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pivotCache/pivotCacheDefinition7.xml" ContentType="application/vnd.openxmlformats-officedocument.spreadsheetml.pivotCacheDefinition+xml"/>
  <Override PartName="/xl/pivotCache/pivotCacheRecords7.xml" ContentType="application/vnd.openxmlformats-officedocument.spreadsheetml.pivotCacheRecords+xml"/>
  <Override PartName="/xl/pivotCache/pivotCacheDefinition8.xml" ContentType="application/vnd.openxmlformats-officedocument.spreadsheetml.pivotCacheDefinition+xml"/>
  <Override PartName="/xl/pivotCache/pivotCacheRecords8.xml" ContentType="application/vnd.openxmlformats-officedocument.spreadsheetml.pivotCacheRecords+xml"/>
  <Override PartName="/xl/pivotCache/pivotCacheDefinition9.xml" ContentType="application/vnd.openxmlformats-officedocument.spreadsheetml.pivotCacheDefinition+xml"/>
  <Override PartName="/xl/pivotCache/pivotCacheRecords9.xml" ContentType="application/vnd.openxmlformats-officedocument.spreadsheetml.pivotCacheRecords+xml"/>
  <Override PartName="/xl/pivotCache/pivotCacheDefinition10.xml" ContentType="application/vnd.openxmlformats-officedocument.spreadsheetml.pivotCacheDefinition+xml"/>
  <Override PartName="/xl/pivotCache/pivotCacheRecords10.xml" ContentType="application/vnd.openxmlformats-officedocument.spreadsheetml.pivotCacheRecords+xml"/>
  <Override PartName="/xl/pivotCache/pivotCacheDefinition11.xml" ContentType="application/vnd.openxmlformats-officedocument.spreadsheetml.pivotCacheDefinition+xml"/>
  <Override PartName="/xl/pivotCache/pivotCacheRecords11.xml" ContentType="application/vnd.openxmlformats-officedocument.spreadsheetml.pivotCacheRecords+xml"/>
  <Override PartName="/xl/pivotCache/pivotCacheDefinition12.xml" ContentType="application/vnd.openxmlformats-officedocument.spreadsheetml.pivotCacheDefinition+xml"/>
  <Override PartName="/xl/pivotCache/pivotCacheRecords12.xml" ContentType="application/vnd.openxmlformats-officedocument.spreadsheetml.pivotCacheRecords+xml"/>
  <Override PartName="/xl/pivotCache/pivotCacheDefinition13.xml" ContentType="application/vnd.openxmlformats-officedocument.spreadsheetml.pivotCacheDefinition+xml"/>
  <Override PartName="/xl/pivotCache/pivotCacheRecords13.xml" ContentType="application/vnd.openxmlformats-officedocument.spreadsheetml.pivotCacheRecords+xml"/>
  <Override PartName="/xl/pivotCache/pivotCacheDefinition14.xml" ContentType="application/vnd.openxmlformats-officedocument.spreadsheetml.pivotCacheDefinition+xml"/>
  <Override PartName="/xl/pivotCache/pivotCacheRecords14.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drawings/drawing1.xml" ContentType="application/vnd.openxmlformats-officedocument.drawing+xml"/>
  <Override PartName="/xl/pivotTables/pivotTable1.xml" ContentType="application/vnd.openxmlformats-officedocument.spreadsheetml.pivotTable+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tables/table2.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4.xml" ContentType="application/vnd.openxmlformats-officedocument.drawing+xml"/>
  <Override PartName="/xl/pivotTables/pivotTable2.xml" ContentType="application/vnd.openxmlformats-officedocument.spreadsheetml.pivotTable+xml"/>
  <Override PartName="/xl/drawings/drawing5.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drawings/drawing6.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327"/>
  <workbookPr hidePivotFieldList="1" defaultThemeVersion="124226"/>
  <mc:AlternateContent xmlns:mc="http://schemas.openxmlformats.org/markup-compatibility/2006">
    <mc:Choice Requires="x15">
      <x15ac:absPath xmlns:x15ac="http://schemas.microsoft.com/office/spreadsheetml/2010/11/ac" url="D:\INFORMACIÓN\2. Personal\1. EAFIT\18. Trabajo de grado\"/>
    </mc:Choice>
  </mc:AlternateContent>
  <xr:revisionPtr revIDLastSave="0" documentId="13_ncr:1_{18A686DB-E6FD-4D65-8ADC-9F25E7F87C5F}" xr6:coauthVersionLast="47" xr6:coauthVersionMax="47" xr10:uidLastSave="{00000000-0000-0000-0000-000000000000}"/>
  <bookViews>
    <workbookView xWindow="-120" yWindow="-120" windowWidth="20730" windowHeight="11040" firstSheet="1" activeTab="1" xr2:uid="{00000000-000D-0000-FFFF-FFFF00000000}"/>
  </bookViews>
  <sheets>
    <sheet name="Autoevaluación OPM3 Inglés" sheetId="9" state="hidden" r:id="rId1"/>
    <sheet name="MENÚ" sheetId="12" r:id="rId2"/>
    <sheet name="Autoevaluación desempeño" sheetId="13" r:id="rId3"/>
    <sheet name="Gráfico autoev desempeño" sheetId="14" r:id="rId4"/>
    <sheet name="Autoevaluación OPM3 Español" sheetId="1" r:id="rId5"/>
    <sheet name="Gráficos Autoevaluación OPM3" sheetId="2" r:id="rId6"/>
    <sheet name="Etapas implentación" sheetId="5" state="hidden" r:id="rId7"/>
    <sheet name="Discriminado" sheetId="15" state="hidden" r:id="rId8"/>
    <sheet name="Observaciones adicionales" sheetId="16" state="hidden" r:id="rId9"/>
    <sheet name="Proyectos" sheetId="3" r:id="rId10"/>
    <sheet name="TD" sheetId="7" state="hidden" r:id="rId11"/>
    <sheet name="Gráficos Mejores prácticas" sheetId="8" r:id="rId12"/>
    <sheet name="Mejores practicas OPM3" sheetId="6" r:id="rId13"/>
    <sheet name="Prespuesto e Implem propuesta" sheetId="17" r:id="rId14"/>
  </sheets>
  <externalReferences>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s>
  <definedNames>
    <definedName name="\a">#REF!</definedName>
    <definedName name="_">#REF!</definedName>
    <definedName name="_________mkj4">#REF!</definedName>
    <definedName name="________Po2">[1]REAJUSTESACTA1PROVI!#REF!</definedName>
    <definedName name="_______Adi2">[2]Sábana!#REF!</definedName>
    <definedName name="_______Adi3">[2]Sábana!#REF!</definedName>
    <definedName name="_______Ady1">#REF!</definedName>
    <definedName name="_______Ady10">[3]Sábana!#REF!</definedName>
    <definedName name="_______Ady2">#REF!</definedName>
    <definedName name="_______Ady3">#REF!</definedName>
    <definedName name="_______Ady4">#REF!</definedName>
    <definedName name="_______Alt2">[2]Sábana!#REF!</definedName>
    <definedName name="_______Alt3">[2]Sábana!#REF!</definedName>
    <definedName name="_______And1">#REF!</definedName>
    <definedName name="_______And2">#REF!</definedName>
    <definedName name="_______And3">#REF!</definedName>
    <definedName name="_______And4">#REF!</definedName>
    <definedName name="_______Ant3">[4]Sábana!#REF!</definedName>
    <definedName name="_______Cod1">#REF!</definedName>
    <definedName name="_______Con3">[4]Sábana!#REF!</definedName>
    <definedName name="_______Ega3">[4]Sábana!#REF!</definedName>
    <definedName name="_______Ele3">[4]Sábana!#REF!</definedName>
    <definedName name="_______Epm1">#REF!</definedName>
    <definedName name="_______Epm2">#REF!</definedName>
    <definedName name="_______Epm3">#REF!</definedName>
    <definedName name="_______Epm4">#REF!</definedName>
    <definedName name="_______Exc1">#REF!</definedName>
    <definedName name="_______Exc2">#REF!</definedName>
    <definedName name="_______Exc3">#REF!</definedName>
    <definedName name="_______Exc4">#REF!</definedName>
    <definedName name="_______Ing3">[4]Sábana!#REF!</definedName>
    <definedName name="_______IyC1">#REF!</definedName>
    <definedName name="_______IyC2">#REF!</definedName>
    <definedName name="_______IyC3">#REF!</definedName>
    <definedName name="_______IyC4">#REF!</definedName>
    <definedName name="_______Jai3">[4]Sábana!#REF!</definedName>
    <definedName name="_______JGA1">'[5]Gabinetes ctrol, prot. y med. '!#REF!</definedName>
    <definedName name="_______JGA2">'[5]Gabinetes ctrol, prot. y med. '!#REF!</definedName>
    <definedName name="_______JGA3">'[5]Gabinetes ctrol, prot. y med. '!#REF!</definedName>
    <definedName name="_______JGA4">'[5]Gabinetes ctrol, prot. y med. '!#REF!</definedName>
    <definedName name="_______MB1">#REF!</definedName>
    <definedName name="_______MB2">#REF!</definedName>
    <definedName name="_______MB3">#REF!</definedName>
    <definedName name="_______MB4">#REF!</definedName>
    <definedName name="_______Pa1">'[6]Paral. 1'!$E:$E</definedName>
    <definedName name="_______Pa2">'[6]Paral. 2'!$E:$E</definedName>
    <definedName name="_______Pa4">[6]Paral.4!$E:$E</definedName>
    <definedName name="_______pl1">'[7]Gabinetes ctrol, prot. y med. '!#REF!</definedName>
    <definedName name="_______pl2">'[7]Gabinetes ctrol, prot. y med. '!#REF!</definedName>
    <definedName name="_______Po2">[1]REAJUSTESACTA1PROVI!#REF!</definedName>
    <definedName name="_______Ram1">#REF!</definedName>
    <definedName name="_______Ram2">#REF!</definedName>
    <definedName name="_______Ram3">#REF!</definedName>
    <definedName name="_______Ram4">#REF!</definedName>
    <definedName name="_______RCT1">#REF!</definedName>
    <definedName name="_______RCT2">#REF!</definedName>
    <definedName name="_______RCT3">#REF!</definedName>
    <definedName name="_______RCT4">#REF!</definedName>
    <definedName name="_______Red1">#REF!</definedName>
    <definedName name="_______Red2">#REF!</definedName>
    <definedName name="_______Red3">#REF!</definedName>
    <definedName name="_______Red4">#REF!</definedName>
    <definedName name="_______Sum1">#REF!</definedName>
    <definedName name="_______Sum2">#REF!</definedName>
    <definedName name="_______Sum3">#REF!</definedName>
    <definedName name="_______Sum4">#REF!</definedName>
    <definedName name="_______SyE1">#REF!</definedName>
    <definedName name="_______SyE2">#REF!</definedName>
    <definedName name="_______SyE3">#REF!</definedName>
    <definedName name="_______SyE4">#REF!</definedName>
    <definedName name="_______Tra1">[4]Sábana!#REF!</definedName>
    <definedName name="_______Tra2">[4]Sábana!#REF!</definedName>
    <definedName name="_______Tra3">[4]Sábana!#REF!</definedName>
    <definedName name="______Adi2">[8]Sábana!#REF!</definedName>
    <definedName name="______Adi3">[8]Sábana!#REF!</definedName>
    <definedName name="______Ady1">#REF!</definedName>
    <definedName name="______Ady10">[3]Sábana!#REF!</definedName>
    <definedName name="______Ady2">#REF!</definedName>
    <definedName name="______Ady3">#REF!</definedName>
    <definedName name="______Ady4">#REF!</definedName>
    <definedName name="______Alt1">[8]Sábana!#REF!</definedName>
    <definedName name="______Alt2">[8]Sábana!#REF!</definedName>
    <definedName name="______Alt3">[8]Sábana!#REF!</definedName>
    <definedName name="______And1">#REF!</definedName>
    <definedName name="______And2">#REF!</definedName>
    <definedName name="______And3">#REF!</definedName>
    <definedName name="______And4">#REF!</definedName>
    <definedName name="______Ant3">[4]Sábana!#REF!</definedName>
    <definedName name="______Cod1">#REF!</definedName>
    <definedName name="______Con3">[4]Sábana!#REF!</definedName>
    <definedName name="______Ega3">[4]Sábana!#REF!</definedName>
    <definedName name="______Ele3">[4]Sábana!#REF!</definedName>
    <definedName name="______Epm1">#REF!</definedName>
    <definedName name="______Epm2">[8]Sábana!#REF!</definedName>
    <definedName name="______Epm3">[8]Sábana!#REF!</definedName>
    <definedName name="______Epm4">#REF!</definedName>
    <definedName name="______Exc1">[8]Sábana!#REF!</definedName>
    <definedName name="______Exc2">#REF!</definedName>
    <definedName name="______Exc3">#REF!</definedName>
    <definedName name="______Exc4">#REF!</definedName>
    <definedName name="______f">[9]D_AWG!$E$22</definedName>
    <definedName name="______FC">#REF!</definedName>
    <definedName name="______Ing3">[4]Sábana!#REF!</definedName>
    <definedName name="______IyC1">[8]Sábana!#REF!</definedName>
    <definedName name="______IyC2">#REF!</definedName>
    <definedName name="______IyC3">#REF!</definedName>
    <definedName name="______IyC4">#REF!</definedName>
    <definedName name="______Jai3">[4]Sábana!#REF!</definedName>
    <definedName name="______JGA1">'[5]Gabinetes ctrol, prot. y med. '!#REF!</definedName>
    <definedName name="______JGA2">'[5]Gabinetes ctrol, prot. y med. '!#REF!</definedName>
    <definedName name="______JGA3">'[5]Gabinetes ctrol, prot. y med. '!#REF!</definedName>
    <definedName name="______JGA4">'[5]Gabinetes ctrol, prot. y med. '!#REF!</definedName>
    <definedName name="______MB1">[8]Sábana!#REF!</definedName>
    <definedName name="______MB2">[8]Sábana!#REF!</definedName>
    <definedName name="______MB3">[8]Sábana!#REF!</definedName>
    <definedName name="______MB4">#REF!</definedName>
    <definedName name="______Pa1">'[10]Paral. 1'!$E$1:$E$65536</definedName>
    <definedName name="______Pa2">'[10]Paral. 2'!$E$1:$E$65536</definedName>
    <definedName name="______Pa3">'[10]Paral. 3'!$E$1:$E$65536</definedName>
    <definedName name="______Pa4">[10]Paral.4!$E$1:$E$65536</definedName>
    <definedName name="______pl1">'[7]Gabinetes ctrol, prot. y med. '!#REF!</definedName>
    <definedName name="______pl2">'[7]Gabinetes ctrol, prot. y med. '!#REF!</definedName>
    <definedName name="______Po2">[1]REAJUSTESACTA1PROVI!#REF!</definedName>
    <definedName name="______Ram1">#REF!</definedName>
    <definedName name="______Ram2">#REF!</definedName>
    <definedName name="______Ram3">#REF!</definedName>
    <definedName name="______Ram4">#REF!</definedName>
    <definedName name="______RCT1">#REF!</definedName>
    <definedName name="______RCT2">#REF!</definedName>
    <definedName name="______RCT3">#REF!</definedName>
    <definedName name="______RCT4">#REF!</definedName>
    <definedName name="______Red1">[8]Sábana!#REF!</definedName>
    <definedName name="______Red2">[8]Sábana!#REF!</definedName>
    <definedName name="______Red3">[8]Sábana!#REF!</definedName>
    <definedName name="______Red4">#REF!</definedName>
    <definedName name="______Sum1">#REF!</definedName>
    <definedName name="______Sum2">#REF!</definedName>
    <definedName name="______Sum3">[8]Sábana!#REF!</definedName>
    <definedName name="______Sum4">#REF!</definedName>
    <definedName name="______SyE1">#REF!</definedName>
    <definedName name="______SyE2">#REF!</definedName>
    <definedName name="______SyE3">#REF!</definedName>
    <definedName name="______SyE4">#REF!</definedName>
    <definedName name="______Tra1">[8]Sábana!#REF!</definedName>
    <definedName name="______Tra2">[8]Sábana!#REF!</definedName>
    <definedName name="______Tra3">[8]Sábana!#REF!</definedName>
    <definedName name="_____Adi2">[11]Sábana!#REF!</definedName>
    <definedName name="_____Adi3">[11]Sábana!#REF!</definedName>
    <definedName name="_____Ady10">[12]Sábana!#REF!</definedName>
    <definedName name="_____Alt1">[11]Sábana!#REF!</definedName>
    <definedName name="_____Alt2">[11]Sábana!#REF!</definedName>
    <definedName name="_____Alt3">[11]Sábana!#REF!</definedName>
    <definedName name="_____Ant2">[13]Sábana!#REF!</definedName>
    <definedName name="_____Ant3">[14]Sábana!#REF!</definedName>
    <definedName name="_____Cod1">#REF!</definedName>
    <definedName name="_____Con2">[13]Sábana!#REF!</definedName>
    <definedName name="_____Con3">[14]Sábana!#REF!</definedName>
    <definedName name="_____Ega2">[13]Sábana!#REF!</definedName>
    <definedName name="_____Ega3">[14]Sábana!#REF!</definedName>
    <definedName name="_____Ele2">[13]Sábana!#REF!</definedName>
    <definedName name="_____Ele3">[14]Sábana!#REF!</definedName>
    <definedName name="_____Epm2">[11]Sábana!#REF!</definedName>
    <definedName name="_____Epm3">[11]Sábana!#REF!</definedName>
    <definedName name="_____Exc1">[11]Sábana!#REF!</definedName>
    <definedName name="_____f">[9]D_AWG!$E$22</definedName>
    <definedName name="_____FC">#REF!</definedName>
    <definedName name="_____Inc2">[13]Sábana!#REF!</definedName>
    <definedName name="_____Inc3">[13]Sábana!#REF!</definedName>
    <definedName name="_____Ing2">[13]Sábana!#REF!</definedName>
    <definedName name="_____Ing3">[14]Sábana!#REF!</definedName>
    <definedName name="_____IyC1">[11]Sábana!#REF!</definedName>
    <definedName name="_____Jai2">[13]Sábana!#REF!</definedName>
    <definedName name="_____Jai3">[14]Sábana!#REF!</definedName>
    <definedName name="_____JGA1">'[5]Gabinetes ctrol, prot. y med. '!#REF!</definedName>
    <definedName name="_____JGA2">'[5]Gabinetes ctrol, prot. y med. '!#REF!</definedName>
    <definedName name="_____JGA3">'[5]Gabinetes ctrol, prot. y med. '!#REF!</definedName>
    <definedName name="_____JGA4">'[5]Gabinetes ctrol, prot. y med. '!#REF!</definedName>
    <definedName name="_____MB1">[11]Sábana!#REF!</definedName>
    <definedName name="_____MB2">[11]Sábana!#REF!</definedName>
    <definedName name="_____MB3">[11]Sábana!#REF!</definedName>
    <definedName name="_____Ope1">[13]Sábana!#REF!</definedName>
    <definedName name="_____Pa1">'[15]Paral. 1'!$E$1:$E$65536</definedName>
    <definedName name="_____Pa2">'[15]Paral. 2'!$E$1:$E$65536</definedName>
    <definedName name="_____Pa3">'[15]Paral. 3'!$E$1:$E$65536</definedName>
    <definedName name="_____Pa4">[15]Paral.4!$E$1:$E$65536</definedName>
    <definedName name="_____pl1">'[7]Gabinetes ctrol, prot. y med. '!#REF!</definedName>
    <definedName name="_____pl2">'[7]Gabinetes ctrol, prot. y med. '!#REF!</definedName>
    <definedName name="_____Po2">[1]REAJUSTESACTA1PROVI!#REF!</definedName>
    <definedName name="_____Pon2">#REF!</definedName>
    <definedName name="_____Pon3">#REF!</definedName>
    <definedName name="_____Pon4">#REF!</definedName>
    <definedName name="_____Red1">[11]Sábana!#REF!</definedName>
    <definedName name="_____Red2">[11]Sábana!#REF!</definedName>
    <definedName name="_____Red3">[11]Sábana!#REF!</definedName>
    <definedName name="_____Sum3">[11]Sábana!#REF!</definedName>
    <definedName name="_____Tra1">[11]Sábana!#REF!</definedName>
    <definedName name="_____Tra2">[11]Sábana!#REF!</definedName>
    <definedName name="_____Tra3">[11]Sábana!#REF!</definedName>
    <definedName name="____Adi2">[16]Sábana!#REF!</definedName>
    <definedName name="____Adi3">[16]Sábana!#REF!</definedName>
    <definedName name="____Ady1">#REF!</definedName>
    <definedName name="____Ady10">[3]Sábana!#REF!</definedName>
    <definedName name="____Ady2">#REF!</definedName>
    <definedName name="____Ady3">#REF!</definedName>
    <definedName name="____Ady4">#REF!</definedName>
    <definedName name="____Alt1">[17]Sábana!#REF!</definedName>
    <definedName name="____Alt2">[16]Sábana!#REF!</definedName>
    <definedName name="____Alt3">[16]Sábana!#REF!</definedName>
    <definedName name="____And1">[18]Sábana!#REF!</definedName>
    <definedName name="____And2">[18]Sábana!#REF!</definedName>
    <definedName name="____And3">#REF!</definedName>
    <definedName name="____And4">#REF!</definedName>
    <definedName name="____Ant2">[13]Sábana!#REF!</definedName>
    <definedName name="____Ant3">[4]Sábana!#REF!</definedName>
    <definedName name="____Cod1">#REF!</definedName>
    <definedName name="____Con2">[13]Sábana!#REF!</definedName>
    <definedName name="____Con3">[4]Sábana!#REF!</definedName>
    <definedName name="____Ega2">[13]Sábana!#REF!</definedName>
    <definedName name="____Ega3">[4]Sábana!#REF!</definedName>
    <definedName name="____Ele2">[13]Sábana!#REF!</definedName>
    <definedName name="____Ele3">[4]Sábana!#REF!</definedName>
    <definedName name="____Epm1">[18]Sábana!#REF!</definedName>
    <definedName name="____Epm2">[18]Sábana!#REF!</definedName>
    <definedName name="____Epm3">#REF!</definedName>
    <definedName name="____Epm4">#REF!</definedName>
    <definedName name="____Exc1">[18]Sábana!#REF!</definedName>
    <definedName name="____Exc2">#REF!</definedName>
    <definedName name="____Exc3">#REF!</definedName>
    <definedName name="____Exc4">#REF!</definedName>
    <definedName name="____f">[9]D_AWG!$E$22</definedName>
    <definedName name="____FC">#REF!</definedName>
    <definedName name="____Inc2">[13]Sábana!#REF!</definedName>
    <definedName name="____Inc3">[13]Sábana!#REF!</definedName>
    <definedName name="____Ing2">[13]Sábana!#REF!</definedName>
    <definedName name="____Ing3">[4]Sábana!#REF!</definedName>
    <definedName name="____IyC1">#REF!</definedName>
    <definedName name="____IyC2">#REF!</definedName>
    <definedName name="____IyC3">#REF!</definedName>
    <definedName name="____IyC4">#REF!</definedName>
    <definedName name="____Jai2">[13]Sábana!#REF!</definedName>
    <definedName name="____Jai3">[4]Sábana!#REF!</definedName>
    <definedName name="____JGA1">'[5]Gabinetes ctrol, prot. y med. '!#REF!</definedName>
    <definedName name="____JGA2">'[5]Gabinetes ctrol, prot. y med. '!#REF!</definedName>
    <definedName name="____JGA3">'[5]Gabinetes ctrol, prot. y med. '!#REF!</definedName>
    <definedName name="____JGA4">'[5]Gabinetes ctrol, prot. y med. '!#REF!</definedName>
    <definedName name="____JR1">[18]Sábana!#REF!</definedName>
    <definedName name="____JR2">[18]Sábana!#REF!</definedName>
    <definedName name="____JR3">[18]Sábana!#REF!</definedName>
    <definedName name="____MB1">[18]Sábana!#REF!</definedName>
    <definedName name="____MB2">[18]Sábana!#REF!</definedName>
    <definedName name="____MB3">[18]Sábana!#REF!</definedName>
    <definedName name="____MB4">#REF!</definedName>
    <definedName name="____Ope1">[13]Sábana!#REF!</definedName>
    <definedName name="____Pa1">'[19]Paral. 1'!$E:$E</definedName>
    <definedName name="____Pa2">'[19]Paral. 2'!$E:$E</definedName>
    <definedName name="____Pa3">'[19]Paral. 3'!$E:$E</definedName>
    <definedName name="____Pa4">[19]Paral.4!$E:$E</definedName>
    <definedName name="____pa5">[20]Paral.4!$E$1:$E$65536</definedName>
    <definedName name="____pl1">'[7]Gabinetes ctrol, prot. y med. '!#REF!</definedName>
    <definedName name="____pl2">'[7]Gabinetes ctrol, prot. y med. '!#REF!</definedName>
    <definedName name="____Po2">[1]REAJUSTESACTA1PROVI!#REF!</definedName>
    <definedName name="____Pon1">#REF!</definedName>
    <definedName name="____Pon2">#REF!</definedName>
    <definedName name="____Pon3">#REF!</definedName>
    <definedName name="____Pon4">#REF!</definedName>
    <definedName name="____Ram1">#REF!</definedName>
    <definedName name="____Ram2">#REF!</definedName>
    <definedName name="____Ram3">#REF!</definedName>
    <definedName name="____Ram4">#REF!</definedName>
    <definedName name="____RCT1">#REF!</definedName>
    <definedName name="____RCT2">#REF!</definedName>
    <definedName name="____RCT3">#REF!</definedName>
    <definedName name="____RCT4">#REF!</definedName>
    <definedName name="____Red1">[18]Sábana!#REF!</definedName>
    <definedName name="____Red2">[18]Sábana!#REF!</definedName>
    <definedName name="____Red3">[18]Sábana!#REF!</definedName>
    <definedName name="____Red4">#REF!</definedName>
    <definedName name="____Sum1">#REF!</definedName>
    <definedName name="____Sum2">#REF!</definedName>
    <definedName name="____Sum3">[18]Sábana!#REF!</definedName>
    <definedName name="____Sum4">#REF!</definedName>
    <definedName name="____SyE1">#REF!</definedName>
    <definedName name="____SyE2">#REF!</definedName>
    <definedName name="____SyE3">#REF!</definedName>
    <definedName name="____SyE4">#REF!</definedName>
    <definedName name="____Tra1">[18]Sábana!#REF!</definedName>
    <definedName name="____Tra2">[18]Sábana!#REF!</definedName>
    <definedName name="____Tra3">[18]Sábana!#REF!</definedName>
    <definedName name="___Adi2">[15]Sábana!#REF!</definedName>
    <definedName name="___Adi3">[15]Sábana!#REF!</definedName>
    <definedName name="___Ady1">#REF!</definedName>
    <definedName name="___Ady10">[12]Sábana!#REF!</definedName>
    <definedName name="___Ady2">#REF!</definedName>
    <definedName name="___Ady3">#REF!</definedName>
    <definedName name="___Ady4">#REF!</definedName>
    <definedName name="___Alt1">[15]Sábana!#REF!</definedName>
    <definedName name="___Alt2">[15]Sábana!#REF!</definedName>
    <definedName name="___Alt3">[15]Sábana!#REF!</definedName>
    <definedName name="___And1">[18]Sábana!#REF!</definedName>
    <definedName name="___And2">[18]Sábana!#REF!</definedName>
    <definedName name="___And3">#REF!</definedName>
    <definedName name="___And4">#REF!</definedName>
    <definedName name="___Ant2">[13]Sábana!#REF!</definedName>
    <definedName name="___Ant3">[14]Sábana!#REF!</definedName>
    <definedName name="___Cod1">#REF!</definedName>
    <definedName name="___Con2">[13]Sábana!#REF!</definedName>
    <definedName name="___Con3">[14]Sábana!#REF!</definedName>
    <definedName name="___Ega2">[13]Sábana!#REF!</definedName>
    <definedName name="___Ega3">[14]Sábana!#REF!</definedName>
    <definedName name="___Ele2">[13]Sábana!#REF!</definedName>
    <definedName name="___Ele3">[14]Sábana!#REF!</definedName>
    <definedName name="___Epm1">[18]Sábana!#REF!</definedName>
    <definedName name="___Epm2">[15]Sábana!#REF!</definedName>
    <definedName name="___Epm3">[15]Sábana!#REF!</definedName>
    <definedName name="___Epm4">#REF!</definedName>
    <definedName name="___Exc1">[15]Sábana!#REF!</definedName>
    <definedName name="___Exc2">#REF!</definedName>
    <definedName name="___Exc3">#REF!</definedName>
    <definedName name="___Exc4">#REF!</definedName>
    <definedName name="___f">[9]D_AWG!$E$22</definedName>
    <definedName name="___F10">#REF!</definedName>
    <definedName name="___FC">#REF!</definedName>
    <definedName name="___Inc2">[13]Sábana!#REF!</definedName>
    <definedName name="___Inc3">[13]Sábana!#REF!</definedName>
    <definedName name="___Ing2">[13]Sábana!#REF!</definedName>
    <definedName name="___Ing3">[14]Sábana!#REF!</definedName>
    <definedName name="___IyC1">[15]Sábana!#REF!</definedName>
    <definedName name="___IyC2">#REF!</definedName>
    <definedName name="___IyC3">#REF!</definedName>
    <definedName name="___IyC4">#REF!</definedName>
    <definedName name="___Jai2">[13]Sábana!#REF!</definedName>
    <definedName name="___Jai3">[14]Sábana!#REF!</definedName>
    <definedName name="___JR1">[18]Sábana!#REF!</definedName>
    <definedName name="___JR2">[18]Sábana!#REF!</definedName>
    <definedName name="___JR3">[18]Sábana!#REF!</definedName>
    <definedName name="___MB1">[15]Sábana!#REF!</definedName>
    <definedName name="___MB2">[15]Sábana!#REF!</definedName>
    <definedName name="___MB3">[15]Sábana!#REF!</definedName>
    <definedName name="___MB4">#REF!</definedName>
    <definedName name="___nrf10">#REF!</definedName>
    <definedName name="___Ope1">[13]Sábana!#REF!</definedName>
    <definedName name="___Pa1">'[15]Paral. 1'!$E$1:$E$65536</definedName>
    <definedName name="___Pa2">'[15]Paral. 2'!$E$1:$E$65536</definedName>
    <definedName name="___Pa3">'[15]Paral. 3'!$E$1:$E$65536</definedName>
    <definedName name="___Pa4">[15]Paral.4!$E$1:$E$65536</definedName>
    <definedName name="___pa5">[20]Paral.4!$E$1:$E$65536</definedName>
    <definedName name="___Po2">[1]REAJUSTESACTA1PROVI!#REF!</definedName>
    <definedName name="___Pon1">#REF!</definedName>
    <definedName name="___Pon2">#REF!</definedName>
    <definedName name="___Pon3">#REF!</definedName>
    <definedName name="___Pon4">#REF!</definedName>
    <definedName name="___Ram1">#REF!</definedName>
    <definedName name="___Ram2">#REF!</definedName>
    <definedName name="___Ram3">#REF!</definedName>
    <definedName name="___Ram4">#REF!</definedName>
    <definedName name="___RCT1">#REF!</definedName>
    <definedName name="___RCT2">#REF!</definedName>
    <definedName name="___RCT3">#REF!</definedName>
    <definedName name="___RCT4">#REF!</definedName>
    <definedName name="___Red1">[15]Sábana!#REF!</definedName>
    <definedName name="___Red2">[15]Sábana!#REF!</definedName>
    <definedName name="___Red3">[15]Sábana!#REF!</definedName>
    <definedName name="___Red4">#REF!</definedName>
    <definedName name="___Sum1">#REF!</definedName>
    <definedName name="___Sum2">#REF!</definedName>
    <definedName name="___Sum3">[15]Sábana!#REF!</definedName>
    <definedName name="___Sum4">#REF!</definedName>
    <definedName name="___SyE1">#REF!</definedName>
    <definedName name="___SyE2">#REF!</definedName>
    <definedName name="___SyE3">#REF!</definedName>
    <definedName name="___SyE4">#REF!</definedName>
    <definedName name="___Tra1">[15]Sábana!#REF!</definedName>
    <definedName name="___Tra2">[15]Sábana!#REF!</definedName>
    <definedName name="___Tra3">[15]Sábana!#REF!</definedName>
    <definedName name="__aco1">[21]INSUMOS!$A:$E</definedName>
    <definedName name="__aco2">#REF!</definedName>
    <definedName name="__Adi2">[15]Sábana!#REF!</definedName>
    <definedName name="__Adi3">[15]Sábana!#REF!</definedName>
    <definedName name="__Ady1">#REF!</definedName>
    <definedName name="__Ady10">[3]Sábana!#REF!</definedName>
    <definedName name="__Ady2">#REF!</definedName>
    <definedName name="__Ady3">#REF!</definedName>
    <definedName name="__Ady4">#REF!</definedName>
    <definedName name="__Alt1">[15]Sábana!#REF!</definedName>
    <definedName name="__Alt2">[15]Sábana!#REF!</definedName>
    <definedName name="__Alt3">[15]Sábana!#REF!</definedName>
    <definedName name="__And1">#REF!</definedName>
    <definedName name="__And2">#REF!</definedName>
    <definedName name="__And3">#REF!</definedName>
    <definedName name="__And4">#REF!</definedName>
    <definedName name="__Ant2">[22]Sábana!#REF!</definedName>
    <definedName name="__Ant3">[4]Sábana!#REF!</definedName>
    <definedName name="__Cod1">#REF!</definedName>
    <definedName name="__Con2">[22]Sábana!#REF!</definedName>
    <definedName name="__Con3">[4]Sábana!#REF!</definedName>
    <definedName name="__Ega2">[22]Sábana!#REF!</definedName>
    <definedName name="__Ega3">[4]Sábana!#REF!</definedName>
    <definedName name="__Ele2">[22]Sábana!#REF!</definedName>
    <definedName name="__Ele3">[4]Sábana!#REF!</definedName>
    <definedName name="__emp1">#REF!</definedName>
    <definedName name="__Epm1">#REF!</definedName>
    <definedName name="__Epm2">[15]Sábana!#REF!</definedName>
    <definedName name="__Epm3">[15]Sábana!#REF!</definedName>
    <definedName name="__Epm4">#REF!</definedName>
    <definedName name="__Exc1">[15]Sábana!#REF!</definedName>
    <definedName name="__Exc2">#REF!</definedName>
    <definedName name="__Exc3">#REF!</definedName>
    <definedName name="__Exc4">#REF!</definedName>
    <definedName name="__f">[9]D_AWG!$E$22</definedName>
    <definedName name="__F10">#REF!</definedName>
    <definedName name="__FC">#REF!</definedName>
    <definedName name="__Inc2">[22]Sábana!#REF!</definedName>
    <definedName name="__Inc3">[22]Sábana!#REF!</definedName>
    <definedName name="__Ing2">[22]Sábana!#REF!</definedName>
    <definedName name="__Ing3">[4]Sábana!#REF!</definedName>
    <definedName name="__IyC1">[15]Sábana!#REF!</definedName>
    <definedName name="__IyC2">#REF!</definedName>
    <definedName name="__IyC3">#REF!</definedName>
    <definedName name="__IyC4">#REF!</definedName>
    <definedName name="__Jai2">[22]Sábana!#REF!</definedName>
    <definedName name="__Jai3">[4]Sábana!#REF!</definedName>
    <definedName name="__JGA1">'[5]Gabinetes ctrol, prot. y med. '!#REF!</definedName>
    <definedName name="__JGA2">'[5]Gabinetes ctrol, prot. y med. '!#REF!</definedName>
    <definedName name="__JGA3">'[5]Gabinetes ctrol, prot. y med. '!#REF!</definedName>
    <definedName name="__JGA4">'[5]Gabinetes ctrol, prot. y med. '!#REF!</definedName>
    <definedName name="__MB1">[15]Sábana!#REF!</definedName>
    <definedName name="__MB2">[15]Sábana!#REF!</definedName>
    <definedName name="__MB3">[15]Sábana!#REF!</definedName>
    <definedName name="__MB4">#REF!</definedName>
    <definedName name="__nrf10">#REF!</definedName>
    <definedName name="__Ope1">[22]Sábana!#REF!</definedName>
    <definedName name="__p">[1]REAJUSTESACTA1PROVI!#REF!</definedName>
    <definedName name="__Pa1">'[15]Paral. 1'!$E$1:$E$65536</definedName>
    <definedName name="__Pa2">'[15]Paral. 2'!$E$1:$E$65536</definedName>
    <definedName name="__Pa3">'[15]Paral. 3'!$E$1:$E$65536</definedName>
    <definedName name="__Pa4">[15]Paral.4!$E$1:$E$65536</definedName>
    <definedName name="__pa5">[23]Paral.4!$E:$E</definedName>
    <definedName name="__pl1">'[7]Gabinetes ctrol, prot. y med. '!#REF!</definedName>
    <definedName name="__pl2">'[7]Gabinetes ctrol, prot. y med. '!#REF!</definedName>
    <definedName name="__Po2">[1]REAJUSTESACTA1PROVI!#REF!</definedName>
    <definedName name="__Pon1">#REF!</definedName>
    <definedName name="__Pon2">#REF!</definedName>
    <definedName name="__Pon3">#REF!</definedName>
    <definedName name="__Pon4">#REF!</definedName>
    <definedName name="__R" hidden="1">{#N/A,#N/A,FALSE,"T1N97";#N/A,#N/A,FALSE,"T2N97";#N/A,#N/A,FALSE,"T3N97(2)";#N/A,#N/A,FALSE,"T3AN97";#N/A,#N/A,FALSE,"T4N97(2)";#N/A,#N/A,FALSE,"T5N97";#N/A,#N/A,FALSE,"T6N967";#N/A,#N/A,FALSE,"T13N97";#N/A,#N/A,FALSE,"T7N97";#N/A,#N/A,FALSE,"T13AN97";#N/A,#N/A,FALSE,"T13N97G";#N/A,#N/A,FALSE,"T13BN97"}</definedName>
    <definedName name="__Ram1">#REF!</definedName>
    <definedName name="__Ram2">#REF!</definedName>
    <definedName name="__Ram3">#REF!</definedName>
    <definedName name="__Ram4">#REF!</definedName>
    <definedName name="__RCT1">#REF!</definedName>
    <definedName name="__RCT2">#REF!</definedName>
    <definedName name="__RCT3">#REF!</definedName>
    <definedName name="__RCT4">#REF!</definedName>
    <definedName name="__Red1">[15]Sábana!#REF!</definedName>
    <definedName name="__Red2">[15]Sábana!#REF!</definedName>
    <definedName name="__Red3">[15]Sábana!#REF!</definedName>
    <definedName name="__Red4">#REF!</definedName>
    <definedName name="__Sum1">#REF!</definedName>
    <definedName name="__Sum2">#REF!</definedName>
    <definedName name="__Sum3">[15]Sábana!#REF!</definedName>
    <definedName name="__Sum4">#REF!</definedName>
    <definedName name="__SyE1">#REF!</definedName>
    <definedName name="__SyE2">#REF!</definedName>
    <definedName name="__SyE3">#REF!</definedName>
    <definedName name="__SyE4">#REF!</definedName>
    <definedName name="__Tra1">[15]Sábana!#REF!</definedName>
    <definedName name="__Tra2">[15]Sábana!#REF!</definedName>
    <definedName name="__Tra3">[15]Sábana!#REF!</definedName>
    <definedName name="_aco1">[21]INSUMOS!$A:$E</definedName>
    <definedName name="_aco2">#REF!</definedName>
    <definedName name="_ADH12">[24]BASE!$D$342</definedName>
    <definedName name="_Adi2">[15]Sábana!#REF!</definedName>
    <definedName name="_Adi3">[15]Sábana!#REF!</definedName>
    <definedName name="_ADM12">[24]BASE!$D$343</definedName>
    <definedName name="_ADM2">[24]BASE!$D$131</definedName>
    <definedName name="_ADM3">[24]BASE!$D$132</definedName>
    <definedName name="_ADM4">[24]BASE!$D$133</definedName>
    <definedName name="_ADP1">[24]BASE!$D$185</definedName>
    <definedName name="_Ady1">#REF!</definedName>
    <definedName name="_Ady10">[25]Sábana!#REF!</definedName>
    <definedName name="_Ady2">#REF!</definedName>
    <definedName name="_Ady3">#REF!</definedName>
    <definedName name="_Ady4">#REF!</definedName>
    <definedName name="_AIU1">#REF!</definedName>
    <definedName name="_AIU2">[26]BASE!$C$5</definedName>
    <definedName name="_Alt1">[15]Sábana!#REF!</definedName>
    <definedName name="_Alt2">[15]Sábana!#REF!</definedName>
    <definedName name="_Alt3">[15]Sábana!#REF!</definedName>
    <definedName name="_And1">[18]Sábana!#REF!</definedName>
    <definedName name="_And2">[18]Sábana!#REF!</definedName>
    <definedName name="_And3">#REF!</definedName>
    <definedName name="_And4">#REF!</definedName>
    <definedName name="_Ant2">[27]Sábana!#REF!</definedName>
    <definedName name="_Ant3">[28]Sábana!#REF!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557</definedName>
    <definedName name="_AtRisk_SimSetting_ReportOptionReportsFileType" hidden="1">1</definedName>
    <definedName name="_AtRisk_SimSetting_ReportOptionSelectiveQR" hidden="1">FALSE</definedName>
    <definedName name="_AtRisk_SimSetting_ReportsList" hidden="1">557</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AU">#REF!</definedName>
    <definedName name="_BAZ10">[24]BASE!$D$395</definedName>
    <definedName name="_BLO20">[24]BASE!$D$62</definedName>
    <definedName name="_CAN28">[24]BASE!$D$451</definedName>
    <definedName name="_cap2">#REF!</definedName>
    <definedName name="_Cod1">#REF!</definedName>
    <definedName name="_Con2">[27]Sábana!#REF!</definedName>
    <definedName name="_Con3">[28]Sábana!#REF!</definedName>
    <definedName name="_CUA44">[24]BASE!$D$378</definedName>
    <definedName name="_DI01">[29]Macro1!$A$43</definedName>
    <definedName name="_Ega2">[27]Sábana!#REF!</definedName>
    <definedName name="_Ega3">[28]Sábana!#REF!</definedName>
    <definedName name="_Ele2">[27]Sábana!#REF!</definedName>
    <definedName name="_Ele3">[28]Sábana!#REF!</definedName>
    <definedName name="_emp1">#REF!</definedName>
    <definedName name="_Epm1">[18]Sábana!#REF!</definedName>
    <definedName name="_Epm2">[15]Sábana!#REF!</definedName>
    <definedName name="_Epm3">[15]Sábana!#REF!</definedName>
    <definedName name="_Epm4">#REF!</definedName>
    <definedName name="_ETF315">[24]BASE!$D$462</definedName>
    <definedName name="_Exc1">[15]Sábana!#REF!</definedName>
    <definedName name="_Exc2">#REF!</definedName>
    <definedName name="_Exc3">#REF!</definedName>
    <definedName name="_Exc4">#REF!</definedName>
    <definedName name="_f" hidden="1">{"EVA",#N/A,FALSE,"SMT2";#N/A,#N/A,FALSE,"Summary";#N/A,#N/A,FALSE,"Graphs";#N/A,#N/A,FALSE,"4 Panel"}</definedName>
    <definedName name="_F10">#REF!</definedName>
    <definedName name="_FC">#REF!</definedName>
    <definedName name="_Fill" hidden="1">#REF!</definedName>
    <definedName name="_xlnm._FilterDatabase" localSheetId="7" hidden="1">Discriminado!$A$3:$X$218</definedName>
    <definedName name="_xlnm._FilterDatabase" localSheetId="6" hidden="1">'Etapas implentación'!$A$2:$F$125</definedName>
    <definedName name="_xlnm._FilterDatabase" localSheetId="12" hidden="1">'Mejores practicas OPM3'!$A$3:$Y$218</definedName>
    <definedName name="_xlnm._FilterDatabase" localSheetId="9" hidden="1">Proyectos!$A$1:$H$1</definedName>
    <definedName name="_xlnm._FilterDatabase" hidden="1">'[30]46W9'!#REF!</definedName>
    <definedName name="_FYB02">[24]BASE!$D$361</definedName>
    <definedName name="_FYB03">[24]BASE!$D$362</definedName>
    <definedName name="_FYB04">[24]BASE!$D$363</definedName>
    <definedName name="_FYB08">[24]BASE!$D$364</definedName>
    <definedName name="_FYB10">[24]BASE!$D$365</definedName>
    <definedName name="_Inc2">[27]Sábana!#REF!</definedName>
    <definedName name="_Inc3">[27]Sábana!#REF!</definedName>
    <definedName name="_Ing2">[27]Sábana!#REF!</definedName>
    <definedName name="_Ing3">[28]Sábana!#REF!</definedName>
    <definedName name="_IyC1">[15]Sábana!#REF!</definedName>
    <definedName name="_IyC2">#REF!</definedName>
    <definedName name="_IyC3">#REF!</definedName>
    <definedName name="_IyC4">#REF!</definedName>
    <definedName name="_Jai2">[27]Sábana!#REF!</definedName>
    <definedName name="_Jai3">[28]Sábana!#REF!</definedName>
    <definedName name="_JGA1">'[5]Gabinetes ctrol, prot. y med. '!#REF!</definedName>
    <definedName name="_JGA2">'[5]Gabinetes ctrol, prot. y med. '!#REF!</definedName>
    <definedName name="_JGA3">'[5]Gabinetes ctrol, prot. y med. '!#REF!</definedName>
    <definedName name="_JGA4">'[5]Gabinetes ctrol, prot. y med. '!#REF!</definedName>
    <definedName name="_JR1">[18]Sábana!#REF!</definedName>
    <definedName name="_JR2">[18]Sábana!#REF!</definedName>
    <definedName name="_JR3">[18]Sábana!#REF!</definedName>
    <definedName name="_Key1" hidden="1">#REF!</definedName>
    <definedName name="_LA124">[24]BASE!$D$70</definedName>
    <definedName name="_LAC18">[24]BASE!$D$387</definedName>
    <definedName name="_MAT070">[31]INSUMOS!$D$434</definedName>
    <definedName name="_MAT136">[31]INSUMOS!$D$399</definedName>
    <definedName name="_MAT276">[31]INSUMOS!$D$226</definedName>
    <definedName name="_MB1">[15]Sábana!#REF!</definedName>
    <definedName name="_MB2">[15]Sábana!#REF!</definedName>
    <definedName name="_MB3">[15]Sábana!#REF!</definedName>
    <definedName name="_MB4">#REF!</definedName>
    <definedName name="_mi05">[32]Macro1!$A$3347</definedName>
    <definedName name="_MI4">[33]Macro1!$A$1681</definedName>
    <definedName name="_MOB017">[31]INSUMOS!$D$460</definedName>
    <definedName name="_new10" hidden="1">{#N/A,#N/A,FALSE,"SMT1";#N/A,#N/A,FALSE,"SMT2";#N/A,#N/A,FALSE,"Summary";#N/A,#N/A,FALSE,"Graphs";#N/A,#N/A,FALSE,"4 Panel"}</definedName>
    <definedName name="_NEW4" hidden="1">{#N/A,#N/A,FALSE,"Full";#N/A,#N/A,FALSE,"Half";#N/A,#N/A,FALSE,"Op Expenses";#N/A,#N/A,FALSE,"Cap Charge";#N/A,#N/A,FALSE,"Cost C";#N/A,#N/A,FALSE,"PP&amp;E";#N/A,#N/A,FALSE,"R&amp;D"}</definedName>
    <definedName name="_no1" hidden="1">{#N/A,#N/A,FALSE,"SMT1";#N/A,#N/A,FALSE,"SMT2";#N/A,#N/A,FALSE,"Summary";#N/A,#N/A,FALSE,"Graphs";#N/A,#N/A,FALSE,"4 Panel"}</definedName>
    <definedName name="_no10" hidden="1">{#N/A,#N/A,FALSE,"SMT1";#N/A,#N/A,FALSE,"SMT2";#N/A,#N/A,FALSE,"Summary";#N/A,#N/A,FALSE,"Graphs";#N/A,#N/A,FALSE,"4 Panel"}</definedName>
    <definedName name="_no11" hidden="1">{#N/A,#N/A,FALSE,"Full";#N/A,#N/A,FALSE,"Half";#N/A,#N/A,FALSE,"Op Expenses";#N/A,#N/A,FALSE,"Cap Charge";#N/A,#N/A,FALSE,"Cost C";#N/A,#N/A,FALSE,"PP&amp;E";#N/A,#N/A,FALSE,"R&amp;D"}</definedName>
    <definedName name="_no12" hidden="1">{#N/A,#N/A,FALSE,"SMT1";#N/A,#N/A,FALSE,"SMT2";#N/A,#N/A,FALSE,"Summary";#N/A,#N/A,FALSE,"Graphs";#N/A,#N/A,FALSE,"4 Panel"}</definedName>
    <definedName name="_no13" hidden="1">{"EVA",#N/A,FALSE,"SMT2";#N/A,#N/A,FALSE,"Summary";#N/A,#N/A,FALSE,"Graphs";#N/A,#N/A,FALSE,"4 Panel"}</definedName>
    <definedName name="_no14" hidden="1">{#N/A,#N/A,FALSE,"Full";#N/A,#N/A,FALSE,"Half";#N/A,#N/A,FALSE,"Op Expenses";#N/A,#N/A,FALSE,"Cap Charge";#N/A,#N/A,FALSE,"Cost C";#N/A,#N/A,FALSE,"PP&amp;E";#N/A,#N/A,FALSE,"R&amp;D"}</definedName>
    <definedName name="_no2" hidden="1">{"EVA",#N/A,FALSE,"SMT2";#N/A,#N/A,FALSE,"Summary";#N/A,#N/A,FALSE,"Graphs";#N/A,#N/A,FALSE,"4 Panel"}</definedName>
    <definedName name="_no3" hidden="1">{#N/A,#N/A,FALSE,"SMT1";#N/A,#N/A,FALSE,"SMT2";#N/A,#N/A,FALSE,"Summary";#N/A,#N/A,FALSE,"Graphs";#N/A,#N/A,FALSE,"4 Panel"}</definedName>
    <definedName name="_no4" hidden="1">{#N/A,#N/A,FALSE,"SMT1";#N/A,#N/A,FALSE,"SMT2";#N/A,#N/A,FALSE,"Summary";#N/A,#N/A,FALSE,"Graphs";#N/A,#N/A,FALSE,"4 Panel"}</definedName>
    <definedName name="_no5" hidden="1">{#N/A,#N/A,FALSE,"Full";#N/A,#N/A,FALSE,"Half";#N/A,#N/A,FALSE,"Op Expenses";#N/A,#N/A,FALSE,"Cap Charge";#N/A,#N/A,FALSE,"Cost C";#N/A,#N/A,FALSE,"PP&amp;E";#N/A,#N/A,FALSE,"R&amp;D"}</definedName>
    <definedName name="_no6" hidden="1">{"EVA",#N/A,FALSE,"SMT2";#N/A,#N/A,FALSE,"Summary";#N/A,#N/A,FALSE,"Graphs";#N/A,#N/A,FALSE,"4 Panel"}</definedName>
    <definedName name="_no7" hidden="1">{"EVA",#N/A,FALSE,"SMT2";#N/A,#N/A,FALSE,"Summary";#N/A,#N/A,FALSE,"Graphs";#N/A,#N/A,FALSE,"4 Panel"}</definedName>
    <definedName name="_no8" hidden="1">{"EVA",#N/A,FALSE,"SMT2";#N/A,#N/A,FALSE,"Summary";#N/A,#N/A,FALSE,"Graphs";#N/A,#N/A,FALSE,"4 Panel"}</definedName>
    <definedName name="_no9" hidden="1">{"EVA",#N/A,FALSE,"SMT2";#N/A,#N/A,FALSE,"Summary";#N/A,#N/A,FALSE,"Graphs";#N/A,#N/A,FALSE,"4 Panel"}</definedName>
    <definedName name="_nrf10">#REF!</definedName>
    <definedName name="_Ope1">[27]Sábana!#REF!</definedName>
    <definedName name="_Order1" hidden="1">255</definedName>
    <definedName name="_Order2" hidden="1">0</definedName>
    <definedName name="_Pa1">'[15]Paral. 1'!$E$1:$E$65536</definedName>
    <definedName name="_Pa2">'[15]Paral. 2'!$E$1:$E$65536</definedName>
    <definedName name="_Pa3">'[15]Paral. 3'!$E$1:$E$65536</definedName>
    <definedName name="_Pa4">[15]Paral.4!$E$1:$E$65536</definedName>
    <definedName name="_pa5">[20]Paral.4!$E$1:$E$65536</definedName>
    <definedName name="_pl1">'[7]Gabinetes ctrol, prot. y med. '!#REF!</definedName>
    <definedName name="_pl2">'[7]Gabinetes ctrol, prot. y med. '!#REF!</definedName>
    <definedName name="_Po2">[1]REAJUSTESACTA1PROVI!#REF!</definedName>
    <definedName name="_Pon1">#REF!</definedName>
    <definedName name="_Pon2">#REF!</definedName>
    <definedName name="_Pon3">#REF!</definedName>
    <definedName name="_Pon4">#REF!</definedName>
    <definedName name="_r" hidden="1">{#N/A,#N/A,FALSE,"Full";#N/A,#N/A,FALSE,"Half";#N/A,#N/A,FALSE,"Op Expenses";#N/A,#N/A,FALSE,"Cap Charge";#N/A,#N/A,FALSE,"Cost C";#N/A,#N/A,FALSE,"PP&amp;E";#N/A,#N/A,FALSE,"R&amp;D"}</definedName>
    <definedName name="_R32JH">[24]BASE!$D$300</definedName>
    <definedName name="_R42JH">[24]BASE!$D$299</definedName>
    <definedName name="_R43JH">[24]BASE!$D$298</definedName>
    <definedName name="_R63BB">[24]BASE!$D$303</definedName>
    <definedName name="_R63JH">[24]BASE!$D$297</definedName>
    <definedName name="_R64BB">[24]BASE!$D$302</definedName>
    <definedName name="_R64JH">[24]BASE!$D$296</definedName>
    <definedName name="_R83JH">[24]BASE!$D$295</definedName>
    <definedName name="_R84JH">[24]BASE!$D$294</definedName>
    <definedName name="_R86JH">[24]BASE!$D$293</definedName>
    <definedName name="_Ram1">#REF!</definedName>
    <definedName name="_Ram2">#REF!</definedName>
    <definedName name="_Ram3">#REF!</definedName>
    <definedName name="_Ram4">#REF!</definedName>
    <definedName name="_RCT1">#REF!</definedName>
    <definedName name="_RCT2">#REF!</definedName>
    <definedName name="_RCT3">#REF!</definedName>
    <definedName name="_RCT4">#REF!</definedName>
    <definedName name="_Red1">[15]Sábana!#REF!</definedName>
    <definedName name="_Red2">[15]Sábana!#REF!</definedName>
    <definedName name="_Red3">[15]Sábana!#REF!</definedName>
    <definedName name="_RED32">[24]BASE!$D$180</definedName>
    <definedName name="_Red4">#REF!</definedName>
    <definedName name="_REP21">[24]BASE!$D$134</definedName>
    <definedName name="_REP42">[24]BASE!$D$135</definedName>
    <definedName name="_RES64">[24]BASE!$D$209</definedName>
    <definedName name="_Sort" hidden="1">#REF!</definedName>
    <definedName name="_ST106">[24]BASE!$D$248</definedName>
    <definedName name="_ST126">[24]BASE!$D$249</definedName>
    <definedName name="_ST146">[24]BASE!$D$268</definedName>
    <definedName name="_ST166">[24]BASE!$D$250</definedName>
    <definedName name="_ST186">[24]BASE!$D$251</definedName>
    <definedName name="_ST206">[24]BASE!$D$252</definedName>
    <definedName name="_ST86">[24]BASE!$D$247</definedName>
    <definedName name="_Sum1">#REF!</definedName>
    <definedName name="_Sum2">#REF!</definedName>
    <definedName name="_Sum3">[15]Sábana!#REF!</definedName>
    <definedName name="_Sum4">#REF!</definedName>
    <definedName name="_SY106">[24]BASE!$D$259</definedName>
    <definedName name="_SY126">[24]BASE!$D$261</definedName>
    <definedName name="_SY166">[24]BASE!$D$263</definedName>
    <definedName name="_SY186">[24]BASE!$D$264</definedName>
    <definedName name="_SY206">[24]BASE!$D$265</definedName>
    <definedName name="_SY86">[24]BASE!$D$257</definedName>
    <definedName name="_SyE1">#REF!</definedName>
    <definedName name="_SyE2">#REF!</definedName>
    <definedName name="_SyE3">#REF!</definedName>
    <definedName name="_SyE4">#REF!</definedName>
    <definedName name="_TEE1">[24]BASE!$D$176</definedName>
    <definedName name="_TEE2">[24]BASE!$D$177</definedName>
    <definedName name="_TEE32">[24]BASE!$D$178</definedName>
    <definedName name="_TEE33">[24]BASE!$D$179</definedName>
    <definedName name="_TEP44">[24]BASE!$D$116</definedName>
    <definedName name="_TES44">[24]BASE!$D$205</definedName>
    <definedName name="_TES64">[24]BASE!$D$207</definedName>
    <definedName name="_TES66">[24]BASE!$D$206</definedName>
    <definedName name="_THF12">[24]BASE!$D$282</definedName>
    <definedName name="_TNL24">[24]BASE!$D$221</definedName>
    <definedName name="_TNL27">[24]BASE!$D$222</definedName>
    <definedName name="_TNL30">[24]BASE!$D$223</definedName>
    <definedName name="_TNL33">[24]BASE!$D$224</definedName>
    <definedName name="_TNL36">[24]BASE!$D$225</definedName>
    <definedName name="_TNL39">[24]BASE!$D$226</definedName>
    <definedName name="_TNL45">[24]BASE!$D$228</definedName>
    <definedName name="_TNL48">[24]BASE!$D$229</definedName>
    <definedName name="_TOTALLOTE12">#REF!</definedName>
    <definedName name="_TPE1132">[24]BASE!#REF!</definedName>
    <definedName name="_TPE12">#REF!</definedName>
    <definedName name="_TPE1331">[24]BASE!#REF!</definedName>
    <definedName name="_TPE1701">[24]BASE!$D$144</definedName>
    <definedName name="_TPE1702">[24]BASE!#REF!</definedName>
    <definedName name="_TPE1703">[24]BASE!#REF!</definedName>
    <definedName name="_TPE1704">[24]BASE!#REF!</definedName>
    <definedName name="_TPE1706">[24]BASE!#REF!</definedName>
    <definedName name="_TPE1708">[24]BASE!#REF!</definedName>
    <definedName name="_TPE1710">[24]BASE!#REF!</definedName>
    <definedName name="_TPE1735">[24]BASE!#REF!</definedName>
    <definedName name="_TPE1763">[24]BASE!#REF!</definedName>
    <definedName name="_TPE1790">[24]BASE!#REF!</definedName>
    <definedName name="_TPE8016">[24]BASE!$D$146</definedName>
    <definedName name="_TPE8020">[24]BASE!$D$147</definedName>
    <definedName name="_TPE8025">[24]BASE!$D$148</definedName>
    <definedName name="_TPF12">[24]BASE!$D$341</definedName>
    <definedName name="_TPN1002">[24]BASE!$D$150</definedName>
    <definedName name="_TPN1003">[24]BASE!$D$151</definedName>
    <definedName name="_TPN1004">[24]BASE!$D$152</definedName>
    <definedName name="_TPN1006">[24]BASE!$D$153</definedName>
    <definedName name="_TPN1008">[24]BASE!$D$154</definedName>
    <definedName name="_TPN1202">[24]BASE!$D$160</definedName>
    <definedName name="_TPN1203">[24]BASE!$D$161</definedName>
    <definedName name="_TPN1204">[24]BASE!$D$162</definedName>
    <definedName name="_TPN1206">[24]BASE!$D$163</definedName>
    <definedName name="_TPN1208">[24]BASE!$D$164</definedName>
    <definedName name="_TPN16012">[24]BASE!$D$167</definedName>
    <definedName name="_TPN1602">[24]BASE!$D$168</definedName>
    <definedName name="_TPN1603">[24]BASE!$D$169</definedName>
    <definedName name="_TPN1604">[24]BASE!$D$170</definedName>
    <definedName name="_TPN1606">[24]BASE!$D$171</definedName>
    <definedName name="_TPN1608">[24]BASE!$D$172</definedName>
    <definedName name="_TR114">[24]BASE!$D$267</definedName>
    <definedName name="_Tra1">[15]Sábana!#REF!</definedName>
    <definedName name="_Tra2">[15]Sábana!#REF!</definedName>
    <definedName name="_Tra3">[15]Sábana!#REF!</definedName>
    <definedName name="_tra31">[34]Sábana!#REF!</definedName>
    <definedName name="_TUZ22">[24]BASE!#REF!</definedName>
    <definedName name="_TUZ36">[24]BASE!#REF!</definedName>
    <definedName name="_TZ2110">[24]BASE!$D$89</definedName>
    <definedName name="_TZ2112">[24]BASE!$D$90</definedName>
    <definedName name="_TZ2114">[24]BASE!$D$91</definedName>
    <definedName name="_TZ2116">[24]BASE!$D$92</definedName>
    <definedName name="_TZ212">[24]BASE!$D$83</definedName>
    <definedName name="_TZ213">[24]BASE!$D$85</definedName>
    <definedName name="_TZ214">[24]BASE!$D$86</definedName>
    <definedName name="_TZ216">[24]BASE!$D$87</definedName>
    <definedName name="_TZ218">[24]BASE!$D$88</definedName>
    <definedName name="_TZ225">[24]BASE!$D$84</definedName>
    <definedName name="_TZ2610">[24]BASE!$D$99</definedName>
    <definedName name="_TZ262">[24]BASE!$D$94</definedName>
    <definedName name="_TZ263">[24]BASE!$D$95</definedName>
    <definedName name="_TZ264">[24]BASE!$D$96</definedName>
    <definedName name="_TZ266">[24]BASE!$D$97</definedName>
    <definedName name="_TZ268">[24]BASE!$D$98</definedName>
    <definedName name="_TZ323">[24]BASE!#REF!</definedName>
    <definedName name="_TZ324">[24]BASE!#REF!</definedName>
    <definedName name="_TZ32510">[24]BASE!$D$106</definedName>
    <definedName name="_TZ3253">[24]BASE!$D$102</definedName>
    <definedName name="_TZ3254">[24]BASE!$D$103</definedName>
    <definedName name="_TZ3256">[24]BASE!$D$104</definedName>
    <definedName name="_TZ416">[24]BASE!$D$110</definedName>
    <definedName name="_TZ418">[24]BASE!$D$111</definedName>
    <definedName name="_UDD06">[24]BASE!$D$391</definedName>
    <definedName name="_UDD08">[24]BASE!$D$392</definedName>
    <definedName name="_UNI32">[24]BASE!$D$186</definedName>
    <definedName name="_UNL24">[24]BASE!$D$234</definedName>
    <definedName name="_UNL27">[24]BASE!$D$235</definedName>
    <definedName name="_UNL30">[24]BASE!$D$236</definedName>
    <definedName name="_UNL33">[24]BASE!$D$237</definedName>
    <definedName name="_UNL36">[24]BASE!$D$238</definedName>
    <definedName name="_UNL39">[24]BASE!$D$239</definedName>
    <definedName name="_UNL45">[24]BASE!$D$241</definedName>
    <definedName name="_UNL48">[24]BASE!$D$242</definedName>
    <definedName name="_VEX1" hidden="1">{#N/A,#N/A,FALSE,"Costos Contables CIB A 12 1994";#N/A,#N/A,FALSE,"Cuadre Contab. y C. OP"}</definedName>
    <definedName name="_VIAJE">[35]BASE!$D$179</definedName>
    <definedName name="_vu1">#REF!</definedName>
    <definedName name="a" hidden="1">{#N/A,#N/A,FALSE,"Costos Productos 6A";#N/A,#N/A,FALSE,"Costo Unitario Total H-94-12"}</definedName>
    <definedName name="A_C_T_A___1">[36]INGEVIAS.XLS!#REF!</definedName>
    <definedName name="A_C_T_A___2">[36]INGEVIAS.XLS!#REF!</definedName>
    <definedName name="A_IMPRESIÓN_IM">#REF!</definedName>
    <definedName name="A40FI">[24]BASE!$D$26</definedName>
    <definedName name="A40LI">[24]BASE!$D$27</definedName>
    <definedName name="A60FI">[24]BASE!$D$24</definedName>
    <definedName name="A60FI1">[24]BASE!$D$25</definedName>
    <definedName name="a6d" hidden="1">{#N/A,#N/A,FALSE,"DITCAR";#N/A,#N/A,FALSE,"a1";#N/A,#N/A,FALSE,"a2";#N/A,#N/A,FALSE,"a3";#N/A,#N/A,FALSE,"a4";#N/A,#N/A,FALSE,"a4a";#N/A,#N/A,FALSE,"a4B";#N/A,#N/A,FALSE,"a4C";#N/A,#N/A,FALSE,"A5a ";#N/A,#N/A,FALSE,"A5b";#N/A,#N/A,FALSE,"A6A";#N/A,#N/A,FALSE,"A6B";#N/A,#N/A,FALSE,"A6C";#N/A,#N/A,FALSE,"04PG12NB"}</definedName>
    <definedName name="aa">'[37]TRAMITE ACTA'!$G$1:$O$49</definedName>
    <definedName name="aaa" hidden="1">{#N/A,#N/A,FALSE,"Costos Productos 6A";#N/A,#N/A,FALSE,"Costo Unitario Total H-94-12"}</definedName>
    <definedName name="aaaa">[38]Macro1!$A$36</definedName>
    <definedName name="aaaaa">#REF!</definedName>
    <definedName name="aaadadad">'[39]Nov-Dic'!$A$12:$H$34</definedName>
    <definedName name="aaasdad">[38]Macro1!$A$1</definedName>
    <definedName name="aB">[40]E!#REF!</definedName>
    <definedName name="ac">[37]CONTROLPAGOS1!$B$1:$AE$15</definedName>
    <definedName name="ACABADO">[41]!Tabla4[TIPO ACABADO]</definedName>
    <definedName name="Accionamiento_válv_cond">#REF!</definedName>
    <definedName name="ACE">[42]A!$D$38</definedName>
    <definedName name="ACERO">[43]Hoja2!$B$2:$B$7</definedName>
    <definedName name="aco">#REF!</definedName>
    <definedName name="ACOM">#REF!</definedName>
    <definedName name="ACOND">[24]BASE!$D$340</definedName>
    <definedName name="acpm">[44]Parámetros!$B$1</definedName>
    <definedName name="ACSADES">'[39]May-Jun'!$A$12:$H$32</definedName>
    <definedName name="Acta">#REF!</definedName>
    <definedName name="acta_pago">'[37]TRAMITE ACTA'!#REF!</definedName>
    <definedName name="Acta1">#REF!</definedName>
    <definedName name="ACTA19">#REF!</definedName>
    <definedName name="Actas">[45]Control_Pagos!$A$1:$N$27</definedName>
    <definedName name="ACTIVIDADES">#REF!</definedName>
    <definedName name="actuar">#REF!</definedName>
    <definedName name="Acumulado">#REF!</definedName>
    <definedName name="Acumulados">#REF!</definedName>
    <definedName name="aD">[40]E!#REF!</definedName>
    <definedName name="ADF">[46]Sábana!#REF!</definedName>
    <definedName name="ADGGG">#REF!</definedName>
    <definedName name="ADMM">[24]BASE!$D$130</definedName>
    <definedName name="aeses">#REF!</definedName>
    <definedName name="afffff">[38]Macro1!$A$15</definedName>
    <definedName name="Ago">'[47]Jul-Ago'!$A$30:$H$45</definedName>
    <definedName name="AGRICOLA">[48]PRES.AGRI!$B$1:$N$35</definedName>
    <definedName name="AGUA">[24]BASE!$D$487</definedName>
    <definedName name="AHAJGH">[38]Macro1!$A$8</definedName>
    <definedName name="ai">'[49]TRAMITE ACTA'!#REF!</definedName>
    <definedName name="aida">#REF!</definedName>
    <definedName name="aida1">#REF!</definedName>
    <definedName name="AIU">[24]BASE!$C$3</definedName>
    <definedName name="AJHGDFS">#REF!</definedName>
    <definedName name="Ajizal">'[50]AJIZAL 3335'!$A$7:$J$142</definedName>
    <definedName name="Ajustar">[51]Emboquillar!$A$1:$F$36</definedName>
    <definedName name="Ajusteinf" hidden="1">{#N/A,#N/A,FALSE,"Costos Productos 6A";#N/A,#N/A,FALSE,"Costo Unitario Total H-94-12"}</definedName>
    <definedName name="AJUSTPTO" hidden="1">{#N/A,#N/A,FALSE,"Costos Productos 6A";#N/A,#N/A,FALSE,"Costo Unitario Total H-94-12"}</definedName>
    <definedName name="alalal">[38]Macro1!$A$1660</definedName>
    <definedName name="ALANR">[24]BASE!$D$23</definedName>
    <definedName name="Almacenista">#REF!</definedName>
    <definedName name="ALNJJKA">[52]Macro1!$A$2516</definedName>
    <definedName name="ALPUA">[24]BASE!$D$368</definedName>
    <definedName name="ambien">TEXT(41999+#REF!*7,"dddd dd-mmm-yyyy")&amp;" al "&amp;TEXT(42005+#REF!*7,"dddd dd-mmm-yyyy")</definedName>
    <definedName name="Ambiental">TEXT(41999+#REF!*7,"dddd dd-mmm-yyyy")&amp;" al "&amp;TEXT(42005+#REF!*7,"dddd dd-mmm-yyyy")</definedName>
    <definedName name="AMMMMM">[38]Macro1!$A$1695</definedName>
    <definedName name="ANDAM">[24]BASE!$D$456</definedName>
    <definedName name="ANEXO1" hidden="1">{#N/A,#N/A,FALSE,"Costos Contables CIB A 12 1994";#N/A,#N/A,FALSE,"Cuadre Contab. y C. OP"}</definedName>
    <definedName name="ÁnguloPerSoporte">[53]CimentaciónTub!$EC$6:$EC$12</definedName>
    <definedName name="ANTRA">[24]BASE!$D$65</definedName>
    <definedName name="AÑAÑAÑAÑ">[38]Macro1!$A$1681</definedName>
    <definedName name="AQEASWSE">'[39]Mar-Abr'!$A$12:$H$34</definedName>
    <definedName name="AQESWDF">[38]Macro1!$A$1674</definedName>
    <definedName name="AQEWA">[38]Macro1!$A$36</definedName>
    <definedName name="AR">#REF!</definedName>
    <definedName name="ARANA">[24]BASE!$D$460</definedName>
    <definedName name="ARANCEL">#REF!</definedName>
    <definedName name="arc">#REF!</definedName>
    <definedName name="area">#REF!</definedName>
    <definedName name="Área_de_Cantidades">#REF!</definedName>
    <definedName name="_xlnm.Extract">#REF!</definedName>
    <definedName name="_xlnm.Print_Area" localSheetId="1">MENÚ!$A$1:$M$30</definedName>
    <definedName name="_xlnm.Print_Area">#REF!</definedName>
    <definedName name="AREA1">#REF!</definedName>
    <definedName name="AREA1___0">#REF!</definedName>
    <definedName name="AreaTotal">'[54]CASO 3'!$A$1:$G$59,'[54]CASO 3'!$J$58:$U$156</definedName>
    <definedName name="AreaTotal2">#REF!,#REF!</definedName>
    <definedName name="ARELC">[24]BASE!$D$68</definedName>
    <definedName name="ARELF">[24]BASE!$D$67</definedName>
    <definedName name="ARENA">[42]A!$D$55:$D$56</definedName>
    <definedName name="ARENC">[24]BASE!$D$59</definedName>
    <definedName name="ARENI">[24]BASE!$D$58</definedName>
    <definedName name="ARENP">[24]BASE!$D$57</definedName>
    <definedName name="AS">#REF!</definedName>
    <definedName name="asas">[55]Macro1!$A$22</definedName>
    <definedName name="asas2">#REF!</definedName>
    <definedName name="asd">#REF!</definedName>
    <definedName name="ASDF">[46]Sábana!#REF!</definedName>
    <definedName name="ASDFA">'[39]Jul-Ago'!$A$12:$H$29</definedName>
    <definedName name="ASDFFG">'[56]Tabla 1.1'!#REF!</definedName>
    <definedName name="ASDFGGHH">[46]Sábana!#REF!</definedName>
    <definedName name="ASDFGHGH">#REF!</definedName>
    <definedName name="asdfghj">#REF!</definedName>
    <definedName name="ASDFGHJL">[38]Macro1!$A$43</definedName>
    <definedName name="Asdr">[57]Sábana!#REF!</definedName>
    <definedName name="ASLÑLÑLD">[38]Macro1!$A$8</definedName>
    <definedName name="ASZXC">#REF!</definedName>
    <definedName name="AU">[58]AU!$I$67</definedName>
    <definedName name="_xlnm.Auto_Open">[59]Macro1!$B$1</definedName>
    <definedName name="Auto_Open">[59]Macro1!$B$1</definedName>
    <definedName name="AWSERTY7">#REF!</definedName>
    <definedName name="AYUDA">[24]BASE!$D$12</definedName>
    <definedName name="AYUDR">[24]BASE!$D$13</definedName>
    <definedName name="B">#REF!</definedName>
    <definedName name="BAMB" hidden="1">{#N/A,#N/A,FALSE,"Hoja1";#N/A,#N/A,FALSE,"Hoja2"}</definedName>
    <definedName name="Base">#REF!</definedName>
    <definedName name="Base_datos_IM">#REF!</definedName>
    <definedName name="base1">#REF!</definedName>
    <definedName name="_xlnm.Database">'[60]Cuadro6. Cump'!#REF!</definedName>
    <definedName name="bbbbb142">#REF!</definedName>
    <definedName name="BCBCBC">#REF!</definedName>
    <definedName name="BDD">#REF!</definedName>
    <definedName name="BISCO">[24]BASE!$D$388</definedName>
    <definedName name="BO_ACERO">[42]A!$D$37</definedName>
    <definedName name="BO_ARENA">[42]A!$D$21</definedName>
    <definedName name="BO_CEMENTO">[42]A!$D$27</definedName>
    <definedName name="BO_FORMALETA">[42]A!$D$33</definedName>
    <definedName name="BO_GRAVA">[42]A!$D$24</definedName>
    <definedName name="BO_OTROS">[42]A!$D$30</definedName>
    <definedName name="BO_SUMINISTRO">[42]A!$D$41</definedName>
    <definedName name="BOMBA">[24]BASE!$D$459</definedName>
    <definedName name="BOTAD">[24]BASE!$D$470</definedName>
    <definedName name="BOTES">[24]BASE!$D$479</definedName>
    <definedName name="BROCH">[24]BASE!$D$377</definedName>
    <definedName name="BuiltIn_Print_Area">#REF!</definedName>
    <definedName name="BuiltIn_Print_Area___0">#REF!</definedName>
    <definedName name="BuiltIn_Print_Area___0___0">#REF!</definedName>
    <definedName name="BuiltIn_Print_Area___0___0___0">#REF!</definedName>
    <definedName name="BuiltIn_Print_Titles">#REF!</definedName>
    <definedName name="BULLDOZ">[24]BASE!$D$446</definedName>
    <definedName name="BUSCAHBC">[61]CUADROS!$J$886:$J$893</definedName>
    <definedName name="BUSCAHBCZI">[61]CUADROS!$L$886:$L$893</definedName>
    <definedName name="BUSCAP">[61]CUADROS!$J$872:$J$876</definedName>
    <definedName name="BUSCAPZI">[61]CUADROS!$L$872:$L$876</definedName>
    <definedName name="BUSCARSD">[61]CUADROS!$J$879:$J$883</definedName>
    <definedName name="BUSCARSDZI">[61]CUADROS!$L$879:$L$883</definedName>
    <definedName name="C.F.">[62]Diseño!$C$16:$C$116</definedName>
    <definedName name="C.I.">#REF!</definedName>
    <definedName name="C_">#REF!</definedName>
    <definedName name="C_min">[9]D_AWG!$H$40</definedName>
    <definedName name="caa">#REF!</definedName>
    <definedName name="CAB">[63]Cab!$E$4:$X$28</definedName>
    <definedName name="CABAL">[24]BASE!$D$383</definedName>
    <definedName name="CABCELAR" hidden="1">{#N/A,#N/A,FALSE,"Costos Productos 6A";#N/A,#N/A,FALSE,"Costo Unitario Total H-94-12"}</definedName>
    <definedName name="CAJAC">[24]BASE!$D$386</definedName>
    <definedName name="CAJAV">[24]BASE!$D$425</definedName>
    <definedName name="CALIDAD3" hidden="1">{#N/A,#N/A,FALSE,"Costos Productos 6A";#N/A,#N/A,FALSE,"Costo Unitario Total H-94-12"}</definedName>
    <definedName name="CANAL">[24]BASE!$D$389</definedName>
    <definedName name="CANGU">[24]BASE!$D$438</definedName>
    <definedName name="Cantidad">#REF!</definedName>
    <definedName name="Cantidades">[64]Cantidadesválvulas!$A$1:$F$58</definedName>
    <definedName name="CAP">#REF!</definedName>
    <definedName name="CAPITAL_RESERVA">#REF!</definedName>
    <definedName name="CARGAD">[24]BASE!$D$443</definedName>
    <definedName name="CARRTA">[24]BASE!$D$448</definedName>
    <definedName name="Cas">'[65]caudal-día'!$B$1:$BA$367</definedName>
    <definedName name="Casa">[15]Hoja1!$A$4:$F$211</definedName>
    <definedName name="CASA1">#REF!</definedName>
    <definedName name="Categoría">[66]Tablas!$H$2:$H$125</definedName>
    <definedName name="Cb">'[67]TABLAS REFERENCIA'!#REF!</definedName>
    <definedName name="CBWorkbookPriority" hidden="1">-1385358669</definedName>
    <definedName name="ccc">#REF!</definedName>
    <definedName name="CCCC">#REF!</definedName>
    <definedName name="CE">#REF!</definedName>
    <definedName name="Celador">#REF!</definedName>
    <definedName name="CEMEG">[24]BASE!$D$61</definedName>
    <definedName name="CEMENTO">[42]A!$D$61:$D$62</definedName>
    <definedName name="Centro_Requeridor">[66]Tablas!#REF!</definedName>
    <definedName name="Centro2">#REF!</definedName>
    <definedName name="CentroEneroFebrero">#REF!</definedName>
    <definedName name="CESAR" hidden="1">{#N/A,#N/A,FALSE,"Costos Productos 6A";#N/A,#N/A,FALSE,"Costo Unitario Total H-94-12"}</definedName>
    <definedName name="CHAPA">[24]BASE!$D$373</definedName>
    <definedName name="Circuito">#REF!</definedName>
    <definedName name="Ciudad">'[68]FIRMAS y DATOS'!$F$1:$F$65536</definedName>
    <definedName name="Clase">#REF!</definedName>
    <definedName name="Clase_Contratación">[66]Tablas!#REF!</definedName>
    <definedName name="Clase_de_Contratación">[66]Tablas!$G$2:$G$11</definedName>
    <definedName name="CLASIFICACION1">[69]Listas!$A$33:$A$35</definedName>
    <definedName name="CLAVO">[24]BASE!$D$75</definedName>
    <definedName name="CMMO">[24]BASE!$D$436</definedName>
    <definedName name="CO23JH">[24]BASE!$D$322</definedName>
    <definedName name="CO456JH">[24]BASE!$D$320</definedName>
    <definedName name="CO458JH">[24]BASE!$D$315</definedName>
    <definedName name="CO45S4">[24]BASE!$D$202</definedName>
    <definedName name="CO45S6">[24]BASE!$D$203</definedName>
    <definedName name="CO902JH">[24]BASE!$D$310</definedName>
    <definedName name="CO903JH">[24]BASE!$D$311</definedName>
    <definedName name="CO904JH">[24]BASE!$D$312</definedName>
    <definedName name="CO908JH">[24]BASE!$D$314</definedName>
    <definedName name="CO90S4">[24]BASE!$D$197</definedName>
    <definedName name="CO90S6">[24]BASE!$D$198</definedName>
    <definedName name="CO910JH">[24]BASE!$D$316</definedName>
    <definedName name="Cod">#REF!</definedName>
    <definedName name="CODOS">#REF!</definedName>
    <definedName name="CODOS1">#REF!</definedName>
    <definedName name="Color">#REF!</definedName>
    <definedName name="ColTap">'[15]Coloc. e Interc. Tapones'!$E$1:$E$65536</definedName>
    <definedName name="columnax">[61]CUADROS!$A$78:$A$82</definedName>
    <definedName name="COMN1">[70]BASE!#REF!</definedName>
    <definedName name="COMP">#REF!</definedName>
    <definedName name="COMPA" hidden="1">{#N/A,#N/A,FALSE,"T1C97";#N/A,#N/A,FALSE,"T2C97";#N/A,#N/A,FALSE,"T3AC97";#N/A,#N/A,FALSE,"T4C97";#N/A,#N/A,FALSE,"T5C97";#N/A,#N/A,FALSE,"T6C97";#N/A,#N/A,FALSE,"T3C97";#N/A,#N/A,FALSE,"T7C97";#N/A,#N/A,FALSE,"T8C97";#N/A,#N/A,FALSE,"T9C97";#N/A,#N/A,FALSE,"T13C97"}</definedName>
    <definedName name="COMPAR" hidden="1">{#N/A,#N/A,FALSE,"T1C97";#N/A,#N/A,FALSE,"T2C97";#N/A,#N/A,FALSE,"T3AC97";#N/A,#N/A,FALSE,"T4C97";#N/A,#N/A,FALSE,"T5C97";#N/A,#N/A,FALSE,"T6C97";#N/A,#N/A,FALSE,"T3C97";#N/A,#N/A,FALSE,"T7C97";#N/A,#N/A,FALSE,"T8C97";#N/A,#N/A,FALSE,"T9C97";#N/A,#N/A,FALSE,"T13C97"}</definedName>
    <definedName name="COMPR">[24]BASE!$D$435</definedName>
    <definedName name="CON" hidden="1">{#N/A,#N/A,FALSE,"T1C97";#N/A,#N/A,FALSE,"T2C97";#N/A,#N/A,FALSE,"T3AC97";#N/A,#N/A,FALSE,"T4C97";#N/A,#N/A,FALSE,"T5C97";#N/A,#N/A,FALSE,"T6C97";#N/A,#N/A,FALSE,"T3C97";#N/A,#N/A,FALSE,"T7C97";#N/A,#N/A,FALSE,"T8C97";#N/A,#N/A,FALSE,"T9C97";#N/A,#N/A,FALSE,"T13C97"}</definedName>
    <definedName name="Conc1">[18]Sábana!#REF!</definedName>
    <definedName name="Conc2">#REF!</definedName>
    <definedName name="Conc3">[11]Sábana!#REF!</definedName>
    <definedName name="Conc4">#REF!</definedName>
    <definedName name="Concor1">[11]Sábana!#REF!</definedName>
    <definedName name="ConJ1">#REF!</definedName>
    <definedName name="ConJ2">#REF!</definedName>
    <definedName name="ConJ3">#REF!</definedName>
    <definedName name="ConJ4">#REF!</definedName>
    <definedName name="CONM1">[24]BASE!$D$439</definedName>
    <definedName name="CONM2">[24]BASE!$D$440</definedName>
    <definedName name="CONMI">[70]BASE!#REF!</definedName>
    <definedName name="CONMX">[24]BASE!$D$488</definedName>
    <definedName name="conred">#REF!</definedName>
    <definedName name="CONSOLIDADO" hidden="1">{#N/A,#N/A,FALSE,"T1C97";#N/A,#N/A,FALSE,"T2C97";#N/A,#N/A,FALSE,"T3AC97";#N/A,#N/A,FALSE,"T4C97";#N/A,#N/A,FALSE,"T5C97";#N/A,#N/A,FALSE,"T6C97";#N/A,#N/A,FALSE,"T3C97";#N/A,#N/A,FALSE,"T7C97";#N/A,#N/A,FALSE,"T8C97";#N/A,#N/A,FALSE,"T9C97";#N/A,#N/A,FALSE,"T13C97"}</definedName>
    <definedName name="CONT" hidden="1">{#N/A,#N/A,FALSE,"VOL695";#N/A,#N/A,FALSE,"anexo1";#N/A,#N/A,FALSE,"anexo2";#N/A,#N/A,FALSE,"anexo3";#N/A,#N/A,FALSE,"anexo4";#N/A,#N/A,FALSE,"anexo5a";#N/A,#N/A,FALSE,"anexo5b";#N/A,#N/A,FALSE,"anexo6a";#N/A,#N/A,FALSE,"anexo6a";#N/A,#N/A,FALSE,"anexo6c";#N/A,#N/A,FALSE,"anexo7a";#N/A,#N/A,FALSE,"anexo7b";#N/A,#N/A,FALSE,"anexo7c"}</definedName>
    <definedName name="CONTABLE" hidden="1">{#N/A,#N/A,FALSE,"CIBHA05A";#N/A,#N/A,FALSE,"CIBHA05B"}</definedName>
    <definedName name="CONTABLES" hidden="1">{#N/A,#N/A,FALSE,"Costos Productos 6A";#N/A,#N/A,FALSE,"Costo Unitario Total H-94-12"}</definedName>
    <definedName name="Contratista">'[45]INF GRAL'!$C$5</definedName>
    <definedName name="coordinar">#REF!</definedName>
    <definedName name="copia">#REF!</definedName>
    <definedName name="COPIA1">#REF!</definedName>
    <definedName name="COPIA2">#REF!</definedName>
    <definedName name="Corriente">[63]AMPACITY!$B$6:$I$28</definedName>
    <definedName name="CORTA">[24]BASE!$D$455</definedName>
    <definedName name="cost04" hidden="1">{#N/A,#N/A,FALSE,"Costos Productos 6A";#N/A,#N/A,FALSE,"Costo Unitario Total H-94-12"}</definedName>
    <definedName name="COSTCONTAB" hidden="1">{#N/A,#N/A,FALSE,"Costos Productos 6A";#N/A,#N/A,FALSE,"Costo Unitario Total H-94-12"}</definedName>
    <definedName name="costivos" hidden="1">{#N/A,#N/A,FALSE,"Costos Productos 6A";#N/A,#N/A,FALSE,"Costo Unitario Total H-94-12"}</definedName>
    <definedName name="costoperativos" hidden="1">{#N/A,#N/A,FALSE,"Costos Productos 6A";#N/A,#N/A,FALSE,"Costo Unitario Total H-94-12"}</definedName>
    <definedName name="costos" hidden="1">{#N/A,#N/A,FALSE,"VOL695";#N/A,#N/A,FALSE,"anexo1";#N/A,#N/A,FALSE,"anexo2";#N/A,#N/A,FALSE,"anexo3";#N/A,#N/A,FALSE,"anexo4";#N/A,#N/A,FALSE,"anexo5a";#N/A,#N/A,FALSE,"anexo5b";#N/A,#N/A,FALSE,"anexo6a";#N/A,#N/A,FALSE,"anexo6a";#N/A,#N/A,FALSE,"anexo6c";#N/A,#N/A,FALSE,"anexo7a";#N/A,#N/A,FALSE,"anexo7b";#N/A,#N/A,FALSE,"anexo7c"}</definedName>
    <definedName name="costos04" hidden="1">{#N/A,#N/A,FALSE,"Costos Productos 6A";#N/A,#N/A,FALSE,"Costo Unitario Total H-94-12"}</definedName>
    <definedName name="Costos1" hidden="1">{#N/A,#N/A,FALSE,"Full";#N/A,#N/A,FALSE,"Half";#N/A,#N/A,FALSE,"Op Expenses";#N/A,#N/A,FALSE,"Cap Charge";#N/A,#N/A,FALSE,"Cost C";#N/A,#N/A,FALSE,"PP&amp;E";#N/A,#N/A,FALSE,"R&amp;D"}</definedName>
    <definedName name="cota">'[71]Base de Diseño'!$A$1:$D$290</definedName>
    <definedName name="COTAS">[72]Hoja3!$A$5:$B$154</definedName>
    <definedName name="COYLL">[24]BASE!#REF!</definedName>
    <definedName name="CP453L">[24]BASE!$D$405</definedName>
    <definedName name="CP903L">[24]BASE!$D$404</definedName>
    <definedName name="CR22JH">[24]BASE!$D$291</definedName>
    <definedName name="CR42JH">[24]BASE!$D$290</definedName>
    <definedName name="CR44JH">[24]BASE!$D$289</definedName>
    <definedName name="CRAS">[24]BASE!$D$72</definedName>
    <definedName name="CRIT1">#REF!</definedName>
    <definedName name="Criteria">'[73]Cuadro6. Cump'!#REF!</definedName>
    <definedName name="_xlnm.Criteria">'[60]Cuadro6. Cump'!#REF!</definedName>
    <definedName name="Criticidad">[66]Tablas!$I$2:$I$5</definedName>
    <definedName name="CRUDOS" hidden="1">{#N/A,#N/A,FALSE,"CIBHA05A";#N/A,#N/A,FALSE,"CIBHA05B"}</definedName>
    <definedName name="CSIKA">[24]BASE!$D$355</definedName>
    <definedName name="ct">[9]D_AWG!$P$25</definedName>
    <definedName name="CT110KG">[24]BASE!$D$39</definedName>
    <definedName name="CT140KG">[24]BASE!$D$38</definedName>
    <definedName name="CT170KG">[24]BASE!$D$37</definedName>
    <definedName name="CT180KG">[24]BASE!$D$36</definedName>
    <definedName name="CT210KG">[24]BASE!$D$35</definedName>
    <definedName name="CT245KG">[24]BASE!$D$34</definedName>
    <definedName name="Cuadro">#REF!</definedName>
    <definedName name="cUCA">#REF!</definedName>
    <definedName name="CUMPLIMIENTO">[74]Hoja2!$A$1:$A$2</definedName>
    <definedName name="CVa">'[15]Cambio de Valv.'!$E$1:$E$65536</definedName>
    <definedName name="CYLL2">[24]BASE!$D$344</definedName>
    <definedName name="CYLL3">[24]BASE!$D$345</definedName>
    <definedName name="CYLL4">[24]BASE!$D$346</definedName>
    <definedName name="CYLL6">[24]BASE!$D$347</definedName>
    <definedName name="d" hidden="1">{#N/A,#N/A,FALSE,"SMT1";#N/A,#N/A,FALSE,"SMT2";#N/A,#N/A,FALSE,"Summary";#N/A,#N/A,FALSE,"Graphs";#N/A,#N/A,FALSE,"4 Panel"}</definedName>
    <definedName name="d_PH">[9]D_AWG!$V$37</definedName>
    <definedName name="DADADAD">#REF!</definedName>
    <definedName name="Dañoscobrerigido">[51]Acometidacobrerígido!$A$1:$F$40</definedName>
    <definedName name="Dañosentoma">[51]Acometidatoma!$A$1:$F$37</definedName>
    <definedName name="Database">'[75]Cuadro6. Cump'!#REF!</definedName>
    <definedName name="datos">#REF!</definedName>
    <definedName name="Datos_AcomActo">#REF!</definedName>
    <definedName name="Datos_RedActo">#REF!</definedName>
    <definedName name="DATOS_SIG_D">[76]CANTxCUENTA!$G$469:$I$506</definedName>
    <definedName name="DATOS_SIG_R">[76]CANTxCUENTA!$D$469:$F$590</definedName>
    <definedName name="DATOS_SIG_S">[76]CANTxCUENTA!$J$469:$L$521</definedName>
    <definedName name="datos1">'[77]Base de Diseño'!$A$1:$D$204</definedName>
    <definedName name="datos2">#REF!</definedName>
    <definedName name="datos3">#REF!</definedName>
    <definedName name="dbb">'[7]Gabinetes ctrol, prot. y med. '!#REF!</definedName>
    <definedName name="dbvuei">[16]Sábana!#REF!</definedName>
    <definedName name="dd" hidden="1">{"EVA",#N/A,FALSE,"SMT2";#N/A,#N/A,FALSE,"Summary";#N/A,#N/A,FALSE,"Graphs";#N/A,#N/A,FALSE,"4 Panel"}</definedName>
    <definedName name="DDDD">[33]Macro1!$A$1702</definedName>
    <definedName name="DDDDD">#REF!</definedName>
    <definedName name="ddddddd">#REF!</definedName>
    <definedName name="DDFF">'[78]May-Jun'!$A$12:$H$32</definedName>
    <definedName name="ddffff">[38]Macro1!$A$1660</definedName>
    <definedName name="decisión">'[68]FIRMAS y DATOS'!$M$1:$M$2</definedName>
    <definedName name="DEDESE">'[39]Jul-Ago'!$A$12:$H$29</definedName>
    <definedName name="Deflexión">'[79]Coficiente de Pérdidas'!$A$2:$B$10</definedName>
    <definedName name="den_1a">[9]D_AWG!$N$26</definedName>
    <definedName name="den_2da">[9]D_AWG!$N$27</definedName>
    <definedName name="den_aisl">[9]D_AWG!$O$35</definedName>
    <definedName name="den_ch">[9]D_AWG!$AA$47</definedName>
    <definedName name="den_cond">[9]D_AWG!$D$29</definedName>
    <definedName name="DENSIDAD">#REF!</definedName>
    <definedName name="Dependencia">[66]Tablas!#REF!</definedName>
    <definedName name="desalojo">#REF!</definedName>
    <definedName name="Desc">[80]Tabla_Descuentos!$A$1:$D$9</definedName>
    <definedName name="Descarga">#REF!</definedName>
    <definedName name="Descriciontuberias">#REF!</definedName>
    <definedName name="design">'[81]Design (3)'!$A$12:$CM$71</definedName>
    <definedName name="design2">[81]Design!$A$24:$CM$66</definedName>
    <definedName name="Desv">[82]Datos!$C$8</definedName>
    <definedName name="Detalle">#REF!</definedName>
    <definedName name="DF">#REF!</definedName>
    <definedName name="dfghjk">#REF!</definedName>
    <definedName name="dfsf">[83]Macro1!$A$22</definedName>
    <definedName name="dghfs">#REF!</definedName>
    <definedName name="dhp">'[7]Gabinetes ctrol, prot. y med. '!#REF!</definedName>
    <definedName name="DI">#REF!</definedName>
    <definedName name="DIAME">#REF!</definedName>
    <definedName name="Diametro">#REF!</definedName>
    <definedName name="Diámetro_Conducción">#REF!</definedName>
    <definedName name="Diametro_Hidrante">#REF!</definedName>
    <definedName name="Diámetro_tornillo">#REF!</definedName>
    <definedName name="Diámetro_Válvulas">#REF!</definedName>
    <definedName name="diametros">#REF!</definedName>
    <definedName name="Diámetros">[84]Tablas!$A$49:$A$108</definedName>
    <definedName name="Diamtro">#REF!</definedName>
    <definedName name="DIRECCIÓN">'[68]FIRMAS y DATOS'!$E$1:$E$65536</definedName>
    <definedName name="Dirección_Cierre">#REF!</definedName>
    <definedName name="Diseñadores">[85]!Tabla2[Diseñadores]</definedName>
    <definedName name="diseño">#REF!</definedName>
    <definedName name="Dm">#REF!</definedName>
    <definedName name="DMxUS">#REF!</definedName>
    <definedName name="DN">[53]TUBERIAS!$B$4:$B$33</definedName>
    <definedName name="dolar">[44]Parámetros!$B$3</definedName>
    <definedName name="Dp">#REF!</definedName>
    <definedName name="DPCABB">#REF!</definedName>
    <definedName name="dr">'[7]Gabinetes ctrol, prot. y med. '!#REF!</definedName>
    <definedName name="DS">#REF!</definedName>
    <definedName name="DSD">#REF!</definedName>
    <definedName name="DSTRGTHGJKJHK">#REF!</definedName>
    <definedName name="DUCTO">[86]CONDUIT!#REF!</definedName>
    <definedName name="Durac">'[45]INF GRAL'!$C$17</definedName>
    <definedName name="E">#REF!</definedName>
    <definedName name="E_Pavco">[53]TUBERIAS!$I$4:$J$5</definedName>
    <definedName name="eded">[38]Macro1!$A$1702</definedName>
    <definedName name="EE">'[87]caudal-día'!$B$1:$BA$367</definedName>
    <definedName name="eeee">'[39]Ene-Feb'!$A$12:$H$34</definedName>
    <definedName name="eeef">[55]Macro1!$A$22</definedName>
    <definedName name="eepp">'[88]F. UNICO 2005'!#REF!</definedName>
    <definedName name="eeppm">#REF!</definedName>
    <definedName name="EFQER" hidden="1">{"CONCABL1.1",#N/A,FALSE,"1.1.1a1.1.3 ACSR";"AISL1.2",#N/A,FALSE,"1.1.1a1.1.3 ACSR";"torr1.1.3",#N/A,FALSE,"1.1.1a1.1.3 ACSR";"cm1.2",#N/A,FALSE,"1.2 ACSR";"cm2.2",#N/A,FALSE,"1.2 ACSR";#N/A,#N/A,FALSE,"1.3 ACSR";#N/A,#N/A,FALSE,"2.1.1A2.1.3 ACAR";"ac2.1",#N/A,FALSE,"1.2 ACAR";"ac2.2",#N/A,FALSE,"1.2 ACAR";#N/A,#N/A,FALSE,"2.3 ACAR"}</definedName>
    <definedName name="Elec1">[11]Sábana!#REF!</definedName>
    <definedName name="Elec2">[11]Sábana!#REF!</definedName>
    <definedName name="Elec3">[11]Sábana!#REF!</definedName>
    <definedName name="Elec4">#REF!</definedName>
    <definedName name="Elect1">[11]Sábana!#REF!</definedName>
    <definedName name="Electr">#REF!</definedName>
    <definedName name="Electrocivil">#REF!</definedName>
    <definedName name="Elemento_Primario">#REF!</definedName>
    <definedName name="elementos">[89]Sheet2!$A$2:$A$85</definedName>
    <definedName name="emp">[21]INSUMOS!$A:$E</definedName>
    <definedName name="Empresa">[66]Tablas!$A$2:$A$11</definedName>
    <definedName name="Ene">[90]ENE!$A$12:$H$34</definedName>
    <definedName name="Ene_C">[90]ENE!$A$35:$H$52</definedName>
    <definedName name="EneFeb">'[78]Ene-Feb'!$A$12:$H$34</definedName>
    <definedName name="enhwqeijbhvuEWV">#REF!</definedName>
    <definedName name="epm">[34]Sábana!#REF!</definedName>
    <definedName name="equipo">[91]Equipo!$A$7:$A$65536</definedName>
    <definedName name="Equipos">[92]Equipos!$B$2:$E$100</definedName>
    <definedName name="ER">#REF!</definedName>
    <definedName name="ererer">'[39]Ene-Feb'!$A$12:$H$34</definedName>
    <definedName name="ERITREO">[38]Macro1!$A$1660</definedName>
    <definedName name="ERSRSRS">'[39]Sep-Oct'!$A$12:$H$30</definedName>
    <definedName name="ERT">#REF!</definedName>
    <definedName name="erweer">#REF!</definedName>
    <definedName name="Esp_PC">[9]D_AWG!$S$36</definedName>
    <definedName name="ESTAC">[24]BASE!$D$366</definedName>
    <definedName name="ESTACION">#REF!</definedName>
    <definedName name="Estación">#REF!</definedName>
    <definedName name="ESTADO">[93]Listas!$S$2:$S$4</definedName>
    <definedName name="ESTADO_ACUEDUCTO">#REF!</definedName>
    <definedName name="ESTADO_ALCANTARILLADO">#REF!</definedName>
    <definedName name="ESTADOEXISTE">[93]Listas!$W$2:$W$5</definedName>
    <definedName name="ESTOP">[24]BASE!$D$398</definedName>
    <definedName name="ESTRUCTURA">[94]Estructuras!$A$2:$D$7</definedName>
    <definedName name="EvenAguas">#REF!</definedName>
    <definedName name="EWEQEW">[55]Macro1!$A$22</definedName>
    <definedName name="EWRWE">'[39]Mar-Abr'!$A$12:$H$34</definedName>
    <definedName name="Excarvar">[15]Hoja2!$A$1:$B$114</definedName>
    <definedName name="Extracción_IM">#REF!</definedName>
    <definedName name="F.C.">'[53]TIPOS DE CIMENTACIÓN'!$A$40:$B$45</definedName>
    <definedName name="F_Cierre">'[45]INF GRAL'!$C$13</definedName>
    <definedName name="F_E_B">#REF!</definedName>
    <definedName name="F_E_BA">#REF!</definedName>
    <definedName name="F_E_C">#REF!</definedName>
    <definedName name="F_E_O">#REF!</definedName>
    <definedName name="F_E_P1">#REF!</definedName>
    <definedName name="F_E_P2">#REF!</definedName>
    <definedName name="F_E_V">#REF!</definedName>
    <definedName name="F_P_B">#REF!</definedName>
    <definedName name="F_P_BA">#REF!</definedName>
    <definedName name="F_P_C">#REF!</definedName>
    <definedName name="F_P_O">#REF!</definedName>
    <definedName name="F_P_P1">#REF!</definedName>
    <definedName name="F_P_P2">#REF!</definedName>
    <definedName name="F_P_V">#REF!</definedName>
    <definedName name="Fabricante">#REF!</definedName>
    <definedName name="Fabricante_Hidrante">#REF!</definedName>
    <definedName name="Fabricante_Válvulas">#REF!</definedName>
    <definedName name="Fabricantes_Punto_Medición">#REF!</definedName>
    <definedName name="FACT">#REF!</definedName>
    <definedName name="Factor_1.55">#REF!</definedName>
    <definedName name="factor_por_B">#REF!</definedName>
    <definedName name="Factor1.55">#REF!</definedName>
    <definedName name="Factor2.1">#REF!</definedName>
    <definedName name="FAL" hidden="1">{#N/A,#N/A,FALSE,"Hoja1";#N/A,#N/A,FALSE,"Hoja2"}</definedName>
    <definedName name="Fax">'[68]FIRMAS y DATOS'!$D$1:$D$65536</definedName>
    <definedName name="FB">#REF!</definedName>
    <definedName name="FBA">#REF!</definedName>
    <definedName name="FCIM">[61]CUADROS!$C$62:$D$66</definedName>
    <definedName name="FDDF">#REF!</definedName>
    <definedName name="fdfdfgf">[38]Macro1!$A$1660</definedName>
    <definedName name="fdgdfg">#REF!</definedName>
    <definedName name="Feb">[90]FEB!$A$12:$H$33</definedName>
    <definedName name="Feb_C">[90]FEB!$A$35:$H$51</definedName>
    <definedName name="FEL" hidden="1">{#N/A,#N/A,FALSE,"Hoja1";#N/A,#N/A,FALSE,"Hoja2"}</definedName>
    <definedName name="FFFF">[33]Macro1!$A$1681</definedName>
    <definedName name="FFFFF">#REF!</definedName>
    <definedName name="FGF" hidden="1">{#N/A,#N/A,FALSE,"DITCAR";#N/A,#N/A,FALSE,"a1";#N/A,#N/A,FALSE,"a2";#N/A,#N/A,FALSE,"a3";#N/A,#N/A,FALSE,"a4";#N/A,#N/A,FALSE,"a4a";#N/A,#N/A,FALSE,"a4B";#N/A,#N/A,FALSE,"a4C";#N/A,#N/A,FALSE,"A5a ";#N/A,#N/A,FALSE,"A5b";#N/A,#N/A,FALSE,"A6A";#N/A,#N/A,FALSE,"A6B";#N/A,#N/A,FALSE,"A6C";#N/A,#N/A,FALSE,"04PG12NB"}</definedName>
    <definedName name="FGFGHFGJ">[46]Sábana!$I$17:$I$115,[46]Sábana!#REF!,[46]Sábana!#REF!</definedName>
    <definedName name="FGHD">#REF!</definedName>
    <definedName name="FH">[27]Sábana!#REF!</definedName>
    <definedName name="fhjkhk">[95]Sábana!#REF!</definedName>
    <definedName name="FIELT">[24]BASE!$D$382</definedName>
    <definedName name="fill" hidden="1">#REF!</definedName>
    <definedName name="FILL1" hidden="1">#REF!</definedName>
    <definedName name="fill2" hidden="1">#REF!</definedName>
    <definedName name="fill3" hidden="1">#REF!</definedName>
    <definedName name="Finaliza">[96]Design!$B$275</definedName>
    <definedName name="firma">'[68]FIRMAS y DATOS'!$A$1:$A$65536</definedName>
    <definedName name="FO">#REF!</definedName>
    <definedName name="folll1" hidden="1">#REF!</definedName>
    <definedName name="FORM3">[24]BASE!$D$458</definedName>
    <definedName name="FORMA">[24]BASE!$D$454</definedName>
    <definedName name="Forma_tanque">#REF!</definedName>
    <definedName name="fORMA9698" hidden="1">{#N/A,#N/A,FALSE,"CIBHA05A";#N/A,#N/A,FALSE,"CIBHA05B"}</definedName>
    <definedName name="FORMALETA">[42]A!$D$67:$D$68</definedName>
    <definedName name="FORMAUNIT" hidden="1">{#N/A,#N/A,FALSE,"Costos Productos 6A";#N/A,#N/A,FALSE,"Costo Unitario Total H-94-12"}</definedName>
    <definedName name="FORMH">[24]BASE!$D$457</definedName>
    <definedName name="FORMM">[24]BASE!$D$453</definedName>
    <definedName name="FORMUL4">[16]Sábana!#REF!</definedName>
    <definedName name="Formulario">#REF!</definedName>
    <definedName name="formularioCantidades">#REF!</definedName>
    <definedName name="FOTO_11">#REF!</definedName>
    <definedName name="FOTO1">#REF!</definedName>
    <definedName name="FOTO10">#REF!</definedName>
    <definedName name="FOTO11">#REF!</definedName>
    <definedName name="FOTO12">#REF!</definedName>
    <definedName name="FOTO13">#REF!</definedName>
    <definedName name="FOTO14">#REF!</definedName>
    <definedName name="FOTO15">#REF!</definedName>
    <definedName name="FOTO16">#REF!</definedName>
    <definedName name="FOTO17">#REF!</definedName>
    <definedName name="FOTO18">#REF!</definedName>
    <definedName name="FOTO19">#REF!</definedName>
    <definedName name="FOTO2">#REF!</definedName>
    <definedName name="FOTO20">#REF!</definedName>
    <definedName name="FOTO3">#REF!</definedName>
    <definedName name="FOTO4">#REF!</definedName>
    <definedName name="FOTO5">#REF!</definedName>
    <definedName name="FOTO6">#REF!</definedName>
    <definedName name="FOTO7">#REF!</definedName>
    <definedName name="FOTO8">#REF!</definedName>
    <definedName name="FOTO9">#REF!</definedName>
    <definedName name="FP">#REF!</definedName>
    <definedName name="FPP">#REF!</definedName>
    <definedName name="FPrestacional">[97]PlanCero!$D$8+[97]PlanCero!$D$9</definedName>
    <definedName name="fr">#REF!</definedName>
    <definedName name="fre">#REF!</definedName>
    <definedName name="free">#REF!</definedName>
    <definedName name="fru">#REF!</definedName>
    <definedName name="FSD" hidden="1">{#N/A,#N/A,FALSE,"Costos Productos 6A";#N/A,#N/A,FALSE,"Costo Unitario Total H-94-12"}</definedName>
    <definedName name="Funcion_Val_Sis_Control">#REF!</definedName>
    <definedName name="Función_Válv_Cond">#REF!</definedName>
    <definedName name="Función_válvula">#REF!</definedName>
    <definedName name="FV">#REF!</definedName>
    <definedName name="G">[98]Sábana!#REF!</definedName>
    <definedName name="GASO">[24]BASE!$D$483</definedName>
    <definedName name="GEOT">[24]BASE!$D$381</definedName>
    <definedName name="gestion">TEXT(41999+#REF!*7,"dddd dd-mmm-yyyy")&amp;" al "&amp;TEXT(42005+#REF!*7,"dddd dd-mmm-yyyy")</definedName>
    <definedName name="GFHDJSK">#REF!</definedName>
    <definedName name="GGeneral">#REF!</definedName>
    <definedName name="ghhhh">[38]Macro1!$A$8</definedName>
    <definedName name="gmvsa">'[7]Gabinetes ctrol, prot. y med. '!#REF!</definedName>
    <definedName name="GPS">#REF!</definedName>
    <definedName name="GRADIFICO">[99]Acum!$A$1:$P$112</definedName>
    <definedName name="GRAF" hidden="1">{#N/A,#N/A,FALSE,"SMT1";#N/A,#N/A,FALSE,"SMT2";#N/A,#N/A,FALSE,"Summary";#N/A,#N/A,FALSE,"Graphs";#N/A,#N/A,FALSE,"4 Panel"}</definedName>
    <definedName name="grafica">[100]Presupuesto!$Q$2:$Q$10</definedName>
    <definedName name="GRAFICO2">[101]Macro1!$A$22</definedName>
    <definedName name="GRAMA">[24]BASE!$D$397</definedName>
    <definedName name="GRAP">[24]BASE!$D$367</definedName>
    <definedName name="GRAV2">[24]BASE!$D$63</definedName>
    <definedName name="GRAV3">[24]BASE!$D$64</definedName>
    <definedName name="GRAVA">[42]A!$D$58:$D$59</definedName>
    <definedName name="GRCHIS0599" hidden="1">{#N/A,#N/A,FALSE,"Costos Productos 6A";#N/A,#N/A,FALSE,"Costo Unitario Total H-94-12"}</definedName>
    <definedName name="GREASIFI">#REF!</definedName>
    <definedName name="Grpo_Controladora_Sec">#REF!</definedName>
    <definedName name="Grpo_Nodo_Primario">#REF!</definedName>
    <definedName name="Grpo_Tanque">#REF!</definedName>
    <definedName name="Grpo_Tuberia_Secundaria">#REF!</definedName>
    <definedName name="Grpo_Valvula_Primaria">#REF!</definedName>
    <definedName name="Grpo_Valvula_Secundaria">#REF!</definedName>
    <definedName name="Grupo">#REF!</definedName>
    <definedName name="Grupo_Bomba">#REF!</definedName>
    <definedName name="Grupo_Canal">#REF!</definedName>
    <definedName name="Grupo_Captacion">#REF!</definedName>
    <definedName name="Grupo_Hidrante">#REF!</definedName>
    <definedName name="Grupo_Medidor_Acto">#REF!</definedName>
    <definedName name="Grupo_Nodo_Sec">#REF!</definedName>
    <definedName name="Grupo1">[18]Sábana!#REF!</definedName>
    <definedName name="Grupo2">[11]Sábana!#REF!</definedName>
    <definedName name="Grupo3">[11]Sábana!#REF!</definedName>
    <definedName name="Grupo4">#REF!</definedName>
    <definedName name="GSur">#REF!</definedName>
    <definedName name="H">#REF!</definedName>
    <definedName name="HABITANTES">#REF!</definedName>
    <definedName name="HAHAHAH">#REF!</definedName>
    <definedName name="HC78MH">[24]BASE!$D$29</definedName>
    <definedName name="HDHDHDH">'[75]Cuadro6. Cump'!#REF!</definedName>
    <definedName name="HGHGG">[102]Macro1!$A$15</definedName>
    <definedName name="HHFFDGHJJK">#REF!</definedName>
    <definedName name="HHH">[33]Macro1!$A$1695</definedName>
    <definedName name="hhhh">#REF!</definedName>
    <definedName name="hhhhh">[33]Macro1!$A$29</definedName>
    <definedName name="Hid">'[15]Interc de Hidr.'!$E$1:$E$65536</definedName>
    <definedName name="Hidrantes">[64]Cantidadeshidrantes!$A$1:$F$63</definedName>
    <definedName name="HISTORICO" hidden="1">{#N/A,#N/A,FALSE,"Costos Productos 6A";#N/A,#N/A,FALSE,"Costo Unitario Total H-94-12"}</definedName>
    <definedName name="hk">[103]BASE!$D$10</definedName>
    <definedName name="hkjhjk">#REF!</definedName>
    <definedName name="HM3JH">[24]BASE!$D$430</definedName>
    <definedName name="HMHF3">[24]BASE!#REF!</definedName>
    <definedName name="Hoja_Dis">[104]Design!$B$11:$DY$51</definedName>
    <definedName name="Hoja_Dis_All">[104]Design!$A$11:$DY$29</definedName>
    <definedName name="Hoja_Dis_Com">[96]Design!$A$11:$EA$267</definedName>
    <definedName name="Hoja_Dis_out">[104]Design!$C$11:$BX$27</definedName>
    <definedName name="Hoja_Dis_Ver">[104]Design!$B$11:$DY$51</definedName>
    <definedName name="HOJA1">#REF!</definedName>
    <definedName name="hora" hidden="1">{#N/A,#N/A,FALSE,"T1C97";#N/A,#N/A,FALSE,"T2C97";#N/A,#N/A,FALSE,"T3AC97";#N/A,#N/A,FALSE,"T4C97";#N/A,#N/A,FALSE,"T5C97";#N/A,#N/A,FALSE,"T6C97";#N/A,#N/A,FALSE,"T3C97";#N/A,#N/A,FALSE,"T7C97";#N/A,#N/A,FALSE,"T8C97";#N/A,#N/A,FALSE,"T9C97";#N/A,#N/A,FALSE,"T13C97"}</definedName>
    <definedName name="HP">[46]Sábana!#REF!</definedName>
    <definedName name="HSHSHSH">#REF!</definedName>
    <definedName name="HSIT" hidden="1">{#N/A,#N/A,FALSE,"CIBHA05A";#N/A,#N/A,FALSE,"CIBHA05B"}</definedName>
    <definedName name="HT75MH">[24]BASE!$D$28</definedName>
    <definedName name="hyy">[105]Tablas!$A$50:$A$109</definedName>
    <definedName name="ia">#REF!</definedName>
    <definedName name="IB">#REF!</definedName>
    <definedName name="IBA">#REF!</definedName>
    <definedName name="IC">#REF!</definedName>
    <definedName name="ieieieiei">#REF!</definedName>
    <definedName name="IEIRIR">'[39]Ene-Feb'!$A$12:$H$34</definedName>
    <definedName name="iiiii">[38]Macro1!$A$8</definedName>
    <definedName name="IMP">#REF!</definedName>
    <definedName name="Impacto">#REF!</definedName>
    <definedName name="Importación">[66]Tablas!$L$2:$L$3</definedName>
    <definedName name="IMPRI">[24]BASE!$D$489</definedName>
    <definedName name="Incivil">#REF!</definedName>
    <definedName name="Incivil1">#REF!</definedName>
    <definedName name="Inciviles">#REF!</definedName>
    <definedName name="Incremento">#REF!</definedName>
    <definedName name="Indicador_Cuantía">[66]Tablas!$D$2:$D$5</definedName>
    <definedName name="indicadores">#REF!</definedName>
    <definedName name="Indices">[45]Indices!$B$73:$AI$105</definedName>
    <definedName name="INDPYG9698" hidden="1">{#N/A,#N/A,FALSE,"Costos Productos 6A";#N/A,#N/A,FALSE,"Costo Unitario Total H-94-12"}</definedName>
    <definedName name="inf">#REF!</definedName>
    <definedName name="Ingel">#REF!</definedName>
    <definedName name="Ingeni">#REF!</definedName>
    <definedName name="Ingenieria">#REF!</definedName>
    <definedName name="Ingeniero">#REF!</definedName>
    <definedName name="Ingeo1">#REF!</definedName>
    <definedName name="Ingeo2">#REF!</definedName>
    <definedName name="Ingeo3">#REF!</definedName>
    <definedName name="Ingeo4">#REF!</definedName>
    <definedName name="Ingeome">#REF!</definedName>
    <definedName name="Ingeomega">#REF!</definedName>
    <definedName name="INGEVIAS">[36]INGEVIAS.XLS!#REF!</definedName>
    <definedName name="INGREHIS" hidden="1">{#N/A,#N/A,FALSE,"CIBHA05A";#N/A,#N/A,FALSE,"CIBHA05B"}</definedName>
    <definedName name="Ingreso_Egreso">[66]Tablas!$C$2:$C$5</definedName>
    <definedName name="ingresos">#REF!,#REF!,#REF!,#REF!</definedName>
    <definedName name="INI_CEMENTO">[42]A!$D$25</definedName>
    <definedName name="INI_CONCRETOS">[42]A!$D$34</definedName>
    <definedName name="INI_FORMALETA">[42]A!$D$31</definedName>
    <definedName name="INI_GRAVA">[42]A!$D$22</definedName>
    <definedName name="INI_OTROS">[42]A!$D$28</definedName>
    <definedName name="Inlin1">[106]Sábana!#REF!</definedName>
    <definedName name="Inlin2">[27]Sábana!#REF!</definedName>
    <definedName name="Inlin3">[28]Sábana!#REF!</definedName>
    <definedName name="InMB2">[27]Sábana!#REF!</definedName>
    <definedName name="InMB3">[28]Sábana!#REF!</definedName>
    <definedName name="INSU">[107]INSUMOS!$A$1:$E$65536</definedName>
    <definedName name="insu2">[108]INSUMOS!$A$1:$E$65536</definedName>
    <definedName name="InTap">[15]Interc.tapones!$E$1:$E$65536</definedName>
    <definedName name="INTERv">[109]BASE!$C$5</definedName>
    <definedName name="IntVal">'[15]Interc.válv.'!$E$1:$E$65536</definedName>
    <definedName name="Inver2">[27]Sábana!#REF!</definedName>
    <definedName name="investigar">#REF!</definedName>
    <definedName name="IO">#REF!</definedName>
    <definedName name="ioiois">[38]Macro1!$A$29</definedName>
    <definedName name="IOPIOU" hidden="1">{#N/A,#N/A,FALSE,"Costos Productos 6A";#N/A,#N/A,FALSE,"Costo Unitario Total H-94-12"}</definedName>
    <definedName name="IPP">#REF!</definedName>
    <definedName name="Item">#REF!</definedName>
    <definedName name="ItemCodos">#REF!</definedName>
    <definedName name="Items">#REF!</definedName>
    <definedName name="Itemsalcantarillado">#REF!</definedName>
    <definedName name="itemsCDAIUI">[110]Sábana!#REF!</definedName>
    <definedName name="Iterar">[67]DISEÑO!#REF!</definedName>
    <definedName name="IUYI">[38]Macro1!$A$1702</definedName>
    <definedName name="IUYTR">#REF!</definedName>
    <definedName name="IV">#REF!</definedName>
    <definedName name="Ivan">'[73]Cuadro6. Cump'!#REF!</definedName>
    <definedName name="Ivan1">[111]Macro1!$A$43</definedName>
    <definedName name="iwiwiwiw">'[39]Ene-Feb'!$A$12:$H$34</definedName>
    <definedName name="iwiwiwiwi">#REF!</definedName>
    <definedName name="J">#REF!</definedName>
    <definedName name="ja">#REF!</definedName>
    <definedName name="JaimeR">[27]Sábana!#REF!</definedName>
    <definedName name="JAJAJAJA">#REF!</definedName>
    <definedName name="jdfjkd">#REF!</definedName>
    <definedName name="JGA">'[5]Gabinetes ctrol, prot. y med. '!#REF!</definedName>
    <definedName name="JH">[46]Sábana!#REF!</definedName>
    <definedName name="jhgfh">[38]Macro1!$A$15</definedName>
    <definedName name="jjjj">[38]Macro1!$A$1</definedName>
    <definedName name="jjjjjjjjjjjjjjjjjjjjjjjjjjjjjjjjjjjjjjjjjjdddddddddddd">#REF!</definedName>
    <definedName name="JK">[46]Sábana!#REF!</definedName>
    <definedName name="jo">#REF!</definedName>
    <definedName name="JOSE">#REF!</definedName>
    <definedName name="JSJAJAJ">#REF!</definedName>
    <definedName name="JSJSJ">#REF!</definedName>
    <definedName name="JulAgo">'[78]Jul-Ago'!$A$12:$H$29</definedName>
    <definedName name="JulAgo_C">'[112]Jul-Ago'!$A$30:$H$45</definedName>
    <definedName name="K">#REF!</definedName>
    <definedName name="KJH">[46]Sábana!#REF!</definedName>
    <definedName name="KJHGFD">[46]Sábana!#REF!</definedName>
    <definedName name="KJHGFDS">#REF!</definedName>
    <definedName name="kkka">'[39]Jul-Ago'!$A$12:$H$29</definedName>
    <definedName name="KL">#REF!</definedName>
    <definedName name="Ks">#REF!</definedName>
    <definedName name="KSKSKSK">#REF!</definedName>
    <definedName name="KU">#REF!</definedName>
    <definedName name="Last_Row">#REF!</definedName>
    <definedName name="LHLHGLH">#REF!</definedName>
    <definedName name="LIFTINGJULIO" hidden="1">{#N/A,#N/A,FALSE,"T1C97";#N/A,#N/A,FALSE,"T2C97";#N/A,#N/A,FALSE,"T3AC97";#N/A,#N/A,FALSE,"T4C97";#N/A,#N/A,FALSE,"T5C97";#N/A,#N/A,FALSE,"T6C97";#N/A,#N/A,FALSE,"T3C97";#N/A,#N/A,FALSE,"T7C97";#N/A,#N/A,FALSE,"T8C97";#N/A,#N/A,FALSE,"T9C97";#N/A,#N/A,FALSE,"T13C97"}</definedName>
    <definedName name="LILILILIL" hidden="1">{"CONCABL1.1",#N/A,FALSE,"1.1.1a1.1.3 ACSR";"AISL1.2",#N/A,FALSE,"1.1.1a1.1.3 ACSR";"torr1.1.3",#N/A,FALSE,"1.1.1a1.1.3 ACSR";"cm1.2",#N/A,FALSE,"1.2 ACSR";"cm2.2",#N/A,FALSE,"1.2 ACSR";#N/A,#N/A,FALSE,"1.3 ACSR";#N/A,#N/A,FALSE,"2.1.1A2.1.3 ACAR";"ac2.1",#N/A,FALSE,"1.2 ACAR";"ac2.2",#N/A,FALSE,"1.2 ACAR";#N/A,#N/A,FALSE,"2.3 ACAR"}</definedName>
    <definedName name="LIMP">[24]BASE!$D$78</definedName>
    <definedName name="liq">#REF!</definedName>
    <definedName name="LisaCodSAO">#REF!</definedName>
    <definedName name="Lista_cuentas">[76]CANTIDADES!$D$473:$D$478</definedName>
    <definedName name="Lista_Grupos">[76]DATOS_SIG!$K$1</definedName>
    <definedName name="Listacanti">#REF!</definedName>
    <definedName name="ListaCantidad">#REF!</definedName>
    <definedName name="ListaItem">#REF!</definedName>
    <definedName name="ListaUni">[113]TOTALES!$D$7:$D$654</definedName>
    <definedName name="LIUIU">[38]Macro1!$B$1</definedName>
    <definedName name="LIUTRE">'[39]Ene-Feb'!$A$12:$H$34</definedName>
    <definedName name="LIYTRDESE">[38]Macro1!$A$1681</definedName>
    <definedName name="LJLHJ">[46]Sábana!#REF!</definedName>
    <definedName name="LKLKK">[102]Macro1!$A$1674</definedName>
    <definedName name="LLAC12">[24]BASE!$D$349</definedName>
    <definedName name="LLAP12">[24]BASE!$D$348</definedName>
    <definedName name="LLKLML">#REF!</definedName>
    <definedName name="lll">[33]Macro1!$A$1667</definedName>
    <definedName name="LLLLL">[33]Macro1!$B$1</definedName>
    <definedName name="llsllsllsl">[38]Macro1!$A$1674</definedName>
    <definedName name="LOIJUHIGH">[38]Macro1!$A$1702</definedName>
    <definedName name="Lombana">#REF!</definedName>
    <definedName name="Lombap">#REF!</definedName>
    <definedName name="LONG">#REF!</definedName>
    <definedName name="LOT" hidden="1">{#N/A,#N/A,FALSE,"SMT1";#N/A,#N/A,FALSE,"SMT2";#N/A,#N/A,FALSE,"Summary";#N/A,#N/A,FALSE,"Graphs";#N/A,#N/A,FALSE,"4 Panel"}</definedName>
    <definedName name="LPLOGTRD">[38]Macro1!$A$1674</definedName>
    <definedName name="LUBRI">[24]BASE!$D$338</definedName>
    <definedName name="LUPVC">[24]BASE!$D$76</definedName>
    <definedName name="LUPVT">[24]BASE!$D$77</definedName>
    <definedName name="M">#REF!</definedName>
    <definedName name="M120K">[24]BASE!$D$45</definedName>
    <definedName name="M240K">[24]BASE!$D$44</definedName>
    <definedName name="M280K">[24]BASE!$D$43</definedName>
    <definedName name="macrito4">[33]Macro1!$A$1667</definedName>
    <definedName name="Macro1">[59]Macro1!$A$1</definedName>
    <definedName name="Macro10">[59]Macro1!$A$8</definedName>
    <definedName name="Macro11">[59]Macro1!$A$15</definedName>
    <definedName name="Macro12">[59]Macro1!$A$22</definedName>
    <definedName name="Macro13">[59]Macro1!$A$29</definedName>
    <definedName name="Macro14">[59]Macro1!$A$36</definedName>
    <definedName name="Macro15">[59]Macro1!$A$43</definedName>
    <definedName name="Macro2">[59]Macro1!$A$1653</definedName>
    <definedName name="Macro3">[59]Macro1!$A$1660</definedName>
    <definedName name="Macro4">[59]Macro1!$A$1667</definedName>
    <definedName name="Macro5">[59]Macro1!$A$1674</definedName>
    <definedName name="Macro6">[59]Macro1!$A$1681</definedName>
    <definedName name="Macro7">[59]Macro1!$A$1688</definedName>
    <definedName name="Macro8">[59]Macro1!$A$1695</definedName>
    <definedName name="Macro9">[59]Macro1!$A$1702</definedName>
    <definedName name="MADCJ">[24]BASE!$D$394</definedName>
    <definedName name="mamam">[38]Macro1!$A$1674</definedName>
    <definedName name="mammam">[38]Macro1!$A$1653</definedName>
    <definedName name="mammammam">[38]Macro1!$A$43</definedName>
    <definedName name="Manejo">'[114]Cuadro6. Cump'!#REF!</definedName>
    <definedName name="ManoObra">[92]ManoDeObra!$B$2:$F$20</definedName>
    <definedName name="mantener">#REF!</definedName>
    <definedName name="Mar">[90]MAR!$A$12:$H$33</definedName>
    <definedName name="Mar_C">[90]MAR!$A$35:$H$51</definedName>
    <definedName name="MARABA">[24]BASE!$D$372</definedName>
    <definedName name="MarAbr">'[78]Mar-Abr'!$A$12:$H$34</definedName>
    <definedName name="Marz">[115]MAR!$A$12:$H$33</definedName>
    <definedName name="Marzo">[115]MAR!$A$35:$H$51</definedName>
    <definedName name="masa">[43]Hoja2!$C$2:$C$7</definedName>
    <definedName name="MATERIAL">#REF!</definedName>
    <definedName name="Material_Canal">#REF!</definedName>
    <definedName name="Material_Tanque">#REF!</definedName>
    <definedName name="MaterialCimentacion">'[53]TIPOS DE CIMENTACIÓN'!$A$26:$M$29</definedName>
    <definedName name="Materiales">#REF!</definedName>
    <definedName name="MaterialTub">#REF!</definedName>
    <definedName name="MaterialTubería">[53]CimentaciónTub!$FC$5:$FC$6</definedName>
    <definedName name="mato5">'[116]May-Jun'!$A$12:$H$32</definedName>
    <definedName name="MATPR">[24]BASE!$D$55</definedName>
    <definedName name="may">'[47]May-Jun'!$A$33:$H$52</definedName>
    <definedName name="MayJun">'[78]May-Jun'!$A$12:$H$32</definedName>
    <definedName name="MayJun_C">'[112]May-Jun'!$A$33:$H$52</definedName>
    <definedName name="MC4CM">[24]BASE!$D$396</definedName>
    <definedName name="mcb">'[7]Gabinetes ctrol, prot. y med. '!#REF!</definedName>
    <definedName name="mcbb">'[7]Gabinetes ctrol, prot. y med. '!#REF!</definedName>
    <definedName name="Mdi">[82]Datos!$C$7</definedName>
    <definedName name="mecanico" hidden="1">{"CONCABL1.1",#N/A,FALSE,"1.1.1a1.1.3 ACSR";"AISL1.2",#N/A,FALSE,"1.1.1a1.1.3 ACSR";"torr1.1.3",#N/A,FALSE,"1.1.1a1.1.3 ACSR";"cm1.2",#N/A,FALSE,"1.2 ACSR";"cm2.2",#N/A,FALSE,"1.2 ACSR";#N/A,#N/A,FALSE,"1.3 ACSR";#N/A,#N/A,FALSE,"2.1.1A2.1.3 ACAR";"ac2.1",#N/A,FALSE,"1.2 ACAR";"ac2.2",#N/A,FALSE,"1.2 ACAR";#N/A,#N/A,FALSE,"2.3 ACAR"}</definedName>
    <definedName name="MEDID">[24]BASE!$D$350</definedName>
    <definedName name="mem" hidden="1">{#N/A,#N/A,FALSE,"Costos Productos 6A";#N/A,#N/A,FALSE,"Costo Unitario Total H-94-12"}</definedName>
    <definedName name="memorias" hidden="1">{#N/A,#N/A,FALSE,"CIBHA05A";#N/A,#N/A,FALSE,"CIBHA05B"}</definedName>
    <definedName name="MEMPYGH" hidden="1">{#N/A,#N/A,FALSE,"Costos Productos 6A";#N/A,#N/A,FALSE,"Costo Unitario Total H-94-12"}</definedName>
    <definedName name="MEMPYGHIS" hidden="1">{#N/A,#N/A,FALSE,"VOL695";#N/A,#N/A,FALSE,"anexo1";#N/A,#N/A,FALSE,"anexo2";#N/A,#N/A,FALSE,"anexo3";#N/A,#N/A,FALSE,"anexo4";#N/A,#N/A,FALSE,"anexo5a";#N/A,#N/A,FALSE,"anexo5b";#N/A,#N/A,FALSE,"anexo6a";#N/A,#N/A,FALSE,"anexo6a";#N/A,#N/A,FALSE,"anexo6c";#N/A,#N/A,FALSE,"anexo7a";#N/A,#N/A,FALSE,"anexo7b";#N/A,#N/A,FALSE,"anexo7c"}</definedName>
    <definedName name="mes">#REF!</definedName>
    <definedName name="MetodoCargas">[53]CimentaciónTub!$DZ$5:$EA$6</definedName>
    <definedName name="MH_1">#REF!</definedName>
    <definedName name="MH_2">#REF!</definedName>
    <definedName name="MH_3">#REF!</definedName>
    <definedName name="MH_4">#REF!</definedName>
    <definedName name="MH_5">#REF!</definedName>
    <definedName name="MICR4">[117]Macro1!$A$1667</definedName>
    <definedName name="micro">[118]Macro1!$A$15</definedName>
    <definedName name="MICRO1">[33]Macro1!$A$36</definedName>
    <definedName name="MICRO11">[119]Macro1!$A$15</definedName>
    <definedName name="micro4">[33]Macro1!$A$29</definedName>
    <definedName name="MIMIMI">'[39]Nov-Dic'!$A$12:$H$34</definedName>
    <definedName name="MIRO12">[119]Macro1!$A$15</definedName>
    <definedName name="miroo">[59]Macro1!$A$29</definedName>
    <definedName name="mirrr">[59]Macro1!$A$1702</definedName>
    <definedName name="missa4">'[116]Mar-Abr'!$A$12:$H$34</definedName>
    <definedName name="MItem">#REF!</definedName>
    <definedName name="MLKJ" hidden="1">{#N/A,#N/A,FALSE,"Costos Productos 6A";#N/A,#N/A,FALSE,"Costo Unitario Total H-94-12"}</definedName>
    <definedName name="mm">[120]BASE!$D$439</definedName>
    <definedName name="MMAMAMAM">'[39]Nov-Dic'!$A$12:$H$34</definedName>
    <definedName name="MMM">[118]Macro1!$A$15</definedName>
    <definedName name="mmme">'[116]May-Jun'!$A$12:$H$32</definedName>
    <definedName name="mmmememe">[52]Macro1!$A$2516</definedName>
    <definedName name="mmmm">'[121]Nov-Dic'!$A$12:$H$34</definedName>
    <definedName name="mmmmm">#REF!</definedName>
    <definedName name="mmmmmm">[59]Macro1!$A$1681</definedName>
    <definedName name="MNBBNBN">#REF!</definedName>
    <definedName name="MNBVCFDSRES">[52]Macro1!$A$15</definedName>
    <definedName name="MNBVCXDS">[38]Macro1!$A$1695</definedName>
    <definedName name="MNMBMB">#REF!</definedName>
    <definedName name="MNMNMNN">[38]Macro1!$A$36</definedName>
    <definedName name="MÑLKJN">[38]Macro1!$A$43</definedName>
    <definedName name="moao4">[33]Macro1!$A$1702</definedName>
    <definedName name="Modalidad_Contratación">[66]Tablas!$E$2:$E$18</definedName>
    <definedName name="MOENC">[24]BASE!$D$19</definedName>
    <definedName name="MOIHF">[24]BASE!$D$17</definedName>
    <definedName name="monmec">[122]Mechanical!$I$159</definedName>
    <definedName name="montub">[122]Tuberia!$L$88</definedName>
    <definedName name="MOPRE">[24]BASE!$D$15</definedName>
    <definedName name="MOTON">[24]BASE!$D$444</definedName>
    <definedName name="MOTOP">[24]BASE!$D$14</definedName>
    <definedName name="MOVOL">[24]BASE!$D$16</definedName>
    <definedName name="mtto_correctivo">#REF!</definedName>
    <definedName name="mtto_preventivo">#REF!</definedName>
    <definedName name="MUD">[123]Macro1!$A$22</definedName>
    <definedName name="MULTIPLICADOR">#REF!</definedName>
    <definedName name="MXMXMXM">#REF!</definedName>
    <definedName name="n" hidden="1">{"EVA",#N/A,FALSE,"SMT2";#N/A,#N/A,FALSE,"Summary";#N/A,#N/A,FALSE,"Graphs";#N/A,#N/A,FALSE,"4 Panel"}</definedName>
    <definedName name="N_metal">[9]D_AWG!$C$25</definedName>
    <definedName name="N_Pozo">#REF!</definedName>
    <definedName name="N_Tramo">#REF!</definedName>
    <definedName name="NANANAN">[38]Macro1!$A$1688</definedName>
    <definedName name="natu">'[124]Información Específica'!$BC$3:$BC$5</definedName>
    <definedName name="nc">#REF!</definedName>
    <definedName name="NCC">[61]CUADROS!$C$63:$C$66</definedName>
    <definedName name="Ndat">[82]Datos!$C$9</definedName>
    <definedName name="Niqui">#REF!</definedName>
    <definedName name="NM">#REF!</definedName>
    <definedName name="nnn" hidden="1">{#N/A,#N/A,FALSE,"SMT1";#N/A,#N/A,FALSE,"SMT2";#N/A,#N/A,FALSE,"Summary";#N/A,#N/A,FALSE,"Graphs";#N/A,#N/A,FALSE,"4 Panel"}</definedName>
    <definedName name="No.copias">'[68]FIRMAS y DATOS'!$N$1:$N$6</definedName>
    <definedName name="No_Cont">'[45]INF GRAL'!$C$3</definedName>
    <definedName name="noemi" hidden="1">{#N/A,#N/A,FALSE,"Costos Productos 6A";#N/A,#N/A,FALSE,"Costo Unitario Total H-94-12"}</definedName>
    <definedName name="NOM">#REF!</definedName>
    <definedName name="NOMBRE_CANAL">#REF!</definedName>
    <definedName name="NOMBRE_ESTACION_DE_BOMBEO">#REF!</definedName>
    <definedName name="Nombre_Planta">#REF!</definedName>
    <definedName name="NombreTabla">"Dummy"</definedName>
    <definedName name="Norte">#REF!</definedName>
    <definedName name="NoTuberia">[53]TUBERIAS!$A$4:$A$265</definedName>
    <definedName name="NovDic">'[78]Nov-Dic'!$A$12:$H$34</definedName>
    <definedName name="npvc">#REF!</definedName>
    <definedName name="Nro_Acta">[45]REAJ!$A$29:$A$389</definedName>
    <definedName name="NS">#REF!</definedName>
    <definedName name="Nudo_2725">#REF!</definedName>
    <definedName name="NUM">#REF!</definedName>
    <definedName name="ñ">[2]Sábana!#REF!</definedName>
    <definedName name="ÑL">'[125]Cuadro6. Cump'!#REF!</definedName>
    <definedName name="ÑÑL">#REF!</definedName>
    <definedName name="ÑÑÑÑÑ">'[39]Mar-Abr'!$A$12:$H$34</definedName>
    <definedName name="ÑOKJIHI">#REF!</definedName>
    <definedName name="ÑOUTYUUUU">'[39]Mar-Abr'!$A$12:$H$34</definedName>
    <definedName name="o_y_m">#REF!</definedName>
    <definedName name="oasoaoaoao">'[126]Sábana cto mto centro'!#REF!</definedName>
    <definedName name="occidental">#REF!</definedName>
    <definedName name="occidente">[20]Varios.!$E$1:$E$65536</definedName>
    <definedName name="OFICI">[24]BASE!$D$11</definedName>
    <definedName name="oficial" hidden="1">{#N/A,#N/A,FALSE,"CIBHA05A";#N/A,#N/A,FALSE,"CIBHA05B"}</definedName>
    <definedName name="OIUYTER">#REF!</definedName>
    <definedName name="OJO" hidden="1">#REF!</definedName>
    <definedName name="OLEODUCTO" hidden="1">{#N/A,#N/A,FALSE,"T1C97";#N/A,#N/A,FALSE,"T2C97";#N/A,#N/A,FALSE,"T3AC97";#N/A,#N/A,FALSE,"T4C97";#N/A,#N/A,FALSE,"T5C97";#N/A,#N/A,FALSE,"T6C97";#N/A,#N/A,FALSE,"T3C97";#N/A,#N/A,FALSE,"T7C97";#N/A,#N/A,FALSE,"T8C97";#N/A,#N/A,FALSE,"T9C97";#N/A,#N/A,FALSE,"T13C97"}</definedName>
    <definedName name="ooo">[127]InterS2!#REF!</definedName>
    <definedName name="oooo">#REF!</definedName>
    <definedName name="ooooooo">#REF!</definedName>
    <definedName name="OP">[46]Sábana!#REF!</definedName>
    <definedName name="Opera1">#REF!</definedName>
    <definedName name="Opera2">#REF!</definedName>
    <definedName name="Opera3">#REF!</definedName>
    <definedName name="Opera4">#REF!</definedName>
    <definedName name="operar">#REF!</definedName>
    <definedName name="OPLÑ">#REF!</definedName>
    <definedName name="opoiure">[38]Macro1!$A$1653</definedName>
    <definedName name="OPOPOOPIO">[38]Macro1!$A$1653</definedName>
    <definedName name="oqooqo">[38]Macro1!$A$1660</definedName>
    <definedName name="Oriental">#REF!</definedName>
    <definedName name="OSOSOSO">#REF!</definedName>
    <definedName name="OTR">#REF!</definedName>
    <definedName name="OTROS">[42]A!$D$64:$D$65</definedName>
    <definedName name="OU_1">#REF!</definedName>
    <definedName name="OU_2">#REF!</definedName>
    <definedName name="OU_3">#REF!</definedName>
    <definedName name="OU_4">#REF!</definedName>
    <definedName name="OU_5">#REF!</definedName>
    <definedName name="p">#REF!</definedName>
    <definedName name="p_biotico">[128]Entrada!$A$55:$A$57</definedName>
    <definedName name="P_EQUIP">[42]A!$D$91:$D$93</definedName>
    <definedName name="P_Estatica">#REF!</definedName>
    <definedName name="P_FORPU">[42]A!$D$87:$D$89</definedName>
    <definedName name="P_MACRO">[42]A!$D$83:$D$85</definedName>
    <definedName name="P_Residual">#REF!</definedName>
    <definedName name="P_RESUMEN">[42]A!$D$78:$D$80</definedName>
    <definedName name="P150X240">[24]BASE!$D$371</definedName>
    <definedName name="P80X200">[24]BASE!$D$370</definedName>
    <definedName name="P90X200">[24]BASE!$D$369</definedName>
    <definedName name="PA14X">[24]BASE!$D$358</definedName>
    <definedName name="Paec1">[11]Sábana!#REF!</definedName>
    <definedName name="Paec2">[11]Sábana!#REF!</definedName>
    <definedName name="Paec3">[11]Sábana!#REF!</definedName>
    <definedName name="Paec4">#REF!</definedName>
    <definedName name="pagos3">[37]CONTROLPAGOS3!$F$3</definedName>
    <definedName name="Pal_Workbook_GUID" hidden="1">"MZ13F7WREF2M259BRMK8ILZK"</definedName>
    <definedName name="Pant_NC">[9]T_Cu_ASTM!$T$8:$AJ$33</definedName>
    <definedName name="paopao">[38]Macro1!$A$1667</definedName>
    <definedName name="papa">[99]Acum!$A$1:$P$112</definedName>
    <definedName name="Papadamo">[99]Acum!$A$1:$P$112</definedName>
    <definedName name="PAVCO">[53]TUBERIAS!$B$4:$H$33</definedName>
    <definedName name="PE">#REF!</definedName>
    <definedName name="PEGCO">[24]BASE!$D$393</definedName>
    <definedName name="peppep">[38]Macro1!$A$29</definedName>
    <definedName name="Pér1">[11]Sábana!#REF!</definedName>
    <definedName name="PERIODO">TEXT(41999+#REF!*7,"dddd dd-mmm-yyyy")&amp;" al "&amp;TEXT(42005+#REF!*7,"dddd dd-mmm-yyyy")</definedName>
    <definedName name="Periodo_Diseño">#REF!</definedName>
    <definedName name="PERIRURUT">#REF!</definedName>
    <definedName name="PERNO">[24]BASE!$D$356</definedName>
    <definedName name="PERSONAL">'[129]CUAD-DIURNA'!$D$62:$D$90</definedName>
    <definedName name="PESO">[130]Hoja2!$C$3:$C$8</definedName>
    <definedName name="PIE4A6">[24]BASE!$D$54</definedName>
    <definedName name="PIECR">[24]BASE!$D$69</definedName>
    <definedName name="PIEDR">[24]BASE!$D$56</definedName>
    <definedName name="PINBAR">[24]BASE!$D$374</definedName>
    <definedName name="PINBLA">[24]BASE!$D$376</definedName>
    <definedName name="PIPE_1">#REF!</definedName>
    <definedName name="PIPE_2">#REF!</definedName>
    <definedName name="PIPE_3">#REF!</definedName>
    <definedName name="PIPE_4">#REF!</definedName>
    <definedName name="PIPE_5">#REF!</definedName>
    <definedName name="pipipipi">'[39]Nov-Dic'!$A$12:$H$34</definedName>
    <definedName name="PIPOYU">[52]Macro1!$A$2516</definedName>
    <definedName name="PIPPOPOPIO">[38]Macro1!$A$1674</definedName>
    <definedName name="PIUYR">[38]Macro1!$A$15</definedName>
    <definedName name="PLAELE">[24]BASE!$D$464</definedName>
    <definedName name="planear">#REF!</definedName>
    <definedName name="PLAST">[24]BASE!$D$353</definedName>
    <definedName name="Plazo">#REF!</definedName>
    <definedName name="PLOLUTETR">[38]Macro1!$A$1653</definedName>
    <definedName name="PLPLOK">'[39]May-Jun'!$A$12:$H$32</definedName>
    <definedName name="PLPLPL">[38]Macro1!$A$1695</definedName>
    <definedName name="PMLOTREU">[38]Macro1!$A$15</definedName>
    <definedName name="POAIOSISI">[52]Macro1!$A$15</definedName>
    <definedName name="POIRETER">[38]Macro1!$A$29</definedName>
    <definedName name="POITYU">[38]Macro1!$A$1</definedName>
    <definedName name="POIUI">[38]Macro1!$A$1</definedName>
    <definedName name="POIUYT">#REF!</definedName>
    <definedName name="POIUYTTT">[38]Macro1!$A$1653</definedName>
    <definedName name="POL" hidden="1">{#N/A,#N/A,FALSE,"Hoja1";#N/A,#N/A,FALSE,"Hoja2"}</definedName>
    <definedName name="POLOEPSOA">[38]Macro1!$A$15</definedName>
    <definedName name="Polynomial">#REF!</definedName>
    <definedName name="PoMede">#REF!</definedName>
    <definedName name="POOO">[38]Macro1!$A$36</definedName>
    <definedName name="POPAERER">[38]Macro1!$A$1667</definedName>
    <definedName name="POPIOTOGRE">[52]Macro1!$A$15</definedName>
    <definedName name="POPIUTREET">[38]Macro1!$A$1667</definedName>
    <definedName name="POPIUTY">[38]Macro1!$A$1688</definedName>
    <definedName name="popoiopi">#REF!</definedName>
    <definedName name="POPOIP">'[39]Jul-Ago'!$A$12:$H$29</definedName>
    <definedName name="popopo">[52]Macro1!$A$15</definedName>
    <definedName name="POPOPOOP">[38]Macro1!$A$1688</definedName>
    <definedName name="POPOPOP">[38]Macro1!$A$22</definedName>
    <definedName name="POPOPOPO">[38]Macro1!$A$15</definedName>
    <definedName name="popoproep">[38]Macro1!$A$43</definedName>
    <definedName name="poporete">#REF!</definedName>
    <definedName name="POPORPRORO">[38]Macro1!$B$1</definedName>
    <definedName name="POPQOQPQO">[38]Macro1!$A$1667</definedName>
    <definedName name="popropeo">[38]Macro1!$A$36</definedName>
    <definedName name="POPTRER">[38]Macro1!$A$43</definedName>
    <definedName name="PORESTRES">[38]Macro1!$A$1667</definedName>
    <definedName name="Pos_Cierre">#REF!</definedName>
    <definedName name="POTIUYR">#REF!</definedName>
    <definedName name="POUYRERY">'[39]Nov-Dic'!$A$12:$H$34</definedName>
    <definedName name="POUYTREIUI">'[39]May-Jun'!$A$12:$H$32</definedName>
    <definedName name="POUYTRESET">'[39]Sep-Oct'!$A$12:$H$30</definedName>
    <definedName name="POUYTRR">[38]Macro1!$A$1702</definedName>
    <definedName name="ppp">#REF!</definedName>
    <definedName name="PPPPP">#REF!</definedName>
    <definedName name="PPPPPPP">#REF!</definedName>
    <definedName name="Ppto">#REF!</definedName>
    <definedName name="PPtoNorte">#REF!</definedName>
    <definedName name="PQOWOWI">[38]Macro1!$A$15</definedName>
    <definedName name="Precio">#REF!</definedName>
    <definedName name="precio2">#REF!</definedName>
    <definedName name="precion">#REF!</definedName>
    <definedName name="PrecioS">#REF!</definedName>
    <definedName name="PrecioSAO">[76]PreciosSAO!$A$2:$B$1659</definedName>
    <definedName name="PRES.AGRI">#REF!</definedName>
    <definedName name="PRESIPISTO">#REF!</definedName>
    <definedName name="presta">[24]BASE!$D$8</definedName>
    <definedName name="pretub">[122]Tuberia!$I$88</definedName>
    <definedName name="Print_Area">#REF!</definedName>
    <definedName name="PRINT_AREA_MI">#REF!</definedName>
    <definedName name="Print_Titles">#N/A</definedName>
    <definedName name="PRINT_TITLES_MI">#REF!</definedName>
    <definedName name="Proc1">#REF!</definedName>
    <definedName name="Proc2">#REF!</definedName>
    <definedName name="Proc3">#REF!</definedName>
    <definedName name="Proc4">#REF!</definedName>
    <definedName name="Proceso">[66]Tablas!$J$2:$J$21</definedName>
    <definedName name="PROF">#REF!</definedName>
    <definedName name="projec">'[131]Project Management'!$D$11:$AD$416</definedName>
    <definedName name="Prop_1">#REF!</definedName>
    <definedName name="Prop_2">#REF!</definedName>
    <definedName name="Prop_3">#REF!</definedName>
    <definedName name="Prop_4">#REF!</definedName>
    <definedName name="Prop_5">#REF!</definedName>
    <definedName name="Prop_6">#REF!</definedName>
    <definedName name="Prop_7">#REF!</definedName>
    <definedName name="Prop_8">#REF!</definedName>
    <definedName name="Prop_9">#REF!</definedName>
    <definedName name="Propietario_Primaria_Acto">#REF!</definedName>
    <definedName name="proyeccióningresos" hidden="1">{"EVA",#N/A,FALSE,"SMT2";#N/A,#N/A,FALSE,"Summary";#N/A,#N/A,FALSE,"Graphs";#N/A,#N/A,FALSE,"4 Panel"}</definedName>
    <definedName name="Proyecto">[66]Tablas!$K$2:$K$281</definedName>
    <definedName name="PU">[42]A!$D$11:$D$53</definedName>
    <definedName name="PUL" hidden="1">{#N/A,#N/A,FALSE,"Hoja1";#N/A,#N/A,FALSE,"Hoja2"}</definedName>
    <definedName name="PUNTI">[24]BASE!$D$354</definedName>
    <definedName name="pyg" hidden="1">{#N/A,#N/A,FALSE,"Costos Productos 6A";#N/A,#N/A,FALSE,"Costo Unitario Total H-94-12"}</definedName>
    <definedName name="PYGAJ" hidden="1">{#N/A,#N/A,FALSE,"VOL695";#N/A,#N/A,FALSE,"anexo1";#N/A,#N/A,FALSE,"anexo2";#N/A,#N/A,FALSE,"anexo3";#N/A,#N/A,FALSE,"anexo4";#N/A,#N/A,FALSE,"anexo5a";#N/A,#N/A,FALSE,"anexo5b";#N/A,#N/A,FALSE,"anexo6a";#N/A,#N/A,FALSE,"anexo6a";#N/A,#N/A,FALSE,"anexo6c";#N/A,#N/A,FALSE,"anexo7a";#N/A,#N/A,FALSE,"anexo7b";#N/A,#N/A,FALSE,"anexo7c"}</definedName>
    <definedName name="PYGCON" hidden="1">{#N/A,#N/A,FALSE,"Costos Productos 6A";#N/A,#N/A,FALSE,"Costo Unitario Total H-94-12"}</definedName>
    <definedName name="PYGCONTABLE" hidden="1">{#N/A,#N/A,FALSE,"Costos Productos 6A";#N/A,#N/A,FALSE,"Costo Unitario Total H-94-12"}</definedName>
    <definedName name="PYGCONTBLCRUDO" hidden="1">{#N/A,#N/A,FALSE,"Costos Productos 6A";#N/A,#N/A,FALSE,"Costo Unitario Total H-94-12"}</definedName>
    <definedName name="PYGCONTPTO" hidden="1">{#N/A,#N/A,FALSE,"Costos Productos 6A";#N/A,#N/A,FALSE,"Costo Unitario Total H-94-12"}</definedName>
    <definedName name="PYGGRCAJ" hidden="1">{#N/A,#N/A,FALSE,"Costos Productos 6A";#N/A,#N/A,FALSE,"Costo Unitario Total H-94-12"}</definedName>
    <definedName name="PYGHGRC" hidden="1">{#N/A,#N/A,FALSE,"Costos Productos 6A";#N/A,#N/A,FALSE,"Costo Unitario Total H-94-12"}</definedName>
    <definedName name="PYGRC" hidden="1">{#N/A,#N/A,FALSE,"VOL695";#N/A,#N/A,FALSE,"anexo1";#N/A,#N/A,FALSE,"anexo2";#N/A,#N/A,FALSE,"anexo3";#N/A,#N/A,FALSE,"anexo4";#N/A,#N/A,FALSE,"anexo5a";#N/A,#N/A,FALSE,"anexo5b";#N/A,#N/A,FALSE,"anexo6a";#N/A,#N/A,FALSE,"anexo6a";#N/A,#N/A,FALSE,"anexo6c";#N/A,#N/A,FALSE,"anexo7a";#N/A,#N/A,FALSE,"anexo7b";#N/A,#N/A,FALSE,"anexo7c"}</definedName>
    <definedName name="PZXCO">[38]Macro1!$A$29</definedName>
    <definedName name="q" hidden="1">{#N/A,#N/A,FALSE,"Costos Productos 6A";#N/A,#N/A,FALSE,"Costo Unitario Total H-94-12"}</definedName>
    <definedName name="q_V">#REF!</definedName>
    <definedName name="QAAAA">[55]Macro1!$A$22</definedName>
    <definedName name="QAS">'[39]Ene-Feb'!$A$12:$H$34</definedName>
    <definedName name="QASDETRE">[38]Macro1!$A$1702</definedName>
    <definedName name="QASQAQWE">[38]Macro1!$A$1681</definedName>
    <definedName name="QASWEDRFTG">[38]Macro1!$A$1653</definedName>
    <definedName name="QDHRESR">[38]Macro1!$A$22</definedName>
    <definedName name="QERTYU">[38]Macro1!$A$1</definedName>
    <definedName name="qiqiqiqi">[38]Macro1!$B$1</definedName>
    <definedName name="qq" hidden="1">{"EVA",#N/A,FALSE,"SMT2";#N/A,#N/A,FALSE,"Summary";#N/A,#N/A,FALSE,"Graphs";#N/A,#N/A,FALSE,"4 Panel"}</definedName>
    <definedName name="qqq" hidden="1">{"EVA",#N/A,FALSE,"SMT2";#N/A,#N/A,FALSE,"Summary";#N/A,#N/A,FALSE,"Graphs";#N/A,#N/A,FALSE,"4 Panel"}</definedName>
    <definedName name="QREGTQERG" hidden="1">{"CONCABL1.1",#N/A,FALSE,"1.1.1a1.1.3 ACSR";"AISL1.2",#N/A,FALSE,"1.1.1a1.1.3 ACSR";"torr1.1.3",#N/A,FALSE,"1.1.1a1.1.3 ACSR";"cm1.2",#N/A,FALSE,"1.2 ACSR";"cm2.2",#N/A,FALSE,"1.2 ACSR";#N/A,#N/A,FALSE,"1.3 ACSR";#N/A,#N/A,FALSE,"2.1.1A2.1.3 ACAR";"ac2.1",#N/A,FALSE,"1.2 ACAR";"ac2.2",#N/A,FALSE,"1.2 ACAR";#N/A,#N/A,FALSE,"2.3 ACAR"}</definedName>
    <definedName name="QREWGTQERGQERG" hidden="1">{"CONCABL1.1",#N/A,FALSE,"1.1.1a1.1.3 ACSR";"AISL1.2",#N/A,FALSE,"1.1.1a1.1.3 ACSR";"torr1.1.3",#N/A,FALSE,"1.1.1a1.1.3 ACSR";"cm1.2",#N/A,FALSE,"1.2 ACSR";"cm2.2",#N/A,FALSE,"1.2 ACSR";#N/A,#N/A,FALSE,"1.3 ACSR";#N/A,#N/A,FALSE,"2.1.1A2.1.3 ACAR";"ac2.1",#N/A,FALSE,"1.2 ACAR";"ac2.2",#N/A,FALSE,"1.2 ACAR";#N/A,#N/A,FALSE,"2.3 ACAR"}</definedName>
    <definedName name="QREWRTTY">'[39]Sep-Oct'!$A$12:$H$30</definedName>
    <definedName name="QSCG">[38]Macro1!$B$1</definedName>
    <definedName name="QUEREER">[38]Macro1!$A$8</definedName>
    <definedName name="QUEREMWNAS">[38]Macro1!$A$29</definedName>
    <definedName name="QUERER">[38]Macro1!$A$1</definedName>
    <definedName name="QUERWEWE">[38]Macro1!$A$1695</definedName>
    <definedName name="QUIEMIME">[55]Macro1!$A$22</definedName>
    <definedName name="QWE" hidden="1">{"CONCABL1.1",#N/A,FALSE,"1.1.1a1.1.3 ACSR";"AISL1.2",#N/A,FALSE,"1.1.1a1.1.3 ACSR";"torr1.1.3",#N/A,FALSE,"1.1.1a1.1.3 ACSR";"cm1.2",#N/A,FALSE,"1.2 ACSR";"cm2.2",#N/A,FALSE,"1.2 ACSR";#N/A,#N/A,FALSE,"1.3 ACSR";#N/A,#N/A,FALSE,"2.1.1A2.1.3 ACAR";"ac2.1",#N/A,FALSE,"1.2 ACAR";"ac2.2",#N/A,FALSE,"1.2 ACAR";#N/A,#N/A,FALSE,"2.3 ACAR"}</definedName>
    <definedName name="QWEQER">[55]Macro1!$A$22</definedName>
    <definedName name="QWEQW">#REF!</definedName>
    <definedName name="QWERTE">'[39]May-Jun'!$A$12:$H$32</definedName>
    <definedName name="QWERTER">[38]Macro1!$A$1660</definedName>
    <definedName name="qwerty" hidden="1">{"CONCABL1.1",#N/A,FALSE,"1.1.1a1.1.3 ACSR";"AISL1.2",#N/A,FALSE,"1.1.1a1.1.3 ACSR";"torr1.1.3",#N/A,FALSE,"1.1.1a1.1.3 ACSR";"cm1.2",#N/A,FALSE,"1.2 ACSR";"cm2.2",#N/A,FALSE,"1.2 ACSR";#N/A,#N/A,FALSE,"1.3 ACSR";#N/A,#N/A,FALSE,"2.1.1A2.1.3 ACAR";"ac2.1",#N/A,FALSE,"1.2 ACAR";"ac2.2",#N/A,FALSE,"1.2 ACAR";#N/A,#N/A,FALSE,"2.3 ACAR"}</definedName>
    <definedName name="QWERTYUI">[38]Macro1!$A$29</definedName>
    <definedName name="QWERTYUIO">[38]Macro1!$A$22</definedName>
    <definedName name="QWERWEWE">'[39]Jul-Ago'!$A$12:$H$29</definedName>
    <definedName name="QWETRRYY">[38]Macro1!$A$1674</definedName>
    <definedName name="qwsedq">#REF!</definedName>
    <definedName name="raa">'[7]Gabinetes ctrol, prot. y med. '!#REF!</definedName>
    <definedName name="rack">'[7]Gabinetes ctrol, prot. y med. '!#REF!</definedName>
    <definedName name="RACK1">#REF!</definedName>
    <definedName name="raerae">'[39]Sep-Oct'!$A$12:$H$30</definedName>
    <definedName name="ramirez">#REF!</definedName>
    <definedName name="Ramirez1">[106]Sábana!#REF!</definedName>
    <definedName name="Ramirez2">[27]Sábana!#REF!</definedName>
    <definedName name="RASF">[132]BASE!$D$75</definedName>
    <definedName name="RE" hidden="1">{#N/A,#N/A,FALSE,"Hoja1";#N/A,#N/A,FALSE,"Hoja2"}</definedName>
    <definedName name="Rea_Def">[45]REAJ!$K$29:$K$389</definedName>
    <definedName name="Rea_Pro">[45]REAJ!$I$29:$I$389</definedName>
    <definedName name="Reaj">[45]Control_Pagos!$A$30:$M$56</definedName>
    <definedName name="Reajuste">#REF!</definedName>
    <definedName name="Recover">[133]Macro1!$A$148</definedName>
    <definedName name="red">#REF!</definedName>
    <definedName name="redes">#REF!</definedName>
    <definedName name="Redico">#REF!</definedName>
    <definedName name="Redyco">#REF!</definedName>
    <definedName name="Referencia_Hidrante">#REF!</definedName>
    <definedName name="REFUERZO">[130]Hoja2!$B$3:$B$8</definedName>
    <definedName name="Reimbursement">"Reembolso"</definedName>
    <definedName name="REJILLA">[24]BASE!$D$461</definedName>
    <definedName name="REPORTE">[42]A!$D$9</definedName>
    <definedName name="Reprelegal">'[68]FIRMAS y DATOS'!$B$1:$B$65536</definedName>
    <definedName name="repuestos2" hidden="1">{#N/A,#N/A,FALSE,"Off C100-Project Management";#N/A,#N/A,FALSE,"C101-Engineering";#N/A,#N/A,FALSE,"Off C102-Procurement";#N/A,#N/A,FALSE,"Off C105-Electromechanical Work";#N/A,#N/A,FALSE,"On C100-Project Management";#N/A,#N/A,FALSE,"On C102-Procurement";#N/A,#N/A,FALSE,"C104-Civil Work";#N/A,#N/A,FALSE,"On C105-Electromechanical Work"}</definedName>
    <definedName name="RER">[38]Macro1!$A$1660</definedName>
    <definedName name="rerer">[38]Macro1!$A$22</definedName>
    <definedName name="rerere">#REF!</definedName>
    <definedName name="rererrerrerrerre">#REF!</definedName>
    <definedName name="RERETT">[38]Macro1!$A$43</definedName>
    <definedName name="RERSTAR">[55]Macro1!$A$22</definedName>
    <definedName name="resist_cond">[9]D_AWG!$G$29</definedName>
    <definedName name="RESRSR">[38]Macro1!$A$1681</definedName>
    <definedName name="RESU">#REF!</definedName>
    <definedName name="resu2">#REF!</definedName>
    <definedName name="resumen">#REF!</definedName>
    <definedName name="reter">'[39]Sep-Oct'!$A$12:$H$30</definedName>
    <definedName name="RETET">[38]Macro1!$A$1</definedName>
    <definedName name="retosplantas" hidden="1">{"EVA",#N/A,FALSE,"SMT2";#N/A,#N/A,FALSE,"Summary";#N/A,#N/A,FALSE,"Graphs";#N/A,#N/A,FALSE,"4 Panel"}</definedName>
    <definedName name="RETRO">[24]BASE!$D$437</definedName>
    <definedName name="RETRST">[38]Macro1!$A$8</definedName>
    <definedName name="REW" hidden="1">{"EVA",#N/A,FALSE,"SMT2";#N/A,#N/A,FALSE,"Summary";#N/A,#N/A,FALSE,"Graphs";#N/A,#N/A,FALSE,"4 Panel"}</definedName>
    <definedName name="RF">#REF!</definedName>
    <definedName name="rffffffff">#REF!</definedName>
    <definedName name="rfhyilpoiuy">#REF!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7</definedName>
    <definedName name="RiskMinimizeOnStart" hidden="1">FALSE</definedName>
    <definedName name="RiskMonitorConvergence" hidden="1">FALSE</definedName>
    <definedName name="RiskMultipleCPUSupportEnabled" hidden="1">TRUE</definedName>
    <definedName name="RiskNumIterations" hidden="1">10000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TRUE</definedName>
    <definedName name="RLIGA">[24]BASE!$D$490</definedName>
    <definedName name="RORORO">#REF!</definedName>
    <definedName name="RQRRQR">[38]Macro1!$A$1681</definedName>
    <definedName name="rr">'[65]caudal-día'!$B$1:$BA$367</definedName>
    <definedName name="RRR">'[116]Nov-Dic'!$A$12:$H$34</definedName>
    <definedName name="RSDN">[61]CUADROS!$B$45:$D$49</definedName>
    <definedName name="RSDTZI">[61]CUADROS!$B$53:$D$57</definedName>
    <definedName name="rsese">[38]Macro1!$A$8</definedName>
    <definedName name="RTEREEE">[38]Macro1!$A$1681</definedName>
    <definedName name="RW" hidden="1">{"EVA",#N/A,FALSE,"SMT2";#N/A,#N/A,FALSE,"Summary";#N/A,#N/A,FALSE,"Graphs";#N/A,#N/A,FALSE,"4 Panel"}</definedName>
    <definedName name="s" hidden="1">{#N/A,#N/A,FALSE,"CIBHA05A";#N/A,#N/A,FALSE,"CIBHA05B"}</definedName>
    <definedName name="Sabaneta">'[50]SABANETA 3335'!$B$7:$L$475</definedName>
    <definedName name="sadf" hidden="1">'[30]46W9'!#REF!</definedName>
    <definedName name="SADSGFDG">#REF!</definedName>
    <definedName name="SAL">[42]A!$D$52</definedName>
    <definedName name="SALID1">#REF!</definedName>
    <definedName name="sanear">#REF!</definedName>
    <definedName name="SAOG7">#REF!</definedName>
    <definedName name="SAOG7OCTUBRE">#REF!</definedName>
    <definedName name="sap">#REF!</definedName>
    <definedName name="SASFA" hidden="1">{#N/A,#N/A,FALSE,"Costos Productos 6A";#N/A,#N/A,FALSE,"Costo Unitario Total H-94-12"}</definedName>
    <definedName name="scft">'[7]Gabinetes ctrol, prot. y med. '!#REF!</definedName>
    <definedName name="sd">#REF!</definedName>
    <definedName name="SDFASDFDSDF">'[5]Gabinetes ctrol, prot. y med. '!#REF!</definedName>
    <definedName name="sdfg">#REF!</definedName>
    <definedName name="sdfghj">#REF!</definedName>
    <definedName name="sdfsdf">#REF!</definedName>
    <definedName name="sdft">'[7]Gabinetes ctrol, prot. y med. '!#REF!</definedName>
    <definedName name="sdsad">#REF!</definedName>
    <definedName name="SDSDSD">#REF!</definedName>
    <definedName name="SepOct">'[78]Sep-Oct'!$A$12:$H$30</definedName>
    <definedName name="SepOct_C">'[112]Sep-Oct'!$A$31:$H$45</definedName>
    <definedName name="septico">#REF!</definedName>
    <definedName name="sese">[38]Macro1!$B$1</definedName>
    <definedName name="sesese">[38]Macro1!$A$22</definedName>
    <definedName name="sfb">'[7]Gabinetes ctrol, prot. y med. '!#REF!</definedName>
    <definedName name="sfwgtsfs" hidden="1">{#N/A,#N/A,FALSE,"SMT1";#N/A,#N/A,FALSE,"SMT2";#N/A,#N/A,FALSE,"Summary";#N/A,#N/A,FALSE,"Graphs";#N/A,#N/A,FALSE,"4 Panel"}</definedName>
    <definedName name="SGOT" hidden="1">{"EVA",#N/A,FALSE,"SMT2";#N/A,#N/A,FALSE,"Summary";#N/A,#N/A,FALSE,"Graphs";#N/A,#N/A,FALSE,"4 Panel"}</definedName>
    <definedName name="SHARED_FORMULA_21">#N/A</definedName>
    <definedName name="SIKAD">[24]BASE!$D$486</definedName>
    <definedName name="sin">'[7]Gabinetes ctrol, prot. y med. '!#REF!</definedName>
    <definedName name="Sis_Controlador_Presion">#REF!</definedName>
    <definedName name="SLPVC">[24]BASE!$D$339</definedName>
    <definedName name="SMMLV">[24]PRESTA!$D$13</definedName>
    <definedName name="So">[134]Analisis_Flujo!$C$21</definedName>
    <definedName name="SOFT">#REF!</definedName>
    <definedName name="SOLDA">[24]BASE!$D$18</definedName>
    <definedName name="SOLDAD">[135]BASE!$D$511</definedName>
    <definedName name="SOLPVC">[24]BASE!$D$79</definedName>
    <definedName name="ss">[136]Tablas!$N$2:$N$18</definedName>
    <definedName name="SSSSS">#REF!</definedName>
    <definedName name="st">'[7]Gabinetes ctrol, prot. y med. '!#REF!</definedName>
    <definedName name="STC_E100X125">#REF!</definedName>
    <definedName name="STC_E150X180">#REF!</definedName>
    <definedName name="STC_E200X200">#REF!</definedName>
    <definedName name="STC_E250X250">#REF!</definedName>
    <definedName name="STC_E300X315">#REF!</definedName>
    <definedName name="STC_E350X355">#REF!</definedName>
    <definedName name="STC_E400X400">#REF!</definedName>
    <definedName name="STC_E75X90">#REF!</definedName>
    <definedName name="STC_H125X125">#REF!</definedName>
    <definedName name="STC_H125X90">#REF!</definedName>
    <definedName name="STC_H180X125">#REF!</definedName>
    <definedName name="STC_H180X180">#REF!</definedName>
    <definedName name="STC_H180X90">#REF!</definedName>
    <definedName name="STC_H200X180">#REF!</definedName>
    <definedName name="STC_H200X215">#REF!</definedName>
    <definedName name="STC_H200X90">#REF!</definedName>
    <definedName name="STC_H250X125">#REF!</definedName>
    <definedName name="STC_H250X180">#REF!</definedName>
    <definedName name="STC_H250X90">#REF!</definedName>
    <definedName name="STC_H315X125">#REF!</definedName>
    <definedName name="STC_H315X180">#REF!</definedName>
    <definedName name="STC_H315X90">#REF!</definedName>
    <definedName name="STC_H355X125">#REF!</definedName>
    <definedName name="STC_H355X180">#REF!</definedName>
    <definedName name="STC_H355X90">#REF!</definedName>
    <definedName name="STC_H400X125">#REF!</definedName>
    <definedName name="STC_H400X180">#REF!</definedName>
    <definedName name="STC_h400x1800">#REF!</definedName>
    <definedName name="STC_H400X90">#REF!</definedName>
    <definedName name="STC_H90X90">#REF!</definedName>
    <definedName name="stc_h90x900">#REF!</definedName>
    <definedName name="SUBCUENTA">#REF!</definedName>
    <definedName name="Sum">'[56]Tabla 1.1'!#REF!</definedName>
    <definedName name="SUMIN">[24]BASE!$D$375</definedName>
    <definedName name="SUMINISTRO">[42]A!$D$73</definedName>
    <definedName name="summec">[122]Mechanical!$L$159</definedName>
    <definedName name="sumtub">[122]Tuberia!$O$88</definedName>
    <definedName name="Sur">[137]Hoja1!$A$5:$F$257</definedName>
    <definedName name="t">[9]D_AWG!$I$8</definedName>
    <definedName name="T_RMG">[9]D_AWG!$D$51:$E$54</definedName>
    <definedName name="T22JH">[24]BASE!$D$281</definedName>
    <definedName name="T32JH">[24]BASE!$D$280</definedName>
    <definedName name="T33JH">[24]BASE!$D$279</definedName>
    <definedName name="T42JH">[24]BASE!$D$278</definedName>
    <definedName name="T43JH">[24]BASE!$D$277</definedName>
    <definedName name="T44JH">[24]BASE!$D$272</definedName>
    <definedName name="T62JH">[24]BASE!$D$276</definedName>
    <definedName name="T63JH">[24]BASE!$D$275</definedName>
    <definedName name="T64JH">[24]BASE!$D$274</definedName>
    <definedName name="T66JH">[24]BASE!$D$273</definedName>
    <definedName name="T82JH">[24]BASE!$D$288</definedName>
    <definedName name="T83JH">[24]BASE!$D$287</definedName>
    <definedName name="T84JH">[24]BASE!$D$286</definedName>
    <definedName name="T88EB">[24]BASE!$D$285</definedName>
    <definedName name="T88EL">[24]BASE!$D$284</definedName>
    <definedName name="tab" hidden="1">{"CONCABL1.1",#N/A,FALSE,"1.1.1a1.1.3 ACSR";"AISL1.2",#N/A,FALSE,"1.1.1a1.1.3 ACSR";"torr1.1.3",#N/A,FALSE,"1.1.1a1.1.3 ACSR";"cm1.2",#N/A,FALSE,"1.2 ACSR";"cm2.2",#N/A,FALSE,"1.2 ACSR";#N/A,#N/A,FALSE,"1.3 ACSR";#N/A,#N/A,FALSE,"2.1.1A2.1.3 ACAR";"ac2.1",#N/A,FALSE,"1.2 ACAR";"ac2.2",#N/A,FALSE,"1.2 ACAR";#N/A,#N/A,FALSE,"2.3 ACAR"}</definedName>
    <definedName name="TABLA">[24]BASE!$D$380</definedName>
    <definedName name="tabla_1_criterio_1">[61]CUADROS!$J$61:$J$860</definedName>
    <definedName name="tabla_1_criterio_2">[61]CUADROS!$K$61:$K$860</definedName>
    <definedName name="tabla_1_criterio_3">[61]CUADROS!$L$61:$L$860</definedName>
    <definedName name="tabla_1_criterio_4">[61]CUADROS!$M$61:$M$860</definedName>
    <definedName name="tabla_1_criterio_5">[61]CUADROS!$N$61:$N$860</definedName>
    <definedName name="tabla_2_criterio_1">[61]CUADROS!$P$61:$P$660</definedName>
    <definedName name="tabla_2_criterio_2">[61]CUADROS!$Q$61:$Q$660</definedName>
    <definedName name="tabla_2_criterio_3">[61]CUADROS!$R$61:$R$660</definedName>
    <definedName name="tabla_2_criterio_4">[61]CUADROS!$S$61:$S$660</definedName>
    <definedName name="tabla_2_criterio_5">[61]CUADROS!$T$61:$T$660</definedName>
    <definedName name="tabla_4_criterio_1">[61]CUADROS!$V$61:$V$110</definedName>
    <definedName name="tabla_4_criterio_2">[61]CUADROS!$W$61:$W$110</definedName>
    <definedName name="tabla_4_criterio_3">[61]CUADROS!$X$61:$X$110</definedName>
    <definedName name="TableName">"Dummy"</definedName>
    <definedName name="TabPVC">#REF!</definedName>
    <definedName name="TACOM">[24]BASE!$D$452</definedName>
    <definedName name="TACOM1">[138]BASE!$D$306</definedName>
    <definedName name="TACOR">[24]BASE!$D$450</definedName>
    <definedName name="TAPAM">[24]BASE!$D$352</definedName>
    <definedName name="TASAS">'[139]PRIMAS DE GARANTÍAS'!$C$72:$E$90</definedName>
    <definedName name="TASP1">[24]BASE!$D$333</definedName>
    <definedName name="TASP2">[24]BASE!$D$334</definedName>
    <definedName name="TASP3">[24]BASE!$D$335</definedName>
    <definedName name="TASP4">[24]BASE!$D$336</definedName>
    <definedName name="TASR4">[24]BASE!$D$337</definedName>
    <definedName name="Tconc.">#REF!</definedName>
    <definedName name="TEJAB">[24]BASE!$D$71</definedName>
    <definedName name="TEJAJ">[24]BASE!$D$379</definedName>
    <definedName name="Teléfono">'[68]FIRMAS y DATOS'!$C$1:$C$65536</definedName>
    <definedName name="TELEP">[24]BASE!$D$449</definedName>
    <definedName name="TERITRPI">[38]Macro1!$A$29</definedName>
    <definedName name="TETER">[38]Macro1!$A$15</definedName>
    <definedName name="TETETET">#REF!</definedName>
    <definedName name="TGALV">[24]BASE!$D$360</definedName>
    <definedName name="TH10J">[24]BASE!$D$283</definedName>
    <definedName name="THF6JH">[24]BASE!$D$304</definedName>
    <definedName name="THF6RO">[24]BASE!$D$306</definedName>
    <definedName name="THF8JH">[24]BASE!$D$305</definedName>
    <definedName name="Tipo_acceso_válv">#REF!</definedName>
    <definedName name="Tipo_Agua_Acto">#REF!</definedName>
    <definedName name="Tipo_brida">#REF!</definedName>
    <definedName name="Tipo_caperuza">#REF!</definedName>
    <definedName name="Tipo_Captación">#REF!</definedName>
    <definedName name="Tipo_Central">#REF!</definedName>
    <definedName name="Tipo_Cimentación">#REF!</definedName>
    <definedName name="Tipo_Corriente">#REF!</definedName>
    <definedName name="TIPO_DE_ALCANTARILLADO">[67]DISEÑO!$D$288:$D$290</definedName>
    <definedName name="Tipo_de_Contrato">[66]Tablas!$F$2:$F$20</definedName>
    <definedName name="TIPO_DE_OBRA">[140]Listas!$K$2:$K$6</definedName>
    <definedName name="Tipo_de_Suelo">#REF!</definedName>
    <definedName name="Tipo_Elemento_Especial">#REF!</definedName>
    <definedName name="Tipo_Medidor">#REF!</definedName>
    <definedName name="Tipo_Nodo">#REF!</definedName>
    <definedName name="Tipo_Planta">#REF!</definedName>
    <definedName name="Tipo_PLC">[66]Tablas!$B$2:$B$4</definedName>
    <definedName name="Tipo_protección">#REF!</definedName>
    <definedName name="Tipo_recubrimiento">#REF!</definedName>
    <definedName name="Tipo_Red_Primaria">#REF!</definedName>
    <definedName name="Tipo_reductor">#REF!</definedName>
    <definedName name="Tipo_Referenciaicon">#REF!</definedName>
    <definedName name="Tipo_Sección">#REF!</definedName>
    <definedName name="Tipo_tornillo">#REF!</definedName>
    <definedName name="Tipo_Union">#REF!</definedName>
    <definedName name="Tipo_Union_Hidrante">#REF!</definedName>
    <definedName name="Tipo_válvula">#REF!</definedName>
    <definedName name="Tipo_Válvula_Cond">#REF!</definedName>
    <definedName name="TipoCimentacion">'[53]TIPOS DE CIMENTACIÓN'!$A$10:$A$23</definedName>
    <definedName name="TipoEje">[53]CimentaciónTub!$DQ$5:$DQ$10</definedName>
    <definedName name="TipoMaterial">'[53]TIPOS DE CIMENTACIÓN'!$A$26:$A$29</definedName>
    <definedName name="TipoMaterialRasante">#REF!</definedName>
    <definedName name="Tipos_Pavimentos">#REF!</definedName>
    <definedName name="titu">#REF!</definedName>
    <definedName name="titu2">#REF!</definedName>
    <definedName name="_xlnm.Print_Titles">#N/A</definedName>
    <definedName name="TNOV10">[24]BASE!$D$213</definedName>
    <definedName name="TNOV12">[24]BASE!$D$214</definedName>
    <definedName name="TNOV16">[24]BASE!$D$215</definedName>
    <definedName name="TNOV18">[24]BASE!$D$216</definedName>
    <definedName name="TNOV20">[24]BASE!$D$217</definedName>
    <definedName name="TNOV6">[24]BASE!$D$211</definedName>
    <definedName name="TNOV8">[24]BASE!$D$212</definedName>
    <definedName name="TO_MAT">[42]A!$D$42</definedName>
    <definedName name="Toda">'[141]caudal-día'!$B$1:$BA$367</definedName>
    <definedName name="Toma_Presión">#REF!</definedName>
    <definedName name="TopEncargado">#REF!</definedName>
    <definedName name="TORNI">[24]BASE!$D$390</definedName>
    <definedName name="Tot_Act01">#REF!</definedName>
    <definedName name="Tot_Act02">#REF!</definedName>
    <definedName name="Tot_Act03">#REF!</definedName>
    <definedName name="Total1">'[54]CASO 3'!$A$1:$G$59,'[54]CASO 3'!$J$58:$U$386</definedName>
    <definedName name="Total2">#REF!,#REF!</definedName>
    <definedName name="Total3">#REF!,#REF!</definedName>
    <definedName name="TotalOpti">#REF!</definedName>
    <definedName name="TOTALOPTIM">[142]Hoja2!$E$11:$E$704</definedName>
    <definedName name="TOTALOPTIMIZACION">[142]Hoja2!$E$11:$E$704</definedName>
    <definedName name="TOTALREPOS">[142]Hoja2!$E$11:$E$704</definedName>
    <definedName name="TOTALREPOSICION">[142]Hoja2!$E$11:$E$704</definedName>
    <definedName name="TPVCME">[24]BASE!$D$80</definedName>
    <definedName name="TPVCP1">[24]BASE!$D$81</definedName>
    <definedName name="TPVCS3">[24]BASE!#REF!</definedName>
    <definedName name="TR">#REF!</definedName>
    <definedName name="Train1">#REF!</definedName>
    <definedName name="Train2">#REF!</definedName>
    <definedName name="Train3">#REF!</definedName>
    <definedName name="Train4">#REF!</definedName>
    <definedName name="Tramo">#REF!</definedName>
    <definedName name="tramos">#REF!</definedName>
    <definedName name="TRANA">[24]BASE!#REF!</definedName>
    <definedName name="TRANAG">[24]BASE!$D$480</definedName>
    <definedName name="TRANAR">[24]BASE!$D$471</definedName>
    <definedName name="TRANS">[24]BASE!$D$472</definedName>
    <definedName name="TRANSPORTE">#REF!</definedName>
    <definedName name="Transportes">[92]Transportes!$B$2:$E$100</definedName>
    <definedName name="tree">'[39]Jul-Ago'!$A$12:$H$29</definedName>
    <definedName name="TRESGCD">[38]Macro1!$A$1688</definedName>
    <definedName name="TREYDGY">#REF!</definedName>
    <definedName name="TRITM">[24]BASE!$D$66</definedName>
    <definedName name="TRITU">[24]BASE!$D$60</definedName>
    <definedName name="trtrtrt">'[39]Mar-Abr'!$A$12:$H$34</definedName>
    <definedName name="tttttt">#REF!</definedName>
    <definedName name="TUAC12">[24]BASE!$D$270</definedName>
    <definedName name="Tuberiaflexible1">'[51]Acometidahasta1"'!$A$1:$F$37</definedName>
    <definedName name="TuberiasPavcoTitan">[53]TUBERIAS!$A$4:$H$265</definedName>
    <definedName name="TUBS3">[24]BASE!$D$191</definedName>
    <definedName name="TUBS4">[24]BASE!$D$192</definedName>
    <definedName name="TUBS6">[24]BASE!$D$193</definedName>
    <definedName name="tys">'[7]Gabinetes ctrol, prot. y med. '!#REF!</definedName>
    <definedName name="U">[143]Sábana!#REF!</definedName>
    <definedName name="U_Z">#REF!</definedName>
    <definedName name="UALU">[24]BASE!$D$357</definedName>
    <definedName name="uat">'[7]Gabinetes ctrol, prot. y med. '!#REF!</definedName>
    <definedName name="UI">#REF!</definedName>
    <definedName name="uiuiuiu">#REF!</definedName>
    <definedName name="Unidad">[66]Tablas!#REF!</definedName>
    <definedName name="Unidad_Medida">#REF!</definedName>
    <definedName name="unidades">[144]Presupuesto!$R$2:$R$19</definedName>
    <definedName name="UNION_Z">#REF!</definedName>
    <definedName name="URAP10">[24]BASE!$D$118</definedName>
    <definedName name="URAP2">[24]BASE!$D$123</definedName>
    <definedName name="URAP3">[24]BASE!$D$122</definedName>
    <definedName name="URAP4">[24]BASE!$D$121</definedName>
    <definedName name="URAP6">[24]BASE!$D$120</definedName>
    <definedName name="URAP8">[24]BASE!$D$119</definedName>
    <definedName name="UREP12">[24]BASE!$D$124</definedName>
    <definedName name="UREP2">[24]BASE!$D$127</definedName>
    <definedName name="UREP3">[24]BASE!$D$128</definedName>
    <definedName name="UREP4">[24]BASE!$D$129</definedName>
    <definedName name="UREP6">[24]BASE!$D$126</definedName>
    <definedName name="UREP8">[24]BASE!$D$125</definedName>
    <definedName name="UsoRasante">[53]CimentaciónTub!$EI$5:$EI$8</definedName>
    <definedName name="usususu">'[39]Sep-Oct'!$A$12:$H$30</definedName>
    <definedName name="USxCOL">#REF!</definedName>
    <definedName name="UTUTU">[38]Macro1!$A$1674</definedName>
    <definedName name="UUURURU">#REF!</definedName>
    <definedName name="uwuwuwuw">'[39]Jul-Ago'!$A$12:$H$29</definedName>
    <definedName name="UYTRE">#REF!</definedName>
    <definedName name="UYTUTU">[38]Macro1!$B$1</definedName>
    <definedName name="UYUTYURERT">#REF!</definedName>
    <definedName name="V" hidden="1">{#N/A,#N/A,FALSE,"SMT1";#N/A,#N/A,FALSE,"SMT2";#N/A,#N/A,FALSE,"Summary";#N/A,#N/A,FALSE,"Graphs";#N/A,#N/A,FALSE,"4 Panel"}</definedName>
    <definedName name="VALIDACIONES" hidden="1">{#N/A,#N/A,FALSE,"Costos Productos 6A";#N/A,#N/A,FALSE,"Costo Unitario Total H-94-12"}</definedName>
    <definedName name="VALMA3">[24]BASE!$D$424</definedName>
    <definedName name="VALMA4">[24]BASE!$D$423</definedName>
    <definedName name="Valorepm1">[11]Sábana!$I$17:$I$115,[11]Sábana!#REF!,[11]Sábana!#REF!</definedName>
    <definedName name="VALORX">[61]CUADROS!$A$78:$G$82</definedName>
    <definedName name="Var">[15]Varios.!$E$1:$E$65536</definedName>
    <definedName name="VB">#REF!</definedName>
    <definedName name="VCEL1">[24]BASE!$D$416</definedName>
    <definedName name="VCEL2">[24]BASE!$D$415</definedName>
    <definedName name="VCEL3">[24]BASE!$D$414</definedName>
    <definedName name="VCEL4">[24]BASE!$D$413</definedName>
    <definedName name="VCEL6">[24]BASE!$D$412</definedName>
    <definedName name="VCEL8">[24]BASE!#REF!</definedName>
    <definedName name="VCELA2">[24]BASE!$D$420</definedName>
    <definedName name="VCELA3">[24]BASE!$D$419</definedName>
    <definedName name="VCELA4">[24]BASE!$D$418</definedName>
    <definedName name="VCXZ">#REF!</definedName>
    <definedName name="VDF">[46]Sábana!#REF!</definedName>
    <definedName name="VENTI">[24]BASE!$D$384</definedName>
    <definedName name="verificar">#REF!</definedName>
    <definedName name="VEX" hidden="1">{#N/A,#N/A,FALSE,"Costos Productos 6A";#N/A,#N/A,FALSE,"Costo Unitario Total H-94-12"}</definedName>
    <definedName name="vgr">#REF!</definedName>
    <definedName name="VIAJE">[24]BASE!$D$473</definedName>
    <definedName name="VIBGA">[24]BASE!$D$441</definedName>
    <definedName name="VIBRCOM">[24]BASE!$D$445</definedName>
    <definedName name="VIBRE">[24]BASE!$D$442</definedName>
    <definedName name="VIDRI">[24]BASE!$D$385</definedName>
    <definedName name="viscosidad">#REF!</definedName>
    <definedName name="VolPVC">#REF!</definedName>
    <definedName name="VOLQUET">[24]BASE!$D$447</definedName>
    <definedName name="VOLVER">#REF!</definedName>
    <definedName name="VPVC2">[24]BASE!$D$422</definedName>
    <definedName name="VrCont">'[45]INF GRAL'!$C$9</definedName>
    <definedName name="vsdgfsd" hidden="1">{"EVA",#N/A,FALSE,"SMT2";#N/A,#N/A,FALSE,"Summary";#N/A,#N/A,FALSE,"Graphs";#N/A,#N/A,FALSE,"4 Panel"}</definedName>
    <definedName name="vsp">#REF!</definedName>
    <definedName name="vu">#REF!</definedName>
    <definedName name="Vueltas">#REF!</definedName>
    <definedName name="VVV">[145]BASE!$C$3</definedName>
    <definedName name="vvvvvv" hidden="1">{#N/A,#N/A,FALSE,"Costos Productos 6A";#N/A,#N/A,FALSE,"Costo Unitario Total H-94-12"}</definedName>
    <definedName name="W" hidden="1">{"EVA",#N/A,FALSE,"SMT2";#N/A,#N/A,FALSE,"Summary";#N/A,#N/A,FALSE,"Graphs";#N/A,#N/A,FALSE,"4 Panel"}</definedName>
    <definedName name="WE">#REF!</definedName>
    <definedName name="WEF" hidden="1">{#N/A,#N/A,FALSE,"Off C100-Project Management";#N/A,#N/A,FALSE,"C101-Engineering";#N/A,#N/A,FALSE,"Off C102-Procurement";#N/A,#N/A,FALSE,"Off C105-Electromechanical Work";#N/A,#N/A,FALSE,"On C100-Project Management";#N/A,#N/A,FALSE,"On C102-Procurement";#N/A,#N/A,FALSE,"C104-Civil Work";#N/A,#N/A,FALSE,"On C105-Electromechanical Work"}</definedName>
    <definedName name="werr">#REF!</definedName>
    <definedName name="WEWEWE">[52]Macro1!$A$2516</definedName>
    <definedName name="willy">[1]REAJUSTESACTA1PROVI!#REF!</definedName>
    <definedName name="wqewqe">[52]Macro1!$A$15</definedName>
    <definedName name="wqwqw">[38]Macro1!$A$15</definedName>
    <definedName name="wqwwqwwqwwqw">[38]Macro1!$B$1</definedName>
    <definedName name="wrn.ANEXO1." hidden="1">{#N/A,#N/A,FALSE,"Costos Contables CIB A 12 1994";#N/A,#N/A,FALSE,"Cuadre Contab. y C. OP"}</definedName>
    <definedName name="wrn.anexo5." hidden="1">{#N/A,#N/A,FALSE,"CIBHA05A";#N/A,#N/A,FALSE,"CIBHA05B"}</definedName>
    <definedName name="wrn.anexo6." hidden="1">{#N/A,#N/A,FALSE,"Costos Productos 6A";#N/A,#N/A,FALSE,"Costo Unitario Total H-94-12"}</definedName>
    <definedName name="wrn.Book." hidden="1">{"EVA",#N/A,FALSE,"SMT2";#N/A,#N/A,FALSE,"Summary";#N/A,#N/A,FALSE,"Graphs";#N/A,#N/A,FALSE,"4 Panel"}</definedName>
    <definedName name="wrn.CAR." hidden="1">{#N/A,#N/A,FALSE,"a1";#N/A,#N/A,FALSE,"a2";#N/A,#N/A,FALSE,"a3";#N/A,#N/A,FALSE,"a4a";#N/A,#N/A,FALSE,"a4B";#N/A,#N/A,FALSE,"a4C";#N/A,#N/A,FALSE,"a4D";#N/A,#N/A,FALSE,"A5a ";#N/A,#N/A,FALSE,"A5b";#N/A,#N/A,FALSE,"A6A";#N/A,#N/A,FALSE,"A6B";#N/A,#N/A,FALSE,"A6C";#N/A,#N/A,FALSE,"A6D";#N/A,#N/A,FALSE,"INV"}</definedName>
    <definedName name="wrn.Complete." hidden="1">{#N/A,#N/A,FALSE,"SMT1";#N/A,#N/A,FALSE,"SMT2";#N/A,#N/A,FALSE,"Summary";#N/A,#N/A,FALSE,"Graphs";#N/A,#N/A,FALSE,"4 Panel"}</definedName>
    <definedName name="wrn.Complete._.Set." hidden="1">{#N/A,#N/A,FALSE,"Full";#N/A,#N/A,FALSE,"Half";#N/A,#N/A,FALSE,"Op Expenses";#N/A,#N/A,FALSE,"Cap Charge";#N/A,#N/A,FALSE,"Cost C";#N/A,#N/A,FALSE,"PP&amp;E";#N/A,#N/A,FALSE,"R&amp;D"}</definedName>
    <definedName name="wrn.GENERAL." hidden="1">{"TAB1",#N/A,TRUE,"GENERAL";"TAB2",#N/A,TRUE,"GENERAL";"TAB3",#N/A,TRUE,"GENERAL";"TAB4",#N/A,TRUE,"GENERAL";"TAB5",#N/A,TRUE,"GENERAL"}</definedName>
    <definedName name="wrn.INFOCIB." hidden="1">{#N/A,#N/A,FALSE,"VOL695";#N/A,#N/A,FALSE,"anexo1";#N/A,#N/A,FALSE,"anexo2";#N/A,#N/A,FALSE,"anexo3";#N/A,#N/A,FALSE,"anexo4";#N/A,#N/A,FALSE,"anexo5a";#N/A,#N/A,FALSE,"anexo5b";#N/A,#N/A,FALSE,"anexo6a";#N/A,#N/A,FALSE,"anexo6a";#N/A,#N/A,FALSE,"anexo6c";#N/A,#N/A,FALSE,"anexo7a";#N/A,#N/A,FALSE,"anexo7b";#N/A,#N/A,FALSE,"anexo7c"}</definedName>
    <definedName name="wrn.NARE97." hidden="1">{#N/A,#N/A,FALSE,"T1N97";#N/A,#N/A,FALSE,"T2N97";#N/A,#N/A,FALSE,"T3N97(2)";#N/A,#N/A,FALSE,"T3AN97";#N/A,#N/A,FALSE,"T4N97(2)";#N/A,#N/A,FALSE,"T5N97";#N/A,#N/A,FALSE,"T6N967";#N/A,#N/A,FALSE,"T13N97";#N/A,#N/A,FALSE,"T7N97";#N/A,#N/A,FALSE,"T13AN97";#N/A,#N/A,FALSE,"T13N97G";#N/A,#N/A,FALSE,"T13BN97"}</definedName>
    <definedName name="wrn.precios." hidden="1">{"CONCABL1.1",#N/A,FALSE,"1.1.1a1.1.3 ACSR";"AISL1.2",#N/A,FALSE,"1.1.1a1.1.3 ACSR";"torr1.1.3",#N/A,FALSE,"1.1.1a1.1.3 ACSR";"cm1.2",#N/A,FALSE,"1.2 ACSR";"cm2.2",#N/A,FALSE,"1.2 ACSR";#N/A,#N/A,FALSE,"1.3 ACSR";#N/A,#N/A,FALSE,"2.1.1A2.1.3 ACAR";"ac2.1",#N/A,FALSE,"1.2 ACAR";"ac2.2",#N/A,FALSE,"1.2 ACAR";#N/A,#N/A,FALSE,"2.3 ACAR"}</definedName>
    <definedName name="wrn.Presupuesto." hidden="1">{#N/A,#N/A,FALSE,"Off C100-Project Management";#N/A,#N/A,FALSE,"C101-Engineering";#N/A,#N/A,FALSE,"Off C102-Procurement";#N/A,#N/A,FALSE,"Off C105-Electromechanical Work";#N/A,#N/A,FALSE,"On C100-Project Management";#N/A,#N/A,FALSE,"On C102-Procurement";#N/A,#N/A,FALSE,"C104-Civil Work";#N/A,#N/A,FALSE,"On C105-Electromechanical Work"}</definedName>
    <definedName name="wrn.res7" hidden="1">{#N/A,#N/A,FALSE,"Hoja1";#N/A,#N/A,FALSE,"Hoja2"}</definedName>
    <definedName name="wrn.Resumen." hidden="1">{#N/A,#N/A,FALSE,"Hoja1";#N/A,#N/A,FALSE,"Hoja2"}</definedName>
    <definedName name="wrn.TECA97." hidden="1">{#N/A,#N/A,FALSE,"T1C97";#N/A,#N/A,FALSE,"T2C97";#N/A,#N/A,FALSE,"T3AC97";#N/A,#N/A,FALSE,"T4C97";#N/A,#N/A,FALSE,"T5C97";#N/A,#N/A,FALSE,"T6C97";#N/A,#N/A,FALSE,"T3C97";#N/A,#N/A,FALSE,"T7C97";#N/A,#N/A,FALSE,"T8C97";#N/A,#N/A,FALSE,"T9C97";#N/A,#N/A,FALSE,"T13C97"}</definedName>
    <definedName name="wrn.via." hidden="1">{"via1",#N/A,TRUE,"general";"via2",#N/A,TRUE,"general";"via3",#N/A,TRUE,"general"}</definedName>
    <definedName name="wwn.infocib" hidden="1">{#N/A,#N/A,FALSE,"VOL695";#N/A,#N/A,FALSE,"anexo1";#N/A,#N/A,FALSE,"anexo2";#N/A,#N/A,FALSE,"anexo3";#N/A,#N/A,FALSE,"anexo4";#N/A,#N/A,FALSE,"anexo5a";#N/A,#N/A,FALSE,"anexo5b";#N/A,#N/A,FALSE,"anexo6a";#N/A,#N/A,FALSE,"anexo6a";#N/A,#N/A,FALSE,"anexo6c";#N/A,#N/A,FALSE,"anexo7a";#N/A,#N/A,FALSE,"anexo7b";#N/A,#N/A,FALSE,"anexo7c"}</definedName>
    <definedName name="WWWW">#REF!</definedName>
    <definedName name="X">{#N/A,#N/A,FALSE,"T1C97";#N/A,#N/A,FALSE,"T2C97";#N/A,#N/A,FALSE,"T3AC97";#N/A,#N/A,FALSE,"T4C97";#N/A,#N/A,FALSE,"T5C97";#N/A,#N/A,FALSE,"T6C97";#N/A,#N/A,FALSE,"T3C97";#N/A,#N/A,FALSE,"T7C97";#N/A,#N/A,FALSE,"T8C97";#N/A,#N/A,FALSE,"T9C97";#N/A,#N/A,FALSE,"T13C97"}</definedName>
    <definedName name="XC">#REF!</definedName>
    <definedName name="XCVBN">#REF!</definedName>
    <definedName name="xx" hidden="1">{"EVA",#N/A,FALSE,"SMT2";#N/A,#N/A,FALSE,"Summary";#N/A,#N/A,FALSE,"Graphs";#N/A,#N/A,FALSE,"4 Panel"}</definedName>
    <definedName name="xxx" hidden="1">{#N/A,#N/A,FALSE,"Costos Productos 6A";#N/A,#N/A,FALSE,"Costo Unitario Total H-94-12"}</definedName>
    <definedName name="XXXX" hidden="1">{#N/A,#N/A,FALSE,"CIBHA05A";#N/A,#N/A,FALSE,"CIBHA05B"}</definedName>
    <definedName name="xxxxx" hidden="1">{#N/A,#N/A,FALSE,"VOL695";#N/A,#N/A,FALSE,"anexo1";#N/A,#N/A,FALSE,"anexo2";#N/A,#N/A,FALSE,"anexo3";#N/A,#N/A,FALSE,"anexo4";#N/A,#N/A,FALSE,"anexo5a";#N/A,#N/A,FALSE,"anexo5b";#N/A,#N/A,FALSE,"anexo6a";#N/A,#N/A,FALSE,"anexo6a";#N/A,#N/A,FALSE,"anexo6c";#N/A,#N/A,FALSE,"anexo7a";#N/A,#N/A,FALSE,"anexo7b";#N/A,#N/A,FALSE,"anexo7c"}</definedName>
    <definedName name="y" hidden="1">{#N/A,#N/A,FALSE,"Full";#N/A,#N/A,FALSE,"Half";#N/A,#N/A,FALSE,"Op Expenses";#N/A,#N/A,FALSE,"Cap Charge";#N/A,#N/A,FALSE,"Cost C";#N/A,#N/A,FALSE,"PP&amp;E";#N/A,#N/A,FALSE,"R&amp;D"}</definedName>
    <definedName name="Y22EL">[24]BASE!$D$325</definedName>
    <definedName name="Y32JH">[24]BASE!$D$328</definedName>
    <definedName name="Y33JH">[24]BASE!$D$327</definedName>
    <definedName name="Y42JH">[24]BASE!$D$329</definedName>
    <definedName name="Y43JH">[24]BASE!$D$330</definedName>
    <definedName name="Y44EL">[24]BASE!$D$331</definedName>
    <definedName name="Y44JH">[24]BASE!$D$332</definedName>
    <definedName name="yiiiii">[55]Macro1!$A$22</definedName>
    <definedName name="YRTYU">[38]Macro1!$A$1660</definedName>
    <definedName name="YRYRY">[52]Macro1!$A$15</definedName>
    <definedName name="YTYRYR">[38]Macro1!$A$1667</definedName>
    <definedName name="YU">#REF!</definedName>
    <definedName name="yuf" hidden="1">{"TAB1",#N/A,TRUE,"GENERAL";"TAB2",#N/A,TRUE,"GENERAL";"TAB3",#N/A,TRUE,"GENERAL";"TAB4",#N/A,TRUE,"GENERAL";"TAB5",#N/A,TRUE,"GENERAL"}</definedName>
    <definedName name="YUT">#REF!</definedName>
    <definedName name="yyyyy" hidden="1">{#N/A,#N/A,FALSE,"Costos Productos 6A";#N/A,#N/A,FALSE,"Costo Unitario Total H-94-12"}</definedName>
    <definedName name="Z_086A872D_15DF_436A_8459_CE22F6819FF4_.wvu.Rows" hidden="1">[30]Presentacion!#REF!</definedName>
    <definedName name="Z_D55C8B2E_861A_459E_9D09_3AF38A1DE99E_.wvu.Rows" hidden="1">[30]Presentacion!#REF!</definedName>
    <definedName name="Z_F540D718_D9AA_403F_AE49_60D937FD77E5_.wvu.Rows" hidden="1">[30]Presentacion!#REF!</definedName>
    <definedName name="Zap1">[106]Sábana!#REF!</definedName>
    <definedName name="Zap2">[27]Sábana!#REF!</definedName>
    <definedName name="Zap3">[28]Sábana!#REF!</definedName>
    <definedName name="ZBNMBVC">[38]Macro1!$A$36</definedName>
    <definedName name="ZCZCCCC">[38]Macro1!$A$8</definedName>
    <definedName name="ZHJGHGY">#REF!</definedName>
    <definedName name="ZonasGeotécnicas">[53]CimentaciónTub!$FV$8:$FV$14</definedName>
    <definedName name="ZSDFG">[46]Sábana!#REF!</definedName>
    <definedName name="ZSDFGSERGASDGF" hidden="1">{"EVA",#N/A,FALSE,"SMT2";#N/A,#N/A,FALSE,"Summary";#N/A,#N/A,FALSE,"Graphs";#N/A,#N/A,FALSE,"4 Panel"}</definedName>
    <definedName name="ZVZVZV">'[39]Sep-Oct'!$A$12:$H$30</definedName>
    <definedName name="zxcdftyui">#REF!</definedName>
    <definedName name="ZXCV">[52]Macro1!$A$2516</definedName>
    <definedName name="ZXCVB">[38]Macro1!$A$1660</definedName>
    <definedName name="ZXDFSDGSDG">#REF!</definedName>
    <definedName name="ZXZXZCZC">[52]Macro1!$A$15</definedName>
    <definedName name="ZZXXCCC">#REF!</definedName>
  </definedNames>
  <calcPr calcId="191029"/>
  <pivotCaches>
    <pivotCache cacheId="0" r:id="rId160"/>
    <pivotCache cacheId="1" r:id="rId161"/>
    <pivotCache cacheId="2" r:id="rId162"/>
    <pivotCache cacheId="3" r:id="rId163"/>
    <pivotCache cacheId="4" r:id="rId164"/>
    <pivotCache cacheId="7" r:id="rId165"/>
    <pivotCache cacheId="15" r:id="rId166"/>
    <pivotCache cacheId="17" r:id="rId167"/>
    <pivotCache cacheId="21" r:id="rId168"/>
    <pivotCache cacheId="23" r:id="rId169"/>
    <pivotCache cacheId="26" r:id="rId170"/>
    <pivotCache cacheId="32" r:id="rId171"/>
    <pivotCache cacheId="36" r:id="rId172"/>
    <pivotCache cacheId="44" r:id="rId173"/>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53" i="2" l="1"/>
  <c r="E18" i="17" l="1"/>
  <c r="H10" i="17"/>
  <c r="D4" i="17"/>
  <c r="E19" i="17" s="1"/>
  <c r="G2" i="17"/>
  <c r="H11" i="17"/>
  <c r="H12" i="17" s="1"/>
  <c r="D3" i="17"/>
  <c r="D2" i="17"/>
  <c r="D250" i="6"/>
  <c r="C250" i="6"/>
  <c r="B250" i="6"/>
  <c r="D243" i="6"/>
  <c r="C243" i="6"/>
  <c r="B243" i="6"/>
  <c r="D236" i="6"/>
  <c r="C236" i="6"/>
  <c r="B236" i="6"/>
  <c r="D229" i="6"/>
  <c r="C229" i="6"/>
  <c r="B229" i="6"/>
  <c r="D257" i="6"/>
  <c r="C257" i="6"/>
  <c r="B257" i="6"/>
  <c r="W258" i="6"/>
  <c r="W259" i="6" s="1"/>
  <c r="H308" i="6" s="1"/>
  <c r="W251" i="6"/>
  <c r="W252" i="6" s="1"/>
  <c r="H307" i="6" s="1"/>
  <c r="W244" i="6"/>
  <c r="W245" i="6" s="1"/>
  <c r="H306" i="6" s="1"/>
  <c r="W237" i="6"/>
  <c r="W238" i="6" s="1"/>
  <c r="H305" i="6" s="1"/>
  <c r="W230" i="6"/>
  <c r="W231" i="6" s="1"/>
  <c r="H304" i="6" s="1"/>
  <c r="W224" i="6"/>
  <c r="W223" i="6"/>
  <c r="W253" i="6" s="1"/>
  <c r="W222" i="6"/>
  <c r="W246" i="6" s="1"/>
  <c r="W221" i="6"/>
  <c r="W239" i="6" s="1"/>
  <c r="W220" i="6"/>
  <c r="W232" i="6" s="1"/>
  <c r="O258" i="6"/>
  <c r="O259" i="6" s="1"/>
  <c r="O251" i="6"/>
  <c r="O252" i="6" s="1"/>
  <c r="O244" i="6"/>
  <c r="O245" i="6" s="1"/>
  <c r="O237" i="6"/>
  <c r="O238" i="6" s="1"/>
  <c r="O230" i="6"/>
  <c r="O231" i="6" s="1"/>
  <c r="O224" i="6"/>
  <c r="O223" i="6"/>
  <c r="O253" i="6" s="1"/>
  <c r="O222" i="6"/>
  <c r="O246" i="6" s="1"/>
  <c r="O221" i="6"/>
  <c r="O239" i="6" s="1"/>
  <c r="O220" i="6"/>
  <c r="M258" i="6"/>
  <c r="M259" i="6" s="1"/>
  <c r="M251" i="6"/>
  <c r="M252" i="6" s="1"/>
  <c r="M244" i="6"/>
  <c r="M245" i="6" s="1"/>
  <c r="M237" i="6"/>
  <c r="M238" i="6" s="1"/>
  <c r="M230" i="6"/>
  <c r="M231" i="6" s="1"/>
  <c r="M224" i="6"/>
  <c r="M223" i="6"/>
  <c r="M253" i="6" s="1"/>
  <c r="M222" i="6"/>
  <c r="M246" i="6" s="1"/>
  <c r="M221" i="6"/>
  <c r="M239" i="6" s="1"/>
  <c r="M220" i="6"/>
  <c r="K258" i="6"/>
  <c r="K259" i="6" s="1"/>
  <c r="K251" i="6"/>
  <c r="K244" i="6"/>
  <c r="K237" i="6"/>
  <c r="K238" i="6" s="1"/>
  <c r="K230" i="6"/>
  <c r="K231" i="6" s="1"/>
  <c r="K224" i="6"/>
  <c r="K223" i="6"/>
  <c r="K222" i="6"/>
  <c r="K246" i="6" s="1"/>
  <c r="K221" i="6"/>
  <c r="K239" i="6" s="1"/>
  <c r="K220" i="6"/>
  <c r="K232" i="6" s="1"/>
  <c r="Q258" i="6"/>
  <c r="Q259" i="6" s="1"/>
  <c r="H293" i="6" s="1"/>
  <c r="Q251" i="6"/>
  <c r="Q252" i="6" s="1"/>
  <c r="H292" i="6" s="1"/>
  <c r="Q244" i="6"/>
  <c r="Q245" i="6" s="1"/>
  <c r="H291" i="6" s="1"/>
  <c r="Q237" i="6"/>
  <c r="Q238" i="6" s="1"/>
  <c r="H290" i="6" s="1"/>
  <c r="Q230" i="6"/>
  <c r="Q231" i="6" s="1"/>
  <c r="H289" i="6" s="1"/>
  <c r="Q224" i="6"/>
  <c r="Q223" i="6"/>
  <c r="Q253" i="6" s="1"/>
  <c r="Q222" i="6"/>
  <c r="Q246" i="6" s="1"/>
  <c r="Q221" i="6"/>
  <c r="Q239" i="6" s="1"/>
  <c r="Q220" i="6"/>
  <c r="G289" i="6" s="1"/>
  <c r="S258" i="6"/>
  <c r="S259" i="6" s="1"/>
  <c r="H298" i="6" s="1"/>
  <c r="S251" i="6"/>
  <c r="S252" i="6" s="1"/>
  <c r="H297" i="6" s="1"/>
  <c r="S244" i="6"/>
  <c r="S245" i="6" s="1"/>
  <c r="H296" i="6" s="1"/>
  <c r="S237" i="6"/>
  <c r="S238" i="6" s="1"/>
  <c r="H295" i="6" s="1"/>
  <c r="S230" i="6"/>
  <c r="S231" i="6" s="1"/>
  <c r="H294" i="6" s="1"/>
  <c r="S224" i="6"/>
  <c r="S223" i="6"/>
  <c r="S253" i="6" s="1"/>
  <c r="S222" i="6"/>
  <c r="S246" i="6" s="1"/>
  <c r="S221" i="6"/>
  <c r="S239" i="6" s="1"/>
  <c r="S220" i="6"/>
  <c r="U258" i="6"/>
  <c r="U259" i="6" s="1"/>
  <c r="H303" i="6" s="1"/>
  <c r="U251" i="6"/>
  <c r="U252" i="6" s="1"/>
  <c r="H302" i="6" s="1"/>
  <c r="U244" i="6"/>
  <c r="U245" i="6" s="1"/>
  <c r="H301" i="6" s="1"/>
  <c r="U237" i="6"/>
  <c r="U238" i="6" s="1"/>
  <c r="H300" i="6" s="1"/>
  <c r="U230" i="6"/>
  <c r="U231" i="6" s="1"/>
  <c r="H299" i="6" s="1"/>
  <c r="U224" i="6"/>
  <c r="U223" i="6"/>
  <c r="U253" i="6" s="1"/>
  <c r="U222" i="6"/>
  <c r="U246" i="6" s="1"/>
  <c r="U221" i="6"/>
  <c r="U239" i="6" s="1"/>
  <c r="U220" i="6"/>
  <c r="U232" i="6" s="1"/>
  <c r="Y258" i="6"/>
  <c r="Y259" i="6" s="1"/>
  <c r="H313" i="6" s="1"/>
  <c r="Y251" i="6"/>
  <c r="Y252" i="6" s="1"/>
  <c r="H312" i="6" s="1"/>
  <c r="Y244" i="6"/>
  <c r="Y245" i="6" s="1"/>
  <c r="H311" i="6" s="1"/>
  <c r="Y237" i="6"/>
  <c r="Y238" i="6" s="1"/>
  <c r="H310" i="6" s="1"/>
  <c r="Y230" i="6"/>
  <c r="Y231" i="6" s="1"/>
  <c r="H309" i="6" s="1"/>
  <c r="Y224" i="6"/>
  <c r="Y223" i="6"/>
  <c r="Y253" i="6" s="1"/>
  <c r="Y222" i="6"/>
  <c r="Y246" i="6" s="1"/>
  <c r="Y221" i="6"/>
  <c r="Y239" i="6" s="1"/>
  <c r="Y220" i="6"/>
  <c r="Y232" i="6" s="1"/>
  <c r="V258" i="15"/>
  <c r="V259" i="15" s="1"/>
  <c r="H313" i="15" s="1"/>
  <c r="V251" i="15"/>
  <c r="V252" i="15" s="1"/>
  <c r="H312" i="15" s="1"/>
  <c r="V244" i="15"/>
  <c r="V245" i="15" s="1"/>
  <c r="H311" i="15" s="1"/>
  <c r="V237" i="15"/>
  <c r="V238" i="15" s="1"/>
  <c r="H310" i="15" s="1"/>
  <c r="V230" i="15"/>
  <c r="V231" i="15" s="1"/>
  <c r="H309" i="15" s="1"/>
  <c r="V224" i="15"/>
  <c r="V223" i="15"/>
  <c r="G312" i="15" s="1"/>
  <c r="V222" i="15"/>
  <c r="V246" i="15" s="1"/>
  <c r="V221" i="15"/>
  <c r="V239" i="15" s="1"/>
  <c r="V220" i="15"/>
  <c r="V232" i="15" s="1"/>
  <c r="K258" i="15"/>
  <c r="K259" i="15" s="1"/>
  <c r="K251" i="15"/>
  <c r="K252" i="15" s="1"/>
  <c r="K244" i="15"/>
  <c r="K245" i="15" s="1"/>
  <c r="K237" i="15"/>
  <c r="K238" i="15" s="1"/>
  <c r="K230" i="15"/>
  <c r="K231" i="15" s="1"/>
  <c r="K224" i="15"/>
  <c r="K223" i="15"/>
  <c r="K222" i="15"/>
  <c r="K246" i="15" s="1"/>
  <c r="K221" i="15"/>
  <c r="K220" i="15"/>
  <c r="K232" i="15" s="1"/>
  <c r="S258" i="15"/>
  <c r="S259" i="15" s="1"/>
  <c r="H303" i="15" s="1"/>
  <c r="S251" i="15"/>
  <c r="S252" i="15" s="1"/>
  <c r="H302" i="15" s="1"/>
  <c r="S244" i="15"/>
  <c r="S245" i="15" s="1"/>
  <c r="H301" i="15" s="1"/>
  <c r="S237" i="15"/>
  <c r="S238" i="15" s="1"/>
  <c r="H300" i="15" s="1"/>
  <c r="S230" i="15"/>
  <c r="S231" i="15" s="1"/>
  <c r="H299" i="15" s="1"/>
  <c r="S224" i="15"/>
  <c r="S223" i="15"/>
  <c r="G302" i="15" s="1"/>
  <c r="S222" i="15"/>
  <c r="S246" i="15" s="1"/>
  <c r="S221" i="15"/>
  <c r="G300" i="15" s="1"/>
  <c r="S220" i="15"/>
  <c r="Q258" i="15"/>
  <c r="Q259" i="15" s="1"/>
  <c r="H298" i="15" s="1"/>
  <c r="Q251" i="15"/>
  <c r="Q252" i="15" s="1"/>
  <c r="H297" i="15" s="1"/>
  <c r="Q244" i="15"/>
  <c r="Q245" i="15" s="1"/>
  <c r="H296" i="15" s="1"/>
  <c r="Q237" i="15"/>
  <c r="Q238" i="15" s="1"/>
  <c r="H295" i="15" s="1"/>
  <c r="Q230" i="15"/>
  <c r="Q231" i="15" s="1"/>
  <c r="H294" i="15" s="1"/>
  <c r="Q224" i="15"/>
  <c r="Q223" i="15"/>
  <c r="G297" i="15" s="1"/>
  <c r="Q222" i="15"/>
  <c r="G296" i="15" s="1"/>
  <c r="Q221" i="15"/>
  <c r="G295" i="15" s="1"/>
  <c r="Q220" i="15"/>
  <c r="O258" i="15"/>
  <c r="O251" i="15"/>
  <c r="O244" i="15"/>
  <c r="O245" i="15" s="1"/>
  <c r="H291" i="15" s="1"/>
  <c r="O237" i="15"/>
  <c r="O238" i="15" s="1"/>
  <c r="H290" i="15" s="1"/>
  <c r="O230" i="15"/>
  <c r="O231" i="15" s="1"/>
  <c r="H289" i="15" s="1"/>
  <c r="O220" i="15"/>
  <c r="G289" i="15" s="1"/>
  <c r="J309" i="15"/>
  <c r="J310" i="15" s="1"/>
  <c r="J311" i="15" s="1"/>
  <c r="J312" i="15" s="1"/>
  <c r="J313" i="15" s="1"/>
  <c r="J304" i="15"/>
  <c r="J305" i="15" s="1"/>
  <c r="J306" i="15" s="1"/>
  <c r="J307" i="15" s="1"/>
  <c r="J308" i="15" s="1"/>
  <c r="T258" i="15"/>
  <c r="T259" i="15" s="1"/>
  <c r="H308" i="15" s="1"/>
  <c r="M258" i="15"/>
  <c r="M259" i="15" s="1"/>
  <c r="L258" i="15"/>
  <c r="L259" i="15" s="1"/>
  <c r="T251" i="15"/>
  <c r="T252" i="15" s="1"/>
  <c r="H307" i="15" s="1"/>
  <c r="M251" i="15"/>
  <c r="M252" i="15" s="1"/>
  <c r="L251" i="15"/>
  <c r="L252" i="15" s="1"/>
  <c r="T244" i="15"/>
  <c r="T245" i="15" s="1"/>
  <c r="H306" i="15" s="1"/>
  <c r="M244" i="15"/>
  <c r="M245" i="15" s="1"/>
  <c r="L244" i="15"/>
  <c r="L245" i="15" s="1"/>
  <c r="T237" i="15"/>
  <c r="T238" i="15" s="1"/>
  <c r="M237" i="15"/>
  <c r="M238" i="15" s="1"/>
  <c r="L237" i="15"/>
  <c r="L238" i="15" s="1"/>
  <c r="T230" i="15"/>
  <c r="T231" i="15" s="1"/>
  <c r="H304" i="15" s="1"/>
  <c r="M230" i="15"/>
  <c r="M231" i="15" s="1"/>
  <c r="L230" i="15"/>
  <c r="L231" i="15" s="1"/>
  <c r="T224" i="15"/>
  <c r="O224" i="15"/>
  <c r="M224" i="15"/>
  <c r="L224" i="15"/>
  <c r="T223" i="15"/>
  <c r="T253" i="15" s="1"/>
  <c r="O223" i="15"/>
  <c r="G292" i="15" s="1"/>
  <c r="M223" i="15"/>
  <c r="M253" i="15" s="1"/>
  <c r="L223" i="15"/>
  <c r="L253" i="15" s="1"/>
  <c r="T222" i="15"/>
  <c r="G306" i="15" s="1"/>
  <c r="O222" i="15"/>
  <c r="G291" i="15" s="1"/>
  <c r="M222" i="15"/>
  <c r="M246" i="15" s="1"/>
  <c r="L222" i="15"/>
  <c r="L246" i="15" s="1"/>
  <c r="T221" i="15"/>
  <c r="G305" i="15" s="1"/>
  <c r="O221" i="15"/>
  <c r="G290" i="15" s="1"/>
  <c r="M221" i="15"/>
  <c r="M239" i="15" s="1"/>
  <c r="L221" i="15"/>
  <c r="L239" i="15" s="1"/>
  <c r="T220" i="15"/>
  <c r="G304" i="15" s="1"/>
  <c r="M220" i="15"/>
  <c r="L220" i="15"/>
  <c r="L232" i="15" s="1"/>
  <c r="D34" i="13"/>
  <c r="D33" i="13"/>
  <c r="D27" i="13"/>
  <c r="D32" i="13"/>
  <c r="D31" i="13"/>
  <c r="D30" i="13"/>
  <c r="D29" i="13"/>
  <c r="D28" i="13"/>
  <c r="E78" i="14"/>
  <c r="E77" i="14"/>
  <c r="E76" i="14"/>
  <c r="E75" i="14"/>
  <c r="E74" i="14"/>
  <c r="E73" i="14"/>
  <c r="E72" i="14"/>
  <c r="E71" i="14"/>
  <c r="M2" i="1"/>
  <c r="M3" i="1"/>
  <c r="M4" i="1"/>
  <c r="M5" i="1"/>
  <c r="M6" i="1"/>
  <c r="M7" i="1"/>
  <c r="M8" i="1"/>
  <c r="M9" i="1"/>
  <c r="M10" i="1"/>
  <c r="M11" i="1"/>
  <c r="M12" i="1"/>
  <c r="M13" i="1"/>
  <c r="M14" i="1"/>
  <c r="M15" i="1"/>
  <c r="M16" i="1"/>
  <c r="M17" i="1"/>
  <c r="M18" i="1"/>
  <c r="M19" i="1"/>
  <c r="M20" i="1"/>
  <c r="M21" i="1"/>
  <c r="M22" i="1"/>
  <c r="M23" i="1"/>
  <c r="M24" i="1"/>
  <c r="M25" i="1"/>
  <c r="M26" i="1"/>
  <c r="M27" i="1"/>
  <c r="M28" i="1"/>
  <c r="M29" i="1"/>
  <c r="M30" i="1"/>
  <c r="M31" i="1"/>
  <c r="M32" i="1"/>
  <c r="M33" i="1"/>
  <c r="M34" i="1"/>
  <c r="M35" i="1"/>
  <c r="M36" i="1"/>
  <c r="M37" i="1"/>
  <c r="M38" i="1"/>
  <c r="M39" i="1"/>
  <c r="M40" i="1"/>
  <c r="M41" i="1"/>
  <c r="M42" i="1"/>
  <c r="M43" i="1"/>
  <c r="M44" i="1"/>
  <c r="M45" i="1"/>
  <c r="M46" i="1"/>
  <c r="M47" i="1"/>
  <c r="M48" i="1"/>
  <c r="M49" i="1"/>
  <c r="M50" i="1"/>
  <c r="M51" i="1"/>
  <c r="M52" i="1"/>
  <c r="M53" i="1"/>
  <c r="M54" i="1"/>
  <c r="M55" i="1"/>
  <c r="M56" i="1"/>
  <c r="M57" i="1"/>
  <c r="M58" i="1"/>
  <c r="M59" i="1"/>
  <c r="M60" i="1"/>
  <c r="M61" i="1"/>
  <c r="M62" i="1"/>
  <c r="M63" i="1"/>
  <c r="M64" i="1"/>
  <c r="M65" i="1"/>
  <c r="M66" i="1"/>
  <c r="L2" i="1"/>
  <c r="L3" i="1"/>
  <c r="L4" i="1"/>
  <c r="L5" i="1"/>
  <c r="L6" i="1"/>
  <c r="L7" i="1"/>
  <c r="L8" i="1"/>
  <c r="L9" i="1"/>
  <c r="L10" i="1"/>
  <c r="L11" i="1"/>
  <c r="L12" i="1"/>
  <c r="L13" i="1"/>
  <c r="L14" i="1"/>
  <c r="L15" i="1"/>
  <c r="L16" i="1"/>
  <c r="L17" i="1"/>
  <c r="L18" i="1"/>
  <c r="L19" i="1"/>
  <c r="L20" i="1"/>
  <c r="L21" i="1"/>
  <c r="L22" i="1"/>
  <c r="L23" i="1"/>
  <c r="L24" i="1"/>
  <c r="L25" i="1"/>
  <c r="L26" i="1"/>
  <c r="L27" i="1"/>
  <c r="L28" i="1"/>
  <c r="L29" i="1"/>
  <c r="L30" i="1"/>
  <c r="L31" i="1"/>
  <c r="L32" i="1"/>
  <c r="L33" i="1"/>
  <c r="L34" i="1"/>
  <c r="L35" i="1"/>
  <c r="L36" i="1"/>
  <c r="L37" i="1"/>
  <c r="L38" i="1"/>
  <c r="L39" i="1"/>
  <c r="L40" i="1"/>
  <c r="L41" i="1"/>
  <c r="L42" i="1"/>
  <c r="L43" i="1"/>
  <c r="L44" i="1"/>
  <c r="L45" i="1"/>
  <c r="L46" i="1"/>
  <c r="L47" i="1"/>
  <c r="L48" i="1"/>
  <c r="L49" i="1"/>
  <c r="L50" i="1"/>
  <c r="L51" i="1"/>
  <c r="L52" i="1"/>
  <c r="L53" i="1"/>
  <c r="L54" i="1"/>
  <c r="L55" i="1"/>
  <c r="L56" i="1"/>
  <c r="L57" i="1"/>
  <c r="L58" i="1"/>
  <c r="L59" i="1"/>
  <c r="L60" i="1"/>
  <c r="L61" i="1"/>
  <c r="L62" i="1"/>
  <c r="L63" i="1"/>
  <c r="L64" i="1"/>
  <c r="L65" i="1"/>
  <c r="L66" i="1"/>
  <c r="K2" i="1"/>
  <c r="K3" i="1"/>
  <c r="K4" i="1"/>
  <c r="K5" i="1"/>
  <c r="K6" i="1"/>
  <c r="K7" i="1"/>
  <c r="K8" i="1"/>
  <c r="K9" i="1"/>
  <c r="K10" i="1"/>
  <c r="K11" i="1"/>
  <c r="K12" i="1"/>
  <c r="K13" i="1"/>
  <c r="K14" i="1"/>
  <c r="K15" i="1"/>
  <c r="K16" i="1"/>
  <c r="K17" i="1"/>
  <c r="K18" i="1"/>
  <c r="K19" i="1"/>
  <c r="K20" i="1"/>
  <c r="K21" i="1"/>
  <c r="K22" i="1"/>
  <c r="K23" i="1"/>
  <c r="K24" i="1"/>
  <c r="K25" i="1"/>
  <c r="K26" i="1"/>
  <c r="K27" i="1"/>
  <c r="K28" i="1"/>
  <c r="K29" i="1"/>
  <c r="K30" i="1"/>
  <c r="K31" i="1"/>
  <c r="K32" i="1"/>
  <c r="K33" i="1"/>
  <c r="K34" i="1"/>
  <c r="K35" i="1"/>
  <c r="K36" i="1"/>
  <c r="K37" i="1"/>
  <c r="K38" i="1"/>
  <c r="K39" i="1"/>
  <c r="K40" i="1"/>
  <c r="K41" i="1"/>
  <c r="K42" i="1"/>
  <c r="K43" i="1"/>
  <c r="K44" i="1"/>
  <c r="K45" i="1"/>
  <c r="K46" i="1"/>
  <c r="K47" i="1"/>
  <c r="K48" i="1"/>
  <c r="K49" i="1"/>
  <c r="K50" i="1"/>
  <c r="K51" i="1"/>
  <c r="K52" i="1"/>
  <c r="K53" i="1"/>
  <c r="K54" i="1"/>
  <c r="K55" i="1"/>
  <c r="K56" i="1"/>
  <c r="K57" i="1"/>
  <c r="K58" i="1"/>
  <c r="K59" i="1"/>
  <c r="K60" i="1"/>
  <c r="K61" i="1"/>
  <c r="K62" i="1"/>
  <c r="K63" i="1"/>
  <c r="K64" i="1"/>
  <c r="K65" i="1"/>
  <c r="K66" i="1"/>
  <c r="J2" i="1"/>
  <c r="J3" i="1"/>
  <c r="J4" i="1"/>
  <c r="J5" i="1"/>
  <c r="J6" i="1"/>
  <c r="J7" i="1"/>
  <c r="J8" i="1"/>
  <c r="J9" i="1"/>
  <c r="J10" i="1"/>
  <c r="J11" i="1"/>
  <c r="J12" i="1"/>
  <c r="J13" i="1"/>
  <c r="J14" i="1"/>
  <c r="J15" i="1"/>
  <c r="J16" i="1"/>
  <c r="J17" i="1"/>
  <c r="J18" i="1"/>
  <c r="J19" i="1"/>
  <c r="J20" i="1"/>
  <c r="J21" i="1"/>
  <c r="J22" i="1"/>
  <c r="J23" i="1"/>
  <c r="J24" i="1"/>
  <c r="J25" i="1"/>
  <c r="J26" i="1"/>
  <c r="J27" i="1"/>
  <c r="J28" i="1"/>
  <c r="J29" i="1"/>
  <c r="J30" i="1"/>
  <c r="J31" i="1"/>
  <c r="J32" i="1"/>
  <c r="J33" i="1"/>
  <c r="J34" i="1"/>
  <c r="J35" i="1"/>
  <c r="J36" i="1"/>
  <c r="J37" i="1"/>
  <c r="J38" i="1"/>
  <c r="J39" i="1"/>
  <c r="J40" i="1"/>
  <c r="J41" i="1"/>
  <c r="J42" i="1"/>
  <c r="J43" i="1"/>
  <c r="J44" i="1"/>
  <c r="J45" i="1"/>
  <c r="J46" i="1"/>
  <c r="J47" i="1"/>
  <c r="J48" i="1"/>
  <c r="J49" i="1"/>
  <c r="J50" i="1"/>
  <c r="J51" i="1"/>
  <c r="J52" i="1"/>
  <c r="J53" i="1"/>
  <c r="J54" i="1"/>
  <c r="J55" i="1"/>
  <c r="J56" i="1"/>
  <c r="J57" i="1"/>
  <c r="J58" i="1"/>
  <c r="J59" i="1"/>
  <c r="J60" i="1"/>
  <c r="J61" i="1"/>
  <c r="J62" i="1"/>
  <c r="J63" i="1"/>
  <c r="J64" i="1"/>
  <c r="J65" i="1"/>
  <c r="J66" i="1"/>
  <c r="F16" i="14"/>
  <c r="F15" i="14"/>
  <c r="F14" i="14"/>
  <c r="F13" i="14"/>
  <c r="F12" i="14"/>
  <c r="F11" i="14"/>
  <c r="F10" i="14"/>
  <c r="F9" i="14"/>
  <c r="E59" i="14"/>
  <c r="E58" i="14"/>
  <c r="E62" i="14"/>
  <c r="E61" i="14"/>
  <c r="E60" i="14"/>
  <c r="E57" i="14"/>
  <c r="E56" i="14"/>
  <c r="E55" i="14"/>
  <c r="E70" i="14"/>
  <c r="E69" i="14"/>
  <c r="E68" i="14"/>
  <c r="E67" i="14"/>
  <c r="E66" i="14"/>
  <c r="E65" i="14"/>
  <c r="E64" i="14"/>
  <c r="E63" i="14"/>
  <c r="E86" i="14"/>
  <c r="E85" i="14"/>
  <c r="E84" i="14"/>
  <c r="E83" i="14"/>
  <c r="E82" i="14"/>
  <c r="E81" i="14"/>
  <c r="E80" i="14"/>
  <c r="E79" i="14"/>
  <c r="F86" i="14"/>
  <c r="H86" i="14" s="1"/>
  <c r="F85" i="14"/>
  <c r="H85" i="14" s="1"/>
  <c r="F84" i="14"/>
  <c r="H84" i="14" s="1"/>
  <c r="F83" i="14"/>
  <c r="H83" i="14" s="1"/>
  <c r="F82" i="14"/>
  <c r="H82" i="14" s="1"/>
  <c r="F81" i="14"/>
  <c r="H81" i="14" s="1"/>
  <c r="F80" i="14"/>
  <c r="H80" i="14" s="1"/>
  <c r="F79" i="14"/>
  <c r="H79" i="14" s="1"/>
  <c r="F78" i="14"/>
  <c r="H78" i="14" s="1"/>
  <c r="F77" i="14"/>
  <c r="H77" i="14" s="1"/>
  <c r="F76" i="14"/>
  <c r="F75" i="14"/>
  <c r="H75" i="14" s="1"/>
  <c r="F74" i="14"/>
  <c r="H74" i="14" s="1"/>
  <c r="F73" i="14"/>
  <c r="H73" i="14" s="1"/>
  <c r="F72" i="14"/>
  <c r="H72" i="14" s="1"/>
  <c r="F71" i="14"/>
  <c r="H71" i="14" s="1"/>
  <c r="F70" i="14"/>
  <c r="H70" i="14" s="1"/>
  <c r="F69" i="14"/>
  <c r="H69" i="14" s="1"/>
  <c r="F68" i="14"/>
  <c r="F67" i="14"/>
  <c r="H67" i="14" s="1"/>
  <c r="F66" i="14"/>
  <c r="H66" i="14" s="1"/>
  <c r="F65" i="14"/>
  <c r="H65" i="14" s="1"/>
  <c r="F64" i="14"/>
  <c r="H64" i="14" s="1"/>
  <c r="F63" i="14"/>
  <c r="H63" i="14" s="1"/>
  <c r="F62" i="14"/>
  <c r="H62" i="14" s="1"/>
  <c r="F61" i="14"/>
  <c r="H61" i="14" s="1"/>
  <c r="F60" i="14"/>
  <c r="H60" i="14" s="1"/>
  <c r="F59" i="14"/>
  <c r="H59" i="14" s="1"/>
  <c r="F58" i="14"/>
  <c r="H58" i="14" s="1"/>
  <c r="F57" i="14"/>
  <c r="H57" i="14" s="1"/>
  <c r="F56" i="14"/>
  <c r="H56" i="14" s="1"/>
  <c r="F55" i="14"/>
  <c r="H55" i="14" s="1"/>
  <c r="E54" i="14"/>
  <c r="E53" i="14"/>
  <c r="E52" i="14"/>
  <c r="E51" i="14"/>
  <c r="E50" i="14"/>
  <c r="E49" i="14"/>
  <c r="E48" i="14"/>
  <c r="E47" i="14"/>
  <c r="F54" i="14"/>
  <c r="H54" i="14" s="1"/>
  <c r="F53" i="14"/>
  <c r="H53" i="14" s="1"/>
  <c r="F52" i="14"/>
  <c r="H52" i="14" s="1"/>
  <c r="F51" i="14"/>
  <c r="H51" i="14" s="1"/>
  <c r="F50" i="14"/>
  <c r="H50" i="14" s="1"/>
  <c r="F49" i="14"/>
  <c r="H49" i="14" s="1"/>
  <c r="F48" i="14"/>
  <c r="H48" i="14" s="1"/>
  <c r="F47" i="14"/>
  <c r="H47" i="14" s="1"/>
  <c r="E46" i="14"/>
  <c r="E45" i="14"/>
  <c r="E44" i="14"/>
  <c r="E43" i="14"/>
  <c r="E42" i="14"/>
  <c r="E41" i="14"/>
  <c r="E40" i="14"/>
  <c r="E39" i="14"/>
  <c r="F46" i="14"/>
  <c r="H46" i="14" s="1"/>
  <c r="F45" i="14"/>
  <c r="H45" i="14" s="1"/>
  <c r="F44" i="14"/>
  <c r="H44" i="14" s="1"/>
  <c r="F43" i="14"/>
  <c r="H43" i="14" s="1"/>
  <c r="F42" i="14"/>
  <c r="F41" i="14"/>
  <c r="H41" i="14" s="1"/>
  <c r="F40" i="14"/>
  <c r="H40" i="14" s="1"/>
  <c r="F39" i="14"/>
  <c r="H39" i="14" s="1"/>
  <c r="H22" i="13"/>
  <c r="H21" i="13"/>
  <c r="H20" i="13"/>
  <c r="E15" i="14" s="1"/>
  <c r="H19" i="13"/>
  <c r="H18" i="13"/>
  <c r="H17" i="13"/>
  <c r="H16" i="13"/>
  <c r="H15" i="13"/>
  <c r="H14" i="13"/>
  <c r="H13" i="13"/>
  <c r="H12" i="13"/>
  <c r="H11" i="13"/>
  <c r="H10" i="13"/>
  <c r="H9" i="13"/>
  <c r="H8" i="13"/>
  <c r="H7" i="13"/>
  <c r="H6" i="13"/>
  <c r="H5" i="13"/>
  <c r="H4" i="13"/>
  <c r="H3" i="13"/>
  <c r="G10" i="2"/>
  <c r="G9" i="2"/>
  <c r="G8" i="2"/>
  <c r="G7" i="2"/>
  <c r="J309" i="6"/>
  <c r="J310" i="6" s="1"/>
  <c r="J311" i="6" s="1"/>
  <c r="J312" i="6" s="1"/>
  <c r="J313" i="6" s="1"/>
  <c r="J304" i="6"/>
  <c r="J305" i="6" s="1"/>
  <c r="J306" i="6" s="1"/>
  <c r="J307" i="6" s="1"/>
  <c r="J308" i="6" s="1"/>
  <c r="G72" i="2"/>
  <c r="G73" i="2"/>
  <c r="G74" i="2"/>
  <c r="G75" i="2"/>
  <c r="G76" i="2"/>
  <c r="H76" i="2"/>
  <c r="H75" i="2"/>
  <c r="H74" i="2"/>
  <c r="H73" i="2"/>
  <c r="H72" i="2"/>
  <c r="G67" i="2"/>
  <c r="G68" i="2"/>
  <c r="G69" i="2"/>
  <c r="G70" i="2"/>
  <c r="G71" i="2"/>
  <c r="H71" i="2"/>
  <c r="H70" i="2"/>
  <c r="H69" i="2"/>
  <c r="H68" i="2"/>
  <c r="H67" i="2"/>
  <c r="G62" i="2"/>
  <c r="G63" i="2"/>
  <c r="G64" i="2"/>
  <c r="G65" i="2"/>
  <c r="H66" i="2"/>
  <c r="H65" i="2"/>
  <c r="H64" i="2"/>
  <c r="H63" i="2"/>
  <c r="H62" i="2"/>
  <c r="G66" i="2"/>
  <c r="G61" i="2"/>
  <c r="G57" i="2"/>
  <c r="G58" i="2"/>
  <c r="G59" i="2"/>
  <c r="G60" i="2"/>
  <c r="H61" i="2"/>
  <c r="H60" i="2"/>
  <c r="H59" i="2"/>
  <c r="H58" i="2"/>
  <c r="H57" i="2"/>
  <c r="G52" i="2"/>
  <c r="G54" i="2"/>
  <c r="G55" i="2"/>
  <c r="H52" i="2"/>
  <c r="H53" i="2"/>
  <c r="H54" i="2"/>
  <c r="H55" i="2"/>
  <c r="H56" i="2"/>
  <c r="G56" i="2"/>
  <c r="H50" i="2"/>
  <c r="G50" i="2"/>
  <c r="G49" i="2"/>
  <c r="G48" i="2"/>
  <c r="G47" i="2"/>
  <c r="G51" i="2"/>
  <c r="H51" i="2"/>
  <c r="H49" i="2"/>
  <c r="H48" i="2"/>
  <c r="H47" i="2"/>
  <c r="F15" i="2"/>
  <c r="J72" i="2"/>
  <c r="J73" i="2" s="1"/>
  <c r="J74" i="2" s="1"/>
  <c r="J75" i="2" s="1"/>
  <c r="J76" i="2" s="1"/>
  <c r="J67" i="2"/>
  <c r="J68" i="2" s="1"/>
  <c r="J69" i="2" s="1"/>
  <c r="J70" i="2" s="1"/>
  <c r="J71" i="2" s="1"/>
  <c r="J62" i="2"/>
  <c r="J63" i="2" s="1"/>
  <c r="J64" i="2" s="1"/>
  <c r="J65" i="2" s="1"/>
  <c r="J66" i="2" s="1"/>
  <c r="J57" i="2"/>
  <c r="J58" i="2" s="1"/>
  <c r="J59" i="2" s="1"/>
  <c r="J60" i="2" s="1"/>
  <c r="J61" i="2" s="1"/>
  <c r="J52" i="2"/>
  <c r="J53" i="2" s="1"/>
  <c r="J54" i="2" s="1"/>
  <c r="J55" i="2" s="1"/>
  <c r="J56" i="2" s="1"/>
  <c r="J47" i="2"/>
  <c r="J48" i="2" s="1"/>
  <c r="J49" i="2" s="1"/>
  <c r="J50" i="2" s="1"/>
  <c r="J51" i="2" s="1"/>
  <c r="K6" i="3"/>
  <c r="F2" i="3"/>
  <c r="F3" i="3"/>
  <c r="F4" i="3"/>
  <c r="E13" i="17" l="1"/>
  <c r="E16" i="17"/>
  <c r="E15" i="17"/>
  <c r="E21" i="17"/>
  <c r="E11" i="17"/>
  <c r="E23" i="17"/>
  <c r="M247" i="6"/>
  <c r="W254" i="6"/>
  <c r="Q240" i="6"/>
  <c r="E289" i="15"/>
  <c r="I289" i="15" s="1"/>
  <c r="M247" i="15"/>
  <c r="E290" i="15"/>
  <c r="I290" i="15" s="1"/>
  <c r="V247" i="15"/>
  <c r="M254" i="15"/>
  <c r="F258" i="15"/>
  <c r="E306" i="15"/>
  <c r="I306" i="15" s="1"/>
  <c r="L240" i="15"/>
  <c r="L247" i="15"/>
  <c r="L254" i="15"/>
  <c r="S247" i="15"/>
  <c r="F251" i="15"/>
  <c r="T254" i="15"/>
  <c r="E295" i="15"/>
  <c r="I295" i="15" s="1"/>
  <c r="L233" i="15"/>
  <c r="T232" i="15"/>
  <c r="T233" i="15" s="1"/>
  <c r="M225" i="15"/>
  <c r="M260" i="15" s="1"/>
  <c r="M261" i="15" s="1"/>
  <c r="Q225" i="15"/>
  <c r="G298" i="15" s="1"/>
  <c r="E298" i="15" s="1"/>
  <c r="I298" i="15" s="1"/>
  <c r="T239" i="15"/>
  <c r="T240" i="15" s="1"/>
  <c r="T246" i="15"/>
  <c r="T247" i="15" s="1"/>
  <c r="S225" i="15"/>
  <c r="G303" i="15" s="1"/>
  <c r="E303" i="15" s="1"/>
  <c r="I303" i="15" s="1"/>
  <c r="O246" i="15"/>
  <c r="O247" i="15" s="1"/>
  <c r="G285" i="15"/>
  <c r="G287" i="15"/>
  <c r="F238" i="15"/>
  <c r="H267" i="15" s="1"/>
  <c r="H285" i="15"/>
  <c r="E291" i="15"/>
  <c r="I291" i="15" s="1"/>
  <c r="E296" i="15"/>
  <c r="I296" i="15" s="1"/>
  <c r="H284" i="15"/>
  <c r="F231" i="15"/>
  <c r="H266" i="15" s="1"/>
  <c r="H287" i="15"/>
  <c r="E304" i="15"/>
  <c r="I304" i="15" s="1"/>
  <c r="E300" i="15"/>
  <c r="I300" i="15" s="1"/>
  <c r="E297" i="15"/>
  <c r="I297" i="15" s="1"/>
  <c r="K233" i="15"/>
  <c r="V233" i="15"/>
  <c r="H286" i="15"/>
  <c r="F245" i="15"/>
  <c r="H268" i="15" s="1"/>
  <c r="E302" i="15"/>
  <c r="I302" i="15" s="1"/>
  <c r="H288" i="15"/>
  <c r="V240" i="15"/>
  <c r="K247" i="15"/>
  <c r="M240" i="15"/>
  <c r="E312" i="15"/>
  <c r="I312" i="15" s="1"/>
  <c r="H305" i="15"/>
  <c r="E305" i="15" s="1"/>
  <c r="I305" i="15" s="1"/>
  <c r="O259" i="15"/>
  <c r="H293" i="15" s="1"/>
  <c r="G309" i="15"/>
  <c r="E309" i="15" s="1"/>
  <c r="I309" i="15" s="1"/>
  <c r="T225" i="15"/>
  <c r="O252" i="15"/>
  <c r="H292" i="15" s="1"/>
  <c r="E292" i="15" s="1"/>
  <c r="I292" i="15" s="1"/>
  <c r="K225" i="15"/>
  <c r="V225" i="15"/>
  <c r="M232" i="15"/>
  <c r="M233" i="15" s="1"/>
  <c r="L225" i="15"/>
  <c r="L260" i="15" s="1"/>
  <c r="L261" i="15" s="1"/>
  <c r="F230" i="15"/>
  <c r="O232" i="15"/>
  <c r="O233" i="15" s="1"/>
  <c r="F237" i="15"/>
  <c r="O239" i="15"/>
  <c r="O240" i="15" s="1"/>
  <c r="F244" i="15"/>
  <c r="O253" i="15"/>
  <c r="G311" i="15"/>
  <c r="E311" i="15" s="1"/>
  <c r="I311" i="15" s="1"/>
  <c r="Q232" i="15"/>
  <c r="Q233" i="15" s="1"/>
  <c r="Q239" i="15"/>
  <c r="Q240" i="15" s="1"/>
  <c r="Q246" i="15"/>
  <c r="Q247" i="15" s="1"/>
  <c r="Q253" i="15"/>
  <c r="Q254" i="15" s="1"/>
  <c r="G284" i="15"/>
  <c r="G286" i="15"/>
  <c r="G294" i="15"/>
  <c r="E294" i="15" s="1"/>
  <c r="I294" i="15" s="1"/>
  <c r="G299" i="15"/>
  <c r="E299" i="15" s="1"/>
  <c r="I299" i="15" s="1"/>
  <c r="G301" i="15"/>
  <c r="E301" i="15" s="1"/>
  <c r="I301" i="15" s="1"/>
  <c r="O225" i="15"/>
  <c r="S232" i="15"/>
  <c r="S233" i="15" s="1"/>
  <c r="S239" i="15"/>
  <c r="S240" i="15" s="1"/>
  <c r="S253" i="15"/>
  <c r="S254" i="15" s="1"/>
  <c r="G310" i="15"/>
  <c r="E310" i="15" s="1"/>
  <c r="I310" i="15" s="1"/>
  <c r="G307" i="15"/>
  <c r="E307" i="15" s="1"/>
  <c r="I307" i="15" s="1"/>
  <c r="K239" i="15"/>
  <c r="K253" i="15"/>
  <c r="V253" i="15"/>
  <c r="V254" i="15" s="1"/>
  <c r="W247" i="6"/>
  <c r="Y247" i="6"/>
  <c r="S254" i="6"/>
  <c r="O247" i="6"/>
  <c r="W233" i="6"/>
  <c r="G68" i="14"/>
  <c r="G45" i="14"/>
  <c r="G81" i="14"/>
  <c r="G61" i="14"/>
  <c r="G83" i="14"/>
  <c r="G85" i="14"/>
  <c r="G65" i="14"/>
  <c r="G55" i="14"/>
  <c r="G69" i="14"/>
  <c r="G77" i="14"/>
  <c r="G59" i="14"/>
  <c r="G71" i="14"/>
  <c r="G54" i="14"/>
  <c r="G67" i="14"/>
  <c r="G76" i="14"/>
  <c r="G75" i="14"/>
  <c r="G48" i="14"/>
  <c r="G57" i="14"/>
  <c r="G63" i="14"/>
  <c r="G79" i="14"/>
  <c r="G73" i="14"/>
  <c r="G80" i="14"/>
  <c r="G82" i="14"/>
  <c r="G84" i="14"/>
  <c r="G86" i="14"/>
  <c r="G78" i="14"/>
  <c r="H76" i="14"/>
  <c r="G72" i="14"/>
  <c r="G74" i="14"/>
  <c r="G70" i="14"/>
  <c r="H68" i="14"/>
  <c r="G66" i="14"/>
  <c r="G64" i="14"/>
  <c r="G56" i="14"/>
  <c r="G58" i="14"/>
  <c r="G60" i="14"/>
  <c r="G62" i="14"/>
  <c r="G53" i="14"/>
  <c r="G52" i="14"/>
  <c r="G51" i="14"/>
  <c r="G50" i="14"/>
  <c r="G49" i="14"/>
  <c r="G47" i="14"/>
  <c r="G43" i="14"/>
  <c r="G41" i="14"/>
  <c r="G39" i="14"/>
  <c r="G42" i="14"/>
  <c r="G40" i="14"/>
  <c r="G46" i="14"/>
  <c r="H42" i="14"/>
  <c r="G44" i="14"/>
  <c r="E11" i="14"/>
  <c r="G11" i="14" s="1"/>
  <c r="E16" i="14"/>
  <c r="E14" i="14"/>
  <c r="G14" i="14" s="1"/>
  <c r="E9" i="14"/>
  <c r="E12" i="14"/>
  <c r="G12" i="14" s="1"/>
  <c r="E13" i="14"/>
  <c r="G13" i="14" s="1"/>
  <c r="E10" i="14"/>
  <c r="Y233" i="6"/>
  <c r="Q247" i="6"/>
  <c r="H285" i="6"/>
  <c r="G287" i="6"/>
  <c r="F259" i="6"/>
  <c r="B258" i="6" s="1"/>
  <c r="S225" i="6"/>
  <c r="S260" i="6" s="1"/>
  <c r="S261" i="6" s="1"/>
  <c r="G300" i="6"/>
  <c r="H284" i="6"/>
  <c r="G286" i="6"/>
  <c r="G296" i="6"/>
  <c r="G305" i="6"/>
  <c r="G285" i="6"/>
  <c r="G297" i="6"/>
  <c r="G306" i="6"/>
  <c r="G309" i="6"/>
  <c r="F258" i="6"/>
  <c r="H288" i="6"/>
  <c r="G307" i="6"/>
  <c r="G310" i="6"/>
  <c r="G311" i="6"/>
  <c r="G284" i="6"/>
  <c r="G290" i="6"/>
  <c r="Q254" i="6"/>
  <c r="G312" i="6"/>
  <c r="G291" i="6"/>
  <c r="M254" i="6"/>
  <c r="G299" i="6"/>
  <c r="G302" i="6"/>
  <c r="G294" i="6"/>
  <c r="G295" i="6"/>
  <c r="G301" i="6"/>
  <c r="G304" i="6"/>
  <c r="G292" i="6"/>
  <c r="K253" i="6"/>
  <c r="F253" i="6" s="1"/>
  <c r="C251" i="6" s="1"/>
  <c r="Y254" i="6"/>
  <c r="O240" i="6"/>
  <c r="U233" i="6"/>
  <c r="M240" i="6"/>
  <c r="M225" i="6"/>
  <c r="M260" i="6" s="1"/>
  <c r="M261" i="6" s="1"/>
  <c r="O254" i="6"/>
  <c r="U247" i="6"/>
  <c r="F251" i="6"/>
  <c r="Y240" i="6"/>
  <c r="F244" i="6"/>
  <c r="S247" i="6"/>
  <c r="O225" i="6"/>
  <c r="O260" i="6" s="1"/>
  <c r="O261" i="6" s="1"/>
  <c r="W240" i="6"/>
  <c r="K252" i="6"/>
  <c r="H287" i="6" s="1"/>
  <c r="Q225" i="6"/>
  <c r="U240" i="6"/>
  <c r="K240" i="6"/>
  <c r="F239" i="6"/>
  <c r="C237" i="6" s="1"/>
  <c r="U254" i="6"/>
  <c r="F246" i="6"/>
  <c r="C244" i="6" s="1"/>
  <c r="F238" i="6"/>
  <c r="B237" i="6" s="1"/>
  <c r="S240" i="6"/>
  <c r="K233" i="6"/>
  <c r="F231" i="6"/>
  <c r="B230" i="6" s="1"/>
  <c r="M232" i="6"/>
  <c r="M233" i="6" s="1"/>
  <c r="U225" i="6"/>
  <c r="O232" i="6"/>
  <c r="O233" i="6" s="1"/>
  <c r="K245" i="6"/>
  <c r="W225" i="6"/>
  <c r="G308" i="6" s="1"/>
  <c r="Q232" i="6"/>
  <c r="Q233" i="6" s="1"/>
  <c r="F237" i="6"/>
  <c r="K225" i="6"/>
  <c r="Y225" i="6"/>
  <c r="S232" i="6"/>
  <c r="S233" i="6" s="1"/>
  <c r="E56" i="2"/>
  <c r="I56" i="2" s="1"/>
  <c r="E51" i="2"/>
  <c r="I51" i="2" s="1"/>
  <c r="G15" i="2"/>
  <c r="D15" i="2" s="1"/>
  <c r="H15" i="2" s="1"/>
  <c r="H10" i="2"/>
  <c r="H9" i="2"/>
  <c r="H8" i="2"/>
  <c r="H7" i="2"/>
  <c r="E7" i="2" s="1"/>
  <c r="H10" i="14"/>
  <c r="H13" i="14"/>
  <c r="H15" i="14"/>
  <c r="H16" i="14"/>
  <c r="H9" i="14"/>
  <c r="H11" i="14"/>
  <c r="H12" i="14"/>
  <c r="E47" i="2"/>
  <c r="F252" i="6" l="1"/>
  <c r="E284" i="15"/>
  <c r="I284" i="15" s="1"/>
  <c r="Q260" i="15"/>
  <c r="Q261" i="15" s="1"/>
  <c r="E285" i="15"/>
  <c r="I285" i="15" s="1"/>
  <c r="S260" i="15"/>
  <c r="S261" i="15" s="1"/>
  <c r="E287" i="15"/>
  <c r="I287" i="15" s="1"/>
  <c r="F232" i="15"/>
  <c r="F233" i="15" s="1"/>
  <c r="E266" i="15" s="1"/>
  <c r="I266" i="15" s="1"/>
  <c r="T260" i="15"/>
  <c r="T261" i="15" s="1"/>
  <c r="G308" i="15"/>
  <c r="E308" i="15" s="1"/>
  <c r="I308" i="15" s="1"/>
  <c r="F246" i="15"/>
  <c r="O254" i="15"/>
  <c r="V260" i="15"/>
  <c r="V261" i="15" s="1"/>
  <c r="G313" i="15"/>
  <c r="E313" i="15" s="1"/>
  <c r="I313" i="15" s="1"/>
  <c r="F252" i="15"/>
  <c r="H269" i="15" s="1"/>
  <c r="F239" i="15"/>
  <c r="K240" i="15"/>
  <c r="G293" i="15"/>
  <c r="E293" i="15" s="1"/>
  <c r="I293" i="15" s="1"/>
  <c r="O260" i="15"/>
  <c r="O261" i="15" s="1"/>
  <c r="F253" i="15"/>
  <c r="K254" i="15"/>
  <c r="E286" i="15"/>
  <c r="I286" i="15" s="1"/>
  <c r="K260" i="15"/>
  <c r="G288" i="15"/>
  <c r="E288" i="15" s="1"/>
  <c r="I288" i="15" s="1"/>
  <c r="F259" i="15"/>
  <c r="G298" i="6"/>
  <c r="Y260" i="6"/>
  <c r="Y261" i="6" s="1"/>
  <c r="G313" i="6"/>
  <c r="U260" i="6"/>
  <c r="U261" i="6" s="1"/>
  <c r="G303" i="6"/>
  <c r="W260" i="6"/>
  <c r="W261" i="6" s="1"/>
  <c r="F245" i="6"/>
  <c r="H286" i="6"/>
  <c r="Q260" i="6"/>
  <c r="Q261" i="6" s="1"/>
  <c r="G293" i="6"/>
  <c r="K254" i="6"/>
  <c r="K260" i="6"/>
  <c r="G288" i="6"/>
  <c r="F232" i="6"/>
  <c r="C230" i="6" s="1"/>
  <c r="K247" i="6"/>
  <c r="F240" i="6"/>
  <c r="D237" i="6" s="1"/>
  <c r="G10" i="14"/>
  <c r="H14" i="14"/>
  <c r="G9" i="14"/>
  <c r="G16" i="14"/>
  <c r="G15" i="14"/>
  <c r="E10" i="2"/>
  <c r="I10" i="2" s="1"/>
  <c r="I7" i="2"/>
  <c r="E9" i="2"/>
  <c r="I9" i="2" s="1"/>
  <c r="E8" i="2"/>
  <c r="I8" i="2" s="1"/>
  <c r="E53" i="2"/>
  <c r="I53" i="2" s="1"/>
  <c r="E49" i="2"/>
  <c r="I49" i="2" s="1"/>
  <c r="E50" i="2"/>
  <c r="I50" i="2" s="1"/>
  <c r="E58" i="2"/>
  <c r="I58" i="2" s="1"/>
  <c r="E48" i="2"/>
  <c r="I48" i="2" s="1"/>
  <c r="I47" i="2"/>
  <c r="H267" i="6"/>
  <c r="H266" i="6"/>
  <c r="J6" i="5"/>
  <c r="K6" i="5"/>
  <c r="L6" i="5"/>
  <c r="I6" i="5"/>
  <c r="T5" i="5"/>
  <c r="T6" i="5" s="1"/>
  <c r="P5" i="5"/>
  <c r="P6" i="5" s="1"/>
  <c r="N5" i="5"/>
  <c r="N6" i="5" s="1"/>
  <c r="R6" i="5" s="1"/>
  <c r="O5" i="5"/>
  <c r="O6" i="5" s="1"/>
  <c r="Q5" i="5"/>
  <c r="R5" i="5"/>
  <c r="S5" i="5"/>
  <c r="U5" i="5"/>
  <c r="V5" i="5"/>
  <c r="W5" i="5"/>
  <c r="X5" i="5"/>
  <c r="Y5" i="5"/>
  <c r="Z5" i="5"/>
  <c r="AA5" i="5"/>
  <c r="AB5" i="5"/>
  <c r="AC5" i="5"/>
  <c r="AD5" i="5"/>
  <c r="AE5" i="5"/>
  <c r="AF5" i="5"/>
  <c r="M5" i="5"/>
  <c r="M6" i="5" s="1"/>
  <c r="F247" i="6" l="1"/>
  <c r="D244" i="6" s="1"/>
  <c r="B244" i="6"/>
  <c r="F254" i="6"/>
  <c r="D251" i="6" s="1"/>
  <c r="B251" i="6"/>
  <c r="H269" i="6"/>
  <c r="G266" i="15"/>
  <c r="G268" i="15"/>
  <c r="F247" i="15"/>
  <c r="E268" i="15" s="1"/>
  <c r="I268" i="15" s="1"/>
  <c r="G269" i="15"/>
  <c r="F254" i="15"/>
  <c r="E269" i="15" s="1"/>
  <c r="I269" i="15" s="1"/>
  <c r="G267" i="15"/>
  <c r="F240" i="15"/>
  <c r="E267" i="15" s="1"/>
  <c r="I267" i="15" s="1"/>
  <c r="F260" i="15"/>
  <c r="F261" i="15" s="1"/>
  <c r="K261" i="15"/>
  <c r="H268" i="6"/>
  <c r="F260" i="6"/>
  <c r="K261" i="6"/>
  <c r="E52" i="2"/>
  <c r="I52" i="2" s="1"/>
  <c r="E55" i="2"/>
  <c r="I55" i="2" s="1"/>
  <c r="E54" i="2"/>
  <c r="I54" i="2" s="1"/>
  <c r="E287" i="6"/>
  <c r="E288" i="6"/>
  <c r="I288" i="6" s="1"/>
  <c r="E284" i="6"/>
  <c r="I284" i="6" s="1"/>
  <c r="E285" i="6"/>
  <c r="I285" i="6" s="1"/>
  <c r="E286" i="6"/>
  <c r="I286" i="6" s="1"/>
  <c r="E63" i="2"/>
  <c r="I63" i="2" s="1"/>
  <c r="G269" i="6"/>
  <c r="G267" i="6"/>
  <c r="G268" i="6"/>
  <c r="V6" i="5"/>
  <c r="Z6" i="5" s="1"/>
  <c r="AD6" i="5" s="1"/>
  <c r="Q6" i="5"/>
  <c r="U6" i="5" s="1"/>
  <c r="Y6" i="5" s="1"/>
  <c r="AC6" i="5" s="1"/>
  <c r="S6" i="5"/>
  <c r="W6" i="5" s="1"/>
  <c r="AA6" i="5" s="1"/>
  <c r="AE6" i="5" s="1"/>
  <c r="X6" i="5"/>
  <c r="AB6" i="5" s="1"/>
  <c r="AF6" i="5" s="1"/>
  <c r="F261" i="6" l="1"/>
  <c r="D258" i="6" s="1"/>
  <c r="C258" i="6"/>
  <c r="E59" i="2"/>
  <c r="I59" i="2" s="1"/>
  <c r="E60" i="2"/>
  <c r="I60" i="2" s="1"/>
  <c r="E57" i="2"/>
  <c r="I57" i="2" s="1"/>
  <c r="E290" i="6"/>
  <c r="I290" i="6" s="1"/>
  <c r="E289" i="6"/>
  <c r="I289" i="6" s="1"/>
  <c r="E293" i="6"/>
  <c r="I293" i="6" s="1"/>
  <c r="E291" i="6"/>
  <c r="I291" i="6" s="1"/>
  <c r="E292" i="6"/>
  <c r="I292" i="6" s="1"/>
  <c r="E68" i="2"/>
  <c r="I68" i="2" s="1"/>
  <c r="F233" i="6"/>
  <c r="G266" i="6"/>
  <c r="E267" i="6"/>
  <c r="I267" i="6" s="1"/>
  <c r="E266" i="6" l="1"/>
  <c r="I266" i="6" s="1"/>
  <c r="D230" i="6"/>
  <c r="E61" i="2"/>
  <c r="I61" i="2" s="1"/>
  <c r="E296" i="6"/>
  <c r="I296" i="6" s="1"/>
  <c r="E298" i="6"/>
  <c r="I298" i="6" s="1"/>
  <c r="E294" i="6"/>
  <c r="I294" i="6" s="1"/>
  <c r="E297" i="6"/>
  <c r="I297" i="6" s="1"/>
  <c r="E295" i="6"/>
  <c r="I295" i="6" s="1"/>
  <c r="E73" i="2"/>
  <c r="E268" i="6"/>
  <c r="I268" i="6" s="1"/>
  <c r="E269" i="6"/>
  <c r="E64" i="2" l="1"/>
  <c r="I64" i="2" s="1"/>
  <c r="E65" i="2"/>
  <c r="I65" i="2" s="1"/>
  <c r="E62" i="2"/>
  <c r="I62" i="2" s="1"/>
  <c r="I73" i="2"/>
  <c r="I287" i="6"/>
  <c r="I269" i="6"/>
  <c r="E66" i="2" l="1"/>
  <c r="I66" i="2" s="1"/>
  <c r="E67" i="2"/>
  <c r="I67" i="2" s="1"/>
  <c r="E70" i="2"/>
  <c r="I70" i="2" s="1"/>
  <c r="E69" i="2"/>
  <c r="I69" i="2" s="1"/>
  <c r="E299" i="6"/>
  <c r="I299" i="6" s="1"/>
  <c r="E303" i="6"/>
  <c r="I303" i="6" s="1"/>
  <c r="E300" i="6"/>
  <c r="I300" i="6" s="1"/>
  <c r="E302" i="6"/>
  <c r="I302" i="6" s="1"/>
  <c r="E301" i="6"/>
  <c r="I301" i="6" s="1"/>
  <c r="E71" i="2" l="1"/>
  <c r="I71" i="2" s="1"/>
  <c r="E74" i="2"/>
  <c r="I74" i="2" s="1"/>
  <c r="E75" i="2"/>
  <c r="I75" i="2" s="1"/>
  <c r="E72" i="2"/>
  <c r="I72" i="2" s="1"/>
  <c r="E307" i="6"/>
  <c r="I307" i="6" s="1"/>
  <c r="E305" i="6"/>
  <c r="I305" i="6" s="1"/>
  <c r="E304" i="6"/>
  <c r="I304" i="6" s="1"/>
  <c r="E308" i="6"/>
  <c r="I308" i="6" s="1"/>
  <c r="E306" i="6"/>
  <c r="I306" i="6" s="1"/>
  <c r="E76" i="2" l="1"/>
  <c r="E313" i="6"/>
  <c r="E309" i="6"/>
  <c r="E310" i="6"/>
  <c r="E311" i="6"/>
  <c r="E312" i="6"/>
  <c r="I312" i="6" s="1"/>
  <c r="I76" i="2" l="1"/>
  <c r="I310" i="6"/>
  <c r="I311" i="6"/>
  <c r="I309" i="6"/>
  <c r="I313"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Andres Fernando Arias Cely</author>
  </authors>
  <commentList>
    <comment ref="B21" authorId="0" shapeId="0" xr:uid="{00000000-0006-0000-0400-000001000000}">
      <text>
        <r>
          <rPr>
            <b/>
            <sz val="9"/>
            <color indexed="81"/>
            <rFont val="Tahoma"/>
            <family val="2"/>
          </rPr>
          <t>Andres Fernando Arias Cely:</t>
        </r>
        <r>
          <rPr>
            <sz val="9"/>
            <color indexed="81"/>
            <rFont val="Tahoma"/>
            <family val="2"/>
          </rPr>
          <t xml:space="preserve">
Gestion de informaión (Revisar)</t>
        </r>
      </text>
    </comment>
  </commentList>
</comments>
</file>

<file path=xl/sharedStrings.xml><?xml version="1.0" encoding="utf-8"?>
<sst xmlns="http://schemas.openxmlformats.org/spreadsheetml/2006/main" count="5930" uniqueCount="1166">
  <si>
    <t>No.</t>
  </si>
  <si>
    <t>Pregunta</t>
  </si>
  <si>
    <t>Proyectos</t>
  </si>
  <si>
    <t>Programas</t>
  </si>
  <si>
    <t>Portafolios</t>
  </si>
  <si>
    <t>Estandarizar</t>
  </si>
  <si>
    <t>Medir</t>
  </si>
  <si>
    <t>Controlar</t>
  </si>
  <si>
    <t>Mejorar</t>
  </si>
  <si>
    <t>Respuesta</t>
  </si>
  <si>
    <t>Are the sponsor and other stakeholders involved in setting a direction for the project that is in the best interests of all stakeholders?</t>
  </si>
  <si>
    <t>X</t>
  </si>
  <si>
    <t>Does your organization consider risk during project selection?</t>
  </si>
  <si>
    <t>Are your organization's goals and objectives communicated to and understood by the project teams? </t>
  </si>
  <si>
    <t>Do the projects in your organization have clear and measurable objectives in addition to time, cost, and quality? </t>
  </si>
  <si>
    <t>Does your organization continuously improve the quality on projects to achieve customer satisfaction? </t>
  </si>
  <si>
    <t>Does your organization have policies that describe the standardization, measurement, control, and continuous improvement of project management processes?</t>
  </si>
  <si>
    <r>
      <t>Has your organization fully integrated the </t>
    </r>
    <r>
      <rPr>
        <i/>
        <sz val="9"/>
        <color rgb="FF000000"/>
        <rFont val="Lucida Sans Unicode"/>
        <family val="2"/>
      </rPr>
      <t>PMBOK</t>
    </r>
    <r>
      <rPr>
        <i/>
        <vertAlign val="superscript"/>
        <sz val="9"/>
        <color rgb="FF000000"/>
        <rFont val="Lucida Sans Unicode"/>
        <family val="2"/>
      </rPr>
      <t>®</t>
    </r>
    <r>
      <rPr>
        <sz val="9"/>
        <color rgb="FF000000"/>
        <rFont val="Lucida Sans Unicode"/>
        <family val="2"/>
      </rPr>
      <t> Guide knowledge areas in its project management methodology?</t>
    </r>
  </si>
  <si>
    <t>Does your organization use project management processes and techniques in a manner that is relevant and effective for each project?</t>
  </si>
  <si>
    <t>Does your organization use data internal to the project, data internal to the organization, and industry data to develop models for planning and re-planning?</t>
  </si>
  <si>
    <t>Does your organization establish the project manager role for all projects?</t>
  </si>
  <si>
    <t>Does your organization establish standard cross-functional project team structures?</t>
  </si>
  <si>
    <t>Does your organization create a work environment that fosters teamwork, builds trust, and encourages project teams to take calculated risks when appropriate?</t>
  </si>
  <si>
    <t>Does your organization have the necessary processes, tools, guidelines, or other formal means to assess the performance, knowledge, and experience levels of project resources and assign them to project roles appropriately?</t>
  </si>
  <si>
    <t>Does your organization create a work environment that supports personal and professional achievement?</t>
  </si>
  <si>
    <t>Do the project managers in your organization communicate and collaborate effectively and responsibly with project managers of related projects?</t>
  </si>
  <si>
    <t>Does your organization establish and use standard documented processes at the Project level for the Initiation Processes (Initiation Process)?</t>
  </si>
  <si>
    <t>Does your organization establish and use standard documented processes at the Project level for the Planning Core Processes (Project Plan Development, Scope Planning, Scope Definition, Activity Definition, Activity Sequencing, Activity Duration Estimating, Schedule Development, Resource Planning, Cost Estimating, Cost Budgeting, Risk Management Planning)? </t>
  </si>
  <si>
    <t>Does your organization establish and use standard documented processes at the Project level for the Planning Facilitating Processes (Quality Planning, Organizational Planning, Staff Acquisition, Communications Planning, Risk Identification, Qualitative Risk Analysis, Quantitative Risk Analysis, Risk Response Planning, Procurement Planning, Solicitation Planning)? </t>
  </si>
  <si>
    <t>Does your organization establish and use standard documented processes at the Project level for the Executing Core Processes (Project Plan Execution)?</t>
  </si>
  <si>
    <t>Does your organization establish and use standard documented processes at the Project level for the Executing Facilitating Processes (Quality Assurance, Team Development, Information Distribution, Solicitation, Source Selection, Contract Administration)?</t>
  </si>
  <si>
    <t>Does your organization establish and use standard documented processes at the Project level for the Controlling Core Processes (Performance Reporting, Integrated Change Control)?</t>
  </si>
  <si>
    <t>Does your organization establish and use standard documented processes at the Project level for the Controlling Facilitating Processes (Scope Verification, Scope Change Control, Schedule Control, Cost Control, Quality Control, Risk Monitoring and Control)?</t>
  </si>
  <si>
    <t>Does your organization establish and use standard documented processes at the Project level for the Closing Processes (Contract Closeout, Administrative Closure)?</t>
  </si>
  <si>
    <t>Can your organization demonstrate a return on investment from undertaking projects?</t>
  </si>
  <si>
    <t>Do the projects in your organization define and review goals and success criteria at the beginning of the project and then review them as the project progresses? </t>
  </si>
  <si>
    <t>Does your organization have a standard approach for the definition, collection, and analysis of project metrics to ensure project data is consistent and accurate?</t>
  </si>
  <si>
    <t>Does your organization use both internal and external standards to measure and improve project performance?</t>
  </si>
  <si>
    <t>Does your organization have defined gateway milestones, where project deliverables are assessed to determine whether the project should continue or terminate? </t>
  </si>
  <si>
    <t>Does your organization use risk management techniques to take measurements and assess the impact of risk during project execution?</t>
  </si>
  <si>
    <t>Does your organization use a formal performance system that evaluates individuals and project teams on their project performance as well as the projects' overall results?</t>
  </si>
  <si>
    <t>Does your organization establish and use measurements at the Project level for the Initiation Processes (Initiation Process)?</t>
  </si>
  <si>
    <t>Does your organization establish and use measurements at the Project level for the Planning Core Processes (Project Plan Development, Scope Planning, Scope Definition, Activity Definition, Activity Sequencing, Activity Duration Estimating, Schedule Development, Resource Planning, Cost Estimating, Cost Budgeting, Risk Management Planning)?</t>
  </si>
  <si>
    <t>Does your organization establish and use measurements at the Project level for the Planning Facilitating Processes (Quality Planning, Organizational Planning, Staff Acquisition, Communications Planning, Risk Identification, Qualitative Risk Analysis, Quantitative Risk Analysis, Risk Response Planning, Procurement Planning, Solicitation Planning)?</t>
  </si>
  <si>
    <t>Does your organization establish and use measurements at the Project level for the Executing Core Processes (Project Plan Execution)?</t>
  </si>
  <si>
    <t>Does your organization establish and use measurements at the Project level for the Executing Facilitating Processes (Quality Assurance, Team Development, Information Distribution, Solicitation, Source Selection, Contract Administration)?</t>
  </si>
  <si>
    <t>Does your organization establish and use measurements at the Project level for the Controlling Core Processes (Performance Reporting, Integrated Change Control)? </t>
  </si>
  <si>
    <t>Does your organization establish and use measurements at the Project level for the Controlling Facilitating Processes (Scope Verification, Scope Change Control, Schedule Control, Cost Control, Quality Control, Risk Monitoring and Control)?</t>
  </si>
  <si>
    <t>Does your organization establish and use measurements at the Project level for the Closing Processes (Contract Closeout, Administrative Closure)?</t>
  </si>
  <si>
    <t>Does your organization establish and execute controls at the Project level to manage the stability of Initiation Processes (Initiation Process)?</t>
  </si>
  <si>
    <t xml:space="preserve"> </t>
  </si>
  <si>
    <t>Does your organization establish and execute controls at the Project level to manage the stability of Planning Core Processes (Project Plan Development, Scope Planning, Scope Definition, Activity Definition, Activity Sequencing, Activity Duration Estimating, Schedule Development, Resource Planning, Cost Estimating, Cost Budgeting, Risk Management Planning)?</t>
  </si>
  <si>
    <t>Does your organization establish and execute controls at the Project level to manage the stability of Planning Facilitating Processes (Quality Planning, Organizational Planning, Staff Acquisition, Communications Planning, Risk Identification, Qualitative Risk Analysis, Quantitative Risk Analysis, Risk Response Planning, Procurement Planning, Solicitation Planning)?</t>
  </si>
  <si>
    <t>Does your organization establish and execute controls at the Project level to manage the stability of Executing Core Processes (Project Plan Execution)?</t>
  </si>
  <si>
    <t>Does your organization establish and execute controls at the Project level to manage the stability of Executing Facilitating Processes (Quality Assurance, Team Development, Information Distribution, Solicitation, Source Selection, Contract Administration)?</t>
  </si>
  <si>
    <t>Does your organization establish and execute controls at the Project level to manage the stability of Controlling Core Processes (Performance Reporting, Integrated Change Control)?</t>
  </si>
  <si>
    <t>Does your organization establish and execute controls at the Project level to manage the stability of Controlling Facilitating Processes (Scope Verification, Scope Change Control, Schedule Control, Cost Control, Quality Control, Risk Monitoring and Control)?</t>
  </si>
  <si>
    <t>Does your organization establish and execute controls at the Project level to manage the stability of Closing Processes (Contract Closeout, Administrative Closure)?</t>
  </si>
  <si>
    <t>Does your organization capture, analyze, and apply lessons learned from past projects?</t>
  </si>
  <si>
    <t>Does your organization identify, assess, and implement improvements at the Project level for the Initiation Processes (Initiation Process)?</t>
  </si>
  <si>
    <t>Does your organization identify, assess, and implement improvements at the Project level for the Planning Core Processes (Project Plan Development, Scope Planning, Scope Definition, Activity Definition, Activity Sequencing, Activity Duration Estimating, Schedule Development, Resource Planning, Cost Estimating, Cost Budgeting, Risk Management Planning)?</t>
  </si>
  <si>
    <t>Does your organization identify, assess, and implement improvements at the Project level for the Planning Facilitating Processes (Quality Planning, Organizational Planning, Staff Acquisition, Communications Planning, Risk Identification, Qualitative Risk Analysis, Quantitative Risk Analysis, Risk Response Planning, Procurement Planning, Solicitation Planning)?</t>
  </si>
  <si>
    <t>Does your organization identify, assess, and implement improvements at the Project level for the Executing Core Processes (Project Plan Execution)?</t>
  </si>
  <si>
    <t>Does your organization identify, assess, and implement improvements at the Project level for the Executing Facilitating Processes (Quality Assurance, Team Development, Information Distribution, Solicitation, Source Selection, Contract Administration)?</t>
  </si>
  <si>
    <t>Does your organization identify, assess, and implement improvements at the Project level for the Controlling Core Processes (Performance Reporting, Integrated Change Control)?</t>
  </si>
  <si>
    <t>Does your organization identify, assess, and implement improvements at the Project level for the Controlling Facilitating Processes (Scope Verification, Scope Change Control, Schedule Control, Cost Control, Quality Control, Risk Monitoring and Control)?</t>
  </si>
  <si>
    <t>Does your organization identify, assess, and implement improvements at the Project level for the Closing Processes (Contract Closeout, Administrative Closure)?</t>
  </si>
  <si>
    <t>Does your organization have an organizational structure in place that supports effective communication and collaboration among projects in a program leading to improved results of those projects?</t>
  </si>
  <si>
    <t>Do program managers assess the confidence in projects' plans in terms of their schedule, dependencies on other projects, and availability of resources?</t>
  </si>
  <si>
    <t>Do program managers understand how their programs and other programs in the organization fit into the organization's overall goals and strategies?</t>
  </si>
  <si>
    <t>Does your organization use a common set of processes to consistently manage and integrate multiple projects?</t>
  </si>
  <si>
    <t>Does your organization establish and use standard documented processes at the Program level for the Initiation Processes (Initiation Process)?</t>
  </si>
  <si>
    <t>Does your organization establish and use standard documented processes at the Program level for the Planning Core Processes (Project Plan Development, Scope Planning, Scope Definition, Activity Definition, Activity Sequencing, Activity Duration Estimating, Schedule Development, Resource Planning, Cost Estimating, Cost Budgeting, Risk Management Planning)?</t>
  </si>
  <si>
    <t>Does your organization establish and use standard documented processes at the Program level for the Planning Facilitating Processes (Quality Planning, Organizational Planning, Staff Acquisition, Communications Planning, Risk Identification, Qualitative Risk Analysis, Quantitative Risk Analysis, Risk Response Planning, Procurement Planning, Solicitation Planning)?</t>
  </si>
  <si>
    <t>Does your organization establish and use standard documented processes at the Program level for the Executing Core Processes (Project Plan Execution)?</t>
  </si>
  <si>
    <t>Does your organization establish and use standard documented processes at the Program level for the Executing Facilitating Processes (Quality Assurance, Team Development, Information Distribution, Solicitation, Source Selection, Contract Administration)?</t>
  </si>
  <si>
    <t>Does your organization establish and use standard documented processes at the Program level for the Controlling Core Processes (Performance Reporting, Integrated Change Control)?</t>
  </si>
  <si>
    <t>Does your organization establish and use standard documented processes at the Program level for the Controlling Facilitating Processes (Scope Verification, Scope Change Control, Schedule Control, Cost Control, Quality Control, Risk Monitoring and Control)?</t>
  </si>
  <si>
    <t>Does your organization establish and use standard documented processes at the Program level for the Closing Processes (Contract Closeout, Administrative Closure)?</t>
  </si>
  <si>
    <t>Does your organization evaluate metrics processes at all levels for improvements?</t>
  </si>
  <si>
    <t>Does your organization establish and use measurements at the Program level for the Initiation Processes (Initiation Process)?</t>
  </si>
  <si>
    <t>Does your organization establish and use measurements at the Program level for the Planning Core Processes (Project Plan Development, Scope Planning, Scope Definition, Activity Definition, Activity Sequencing, Activity Duration Estimating, Schedule Development, Resource Planning, Cost Estimating, Cost Budgeting, Risk Management Planning)?</t>
  </si>
  <si>
    <t>Does your organization establish and use measurements at the Program level for the Planning Facilitating Processes (Quality Planning, Organizational Planning, Staff Acquisition, Communications Planning, Risk Identification, Qualitative Risk Analysis, Quantitative Risk Analysis, Risk Response Planning, Procurement Planning, Solicitation Planning)?</t>
  </si>
  <si>
    <t>Does your organization establish and use measurements at the Program level for the Executing Core Processes (Project Plan Execution)?</t>
  </si>
  <si>
    <t>Does your organization establish and use measurements at the Program level for the Executing Facilitating Processes (Quality Assurance, Team Development, Information Distribution, Solicitation, Source Selection, Contract Administration)?</t>
  </si>
  <si>
    <t>Does your organization establish and use measurements at the Program level for the Controlling Core Processes (Performance Reporting, Integrated Change Control)?</t>
  </si>
  <si>
    <t>Does your organization establish and use measurements at the Program level for the Controlling Facilitating Processes (Scope Verification, Scope Change Control, Schedule Control, Cost Control, Quality Control, Risk Monitoring and Control)?</t>
  </si>
  <si>
    <t>Does your organization establish and use measurements at the Program level for the Closing Processes (Contract Closeout, Administrative Closure)?</t>
  </si>
  <si>
    <t>Does your organization establish and execute controls at the Program level to manage the stability of Initiation Processes (Initiation Process)?</t>
  </si>
  <si>
    <t>Does your organization establish and execute controls at the Program level to manage the stability of Planning Core Processes (Project Plan Development, Scope Planning, Scope Definition, Activity Definition, Activity Sequencing, Activity Duration Estimating, Schedule Development, Resource Planning, Cost Estimating, Cost Budgeting, Risk Management Planning)?</t>
  </si>
  <si>
    <t>Does your organization establish and execute controls at the Program level to manage the stability of Planning Facilitating Processes (Quality Planning, Organizational Planning, Staff Acquisition, Communications Planning, Risk Identification, Qualitative Risk Analysis, Quantitative Risk Analysis, Risk Response Planning, Procurement Planning, Solicitation Planning)? </t>
  </si>
  <si>
    <t>Does your organization establish and execute controls at the Program level to manage the stability of Executing Core Processes (Project Plan Execution)?</t>
  </si>
  <si>
    <t>Does your organization establish and execute controls at the Program level to manage the stability of Executing Facilitating Processes (Quality Assurance, Team Development, Information Distribution, Solicitation, Source Selection, Contract Administration)?</t>
  </si>
  <si>
    <t>Does your organization establish and execute controls at the Program level to manage the stability of Controlling Core Processes (Performance Reporting, Integrated Change Control)?</t>
  </si>
  <si>
    <t>Does your organization establish and execute controls at the Program level to manage the stability of Controlling Facilitating Processes (Scope Verification, Scope Change Control, Schedule Control, Cost Control, Quality Control, Risk Monitoring and Control)?</t>
  </si>
  <si>
    <t>Does your organization establish and execute controls at the Program level to manage the stability of Closing Processes (Contract Closeout, Administrative Closure)?</t>
  </si>
  <si>
    <t>Does your organization identify, assess, and implement improvements at the Program level for the Initiation Processes (Initiation Process)?</t>
  </si>
  <si>
    <t>Does your organization identify, assess, and implement improvements at the Program level for the Planning Core Processes (Project Plan Development, Scope Planning, Scope Definition, Activity Definition, Activity Sequencing, Activity Duration Estimating, Schedule Development, Resource Planning, Cost Estimating, Cost Budgeting, Risk Management Planning)?</t>
  </si>
  <si>
    <t>Does your organization identify, assess, and implement improvements at the Program level for the Planning Facilitating Processes (Quality Planning, Organizational Planning, Staff Acquisition, Communications Planning, Risk Identification, Qualitative Risk Analysis, Quantitative Risk Analysis, Risk Response Planning, Procurement Planning, Solicitation Planning)?</t>
  </si>
  <si>
    <t>Does your organization identify, assess, and implement improvements at the Program level for the Executing Core Processes (Project Plan Execution)?</t>
  </si>
  <si>
    <t>Does your organization identify, assess, and implement improvements at the Program level for the Executing Facilitating Processes (Quality Assurance, Team Development, Information Distribution, Solicitation, Source Selection, Contract Administration)?</t>
  </si>
  <si>
    <t>Does your organization identify, assess, and implement improvements at the Program level for the Controlling Core Processes (Performance Reporting, Integrated Change Control)?</t>
  </si>
  <si>
    <t>Does your organization identify, assess, and implement improvements at the Program level for the Controlling Facilitating Processes (Scope Verification, Scope Change Control, Schedule Control, Cost Control, Quality Control, Risk Monitoring and Control)?</t>
  </si>
  <si>
    <t>Does your organization identify, assess, and implement improvements at the Program level for the Closing Processes (Contract Closeout, Administrative Closure)?</t>
  </si>
  <si>
    <t>Does your organization effectively consider workload, profit requirements, and delivery timeframes in deciding how much project work it can undertake?</t>
  </si>
  <si>
    <t>Does your organization align and prioritize projects to its business strategy?</t>
  </si>
  <si>
    <t>Is your organization "projectized" in that it has project management policies and values, a common project language, and use of project management processes across all operations? </t>
  </si>
  <si>
    <t>Does your organization use and maintain a common project management framework, methodology, and process set for its projects?</t>
  </si>
  <si>
    <t>Are your organization's executives directly involved in the organization's project management direction, and do they demonstrate knowledge and support of that direction?</t>
  </si>
  <si>
    <t>Does the structure of your organization support its project management direction?</t>
  </si>
  <si>
    <t>Does your organization support open communication across all levels? </t>
  </si>
  <si>
    <t>Do people in different roles and functions throughout your organization collaborate to define and agree on common goals?</t>
  </si>
  <si>
    <t>Does your organization set a strategy to retain knowledge of internal and external resources? </t>
  </si>
  <si>
    <t>Does your organization have and support an internal project management community that proactively provides for all the roles required for portfolio management?</t>
  </si>
  <si>
    <t>Does your organization encourage membership in external project management communities (e.g. professional associations or initiatives)?</t>
  </si>
  <si>
    <t>Does your organization provide for the ongoing training and development of project management resources? </t>
  </si>
  <si>
    <t>Does your organization have progressive career paths for project-related roles?</t>
  </si>
  <si>
    <t>Does your organization perform portfolio management including planning, risk management, procurement, and financial management?</t>
  </si>
  <si>
    <t>Does your organization balance the mix of projects in a portfolio to ensure the health of the portfolio?</t>
  </si>
  <si>
    <t>Does your organization's quality management system include portfolio management?</t>
  </si>
  <si>
    <t>Is your organization's quality management system reviewed by an independent body?</t>
  </si>
  <si>
    <t>Does your organization establish and use standard documented processes at the Portfolio level for the Initiation Processes (Initiation Process)?</t>
  </si>
  <si>
    <t>Does your organization establish and use standard documented processes at the Portfolio level for the Planning Core Processes (Project Plan Development, Scope Planning, Scope Definition, Activity Definition, Activity Sequencing, Activity Duration Estimating, Schedule Development, Resource Planning, Cost Estimating, Cost Budgeting, Risk Management Planning)?</t>
  </si>
  <si>
    <t>Does your organization establish and use standard documented processes at the Portfolio level for the Planning Facilitating Processes (Quality Planning, Organizational Planning, Staff Acquisition, Communications Planning, Risk Identification, Qualitative Risk Analysis, Quantitative Risk Analysis, Risk Response Planning, Procurement Planning, Solicitation Planning)? </t>
  </si>
  <si>
    <t>Does your organization establish and use standard documented processes at the Portfolio level for the Executing Core Processes (Project Plan Execution)?</t>
  </si>
  <si>
    <t>Does your organization establish and use standard documented processes at the Portfolio level for the Executing Facilitating Processes (Quality Assurance, Team Development, Information Distribution, Solicitation, Source Selection, Contract Administration)?</t>
  </si>
  <si>
    <t>Does your organization establish and use standard documented processes at the Portfolio level for the Controlling Core Processes (Performance Reporting, Integrated Change Control)?</t>
  </si>
  <si>
    <t>Does your organization establish and use standard documented processes at the Portfolio level for the Controlling Facilitating Processes (Scope Verification, Scope Change Control, Schedule Control, Cost Control, Quality Control, Risk Monitoring and Control)?</t>
  </si>
  <si>
    <t>Does your organization establish and use standard documented processes at the Portfolio level for the Closing Processes (Contract Closeout, Administrative Closure)?</t>
  </si>
  <si>
    <t>Does your organization gather quality assurance metrics on its projects?</t>
  </si>
  <si>
    <t>Does your organization have a central project metrics repository?</t>
  </si>
  <si>
    <t>Does your organization use project metrics to determine project, program, portfolio, and organizational effectiveness? </t>
  </si>
  <si>
    <t>Does your organization use formal performance assessment processes and systems to evaluate individuals and project teams?</t>
  </si>
  <si>
    <t>Does your organization evaluate and consider the investment of human and financial resources when selecting projects?</t>
  </si>
  <si>
    <t>Does your organization evaluate and consider the value of projects to the organization when selecting projects?</t>
  </si>
  <si>
    <t>Does your organization have project management tools that are integrated with other corporate systems?</t>
  </si>
  <si>
    <t>Does your organization establish and use measurements at the Portfolio level for the Initiation Processes (Initiation Process)?</t>
  </si>
  <si>
    <t>Does your organization establish and use measurements at the Portfolio level for the Planning Core Processes (Project Plan Development, Scope Planning, Scope Definition, Activity Definition, Activity Sequencing, Activity Duration Estimating, Schedule Development, Resource Planning, Cost Estimating, Cost Budgeting, Risk Management Planning)?</t>
  </si>
  <si>
    <t>Does your organization establish and use measurements at the Portfolio level for the Planning Facilitating Processes (Quality Planning, Organizational Planning, Staff Acquisition, Communications Planning, Risk Identification, Qualitative Risk Analysis, Quantitative Risk Analysis, Risk Response Planning, Procurement Planning, Solicitation Planning)?</t>
  </si>
  <si>
    <t>Does your organization establish and use measurements at the Portfolio level for the Executing Core Processes (Project Plan Execution)?</t>
  </si>
  <si>
    <t>Does your organization establish and use measurements at the Portfolio level for the Executing Facilitating Processes (Quality Assurance, Team Development, Information Distribution, Solicitation, Source Selection, Contract Administration)?</t>
  </si>
  <si>
    <t>Does your organization establish and use measurements at the Portfolio level for the Controlling Core Processes (Performance Reporting, Integrated Change Control)?</t>
  </si>
  <si>
    <t>Does your organization establish and use measurements at the Portfolio level for the Controlling Facilitating Processes (Scope Verification, Scope Change Control, Schedule Control, Cost Control, Quality Control, Risk Monitoring and Control)?</t>
  </si>
  <si>
    <t>Does your organization establish and use measurements at the Portfolio level for the Closing Processes (Contract Closeout, Administrative Closure)?</t>
  </si>
  <si>
    <t>Does your organization establish and execute controls at the Portfolio level to manage the stability of Initiation Processes (Initiation Process)?</t>
  </si>
  <si>
    <t>Does your organization establish and execute controls at the Portfolio level to manage the stability of Planning Core Processes (Project Plan Development, Scope Planning, Scope Definition, Activity Definition, Activity Sequencing, Activity Duration Estimating, Schedule Development, Resource Planning, Cost Estimating, Cost Budgeting, Risk Management Planning)?</t>
  </si>
  <si>
    <t>Does your organization establish and execute controls at the Portfolio level to manage the stability of Planning Facilitating Processes (Quality Planning, Organizational Planning, Staff Acquisition, Communications Planning, Risk Identification, Qualitative Risk Analysis, Quantitative Risk Analysis, Risk Response Planning, Procurement Planning, Solicitation Planning)?</t>
  </si>
  <si>
    <t>Does your organization establish and execute controls at the Portfolio level to manage the stability of Executing Core Processes (Project Plan Execution)?</t>
  </si>
  <si>
    <t>Does your organization establish and execute controls at the Portfolio level to manage the stability of Executing Facilitating Processes (Quality Assurance, Team Development, Information Distribution, Solicitation, Source Selection, Contract Administration)?</t>
  </si>
  <si>
    <t>Does your organization establish and execute controls at the Portfolio level to manage the stability of Controlling Core Processes (Performance Reporting, Integrated Change Control)?</t>
  </si>
  <si>
    <t>Does your organization establish and execute controls at the Portfolio level to manage the stability of Controlling Facilitating Processes (Scope Verification, Scope Change Control, Schedule Control, Cost Control, Quality Control, Risk Monitoring and Control)?</t>
  </si>
  <si>
    <t>Does your organization establish and execute controls at the Portfolio level to manage the stability of Closing Processes (Contract Closeout, Administrative Closure)?</t>
  </si>
  <si>
    <t>Does your organization have a program to achieve project management maturity?</t>
  </si>
  <si>
    <r>
      <t>Does your organization recognize the need for </t>
    </r>
    <r>
      <rPr>
        <i/>
        <sz val="9"/>
        <color rgb="FF000000"/>
        <rFont val="Lucida Sans Unicode"/>
        <family val="2"/>
      </rPr>
      <t>OPM3</t>
    </r>
    <r>
      <rPr>
        <sz val="9"/>
        <color rgb="FF000000"/>
        <rFont val="Lucida Sans Unicode"/>
        <family val="2"/>
      </rPr>
      <t> as part of a project management maturity program? </t>
    </r>
  </si>
  <si>
    <t>Does your organization incorporate lessons learned from past projects, programs, and portfolios into its project management methodology?</t>
  </si>
  <si>
    <t>Does your organization identify, assess, and implement improvements at the Portfolio level for the Initiation Processes (Initiation Process)?</t>
  </si>
  <si>
    <t>Does your organization identify, assess, and implement improvements at the Portfolio level for the Planning Core Processes (Project Plan Development, Scope Planning, Scope Definition, Activity Definition, Activity Sequencing, Activity Duration Estimating, Schedule Development, Resource Planning, Cost Estimating, Cost Budgeting, Risk Management Planning)?</t>
  </si>
  <si>
    <t>Does your organization identify, assess, and implement improvements at the Portfolio level for the Planning Facilitating Processes (Quality Planning, Organizational Planning, Staff Acquisition, Communications Planning, Risk Identification, Qualitative Risk Analysis, Quantitative Risk Analysis, Risk Response Planning, Procurement Planning, Solicitation Planning)? </t>
  </si>
  <si>
    <t>Does your organization identify, assess, and implement improvements at the Portfolio level for the Executing Core Processes (Project Plan Execution)?</t>
  </si>
  <si>
    <t>Does your organization identify, assess, and implement improvements at the Portfolio level for the Executing Facilitating Processes (Quality Assurance, Team Development, Information Distribution, Solicitation, Source Selection, Contract Administration)? </t>
  </si>
  <si>
    <t>Does your organization identify, assess, and implement improvements at the Portfolio level for the Controlling Core Processes (Performance Reporting, Integrated Change Control)? </t>
  </si>
  <si>
    <t>Does your organization identify, assess, and implement improvements at the Portfolio level for the Controlling Facilitating Processes (Scope Verification, Scope Change Control, Schedule Control, Cost Control, Quality Control, Risk Monitoring and Control)?</t>
  </si>
  <si>
    <t>Does your organization identify, assess, and implement improvements at the Portfolio level for the Closing Processes (Contract Closeout, Administrative Closure)?</t>
  </si>
  <si>
    <t>MENÚ</t>
  </si>
  <si>
    <t>PESTAÑAS</t>
  </si>
  <si>
    <t>Elaboró:</t>
  </si>
  <si>
    <t xml:space="preserve">Estudiantes MBA en gerencia de proyectos: </t>
  </si>
  <si>
    <t xml:space="preserve">   Andrés Fernando Arias Cely</t>
  </si>
  <si>
    <t xml:space="preserve">   Maria Piedad Arias Giraldo</t>
  </si>
  <si>
    <t>Autoevaluación por dominio de desempeño - PMBOK Séptima edición</t>
  </si>
  <si>
    <t>Nunca</t>
  </si>
  <si>
    <t>En pocos casos</t>
  </si>
  <si>
    <t>En la mayoria de casos</t>
  </si>
  <si>
    <t>Siempre</t>
  </si>
  <si>
    <t>Total</t>
  </si>
  <si>
    <t>Director de proyectos Machado Volador</t>
  </si>
  <si>
    <t>Director de proyectos Asbesto-cemento</t>
  </si>
  <si>
    <t>Director de proyectos Yulimar</t>
  </si>
  <si>
    <t>Líder gestión administrativa</t>
  </si>
  <si>
    <t>Líder costos y presupuestos</t>
  </si>
  <si>
    <t>Líder gestión humana</t>
  </si>
  <si>
    <t>Líder adquisiciones y compras</t>
  </si>
  <si>
    <t>Gerente PMO</t>
  </si>
  <si>
    <t>ID</t>
  </si>
  <si>
    <t>Descripción</t>
  </si>
  <si>
    <t>X?</t>
  </si>
  <si>
    <t>Dominio Interesados</t>
  </si>
  <si>
    <t>¿Se define una matriz de poder - interés que identificque los interesados claves del proyecto?</t>
  </si>
  <si>
    <t>¿Los interesados que son beneficiarios del proyecto brindan apoyo y están satisfechos?</t>
  </si>
  <si>
    <t>¿. Los interesados que pueden oponerse al proyecto o a sus entregables no afectan negativamente los resultados del proyecto?</t>
  </si>
  <si>
    <t>Dominio de Equipo</t>
  </si>
  <si>
    <t>¿El proyecto requiere un equipo de alto rendimiento, empoderado, resiliente y alineado con los objetivos?</t>
  </si>
  <si>
    <t>Dominio enfoque de desarrollo y cliclo de vida</t>
  </si>
  <si>
    <t>¿El enfoque de desarrollo es consistente con los entregables del proyecto?</t>
  </si>
  <si>
    <t>¿Existe un modelo de gobernanza establecido que facilite la toma de decisiones en el proyecto?</t>
  </si>
  <si>
    <t>Dominio de planificación</t>
  </si>
  <si>
    <t>Se construye información de la evolución  para obtener los entregables y los resultados para los cuales se emprendió el proyecto.</t>
  </si>
  <si>
    <t>¿El modelo de planificacion es completo?. Se conoce que se va a ejecutar en el proyecto con antelacion?</t>
  </si>
  <si>
    <t>¿El tiempo que se toma para la planificación es el adecuado permitiendo una vision holistica de las necesidades del proyecto?</t>
  </si>
  <si>
    <t>Dominio trabajo del proyecto</t>
  </si>
  <si>
    <t>¿La comunicación es adecuada con los interesados?</t>
  </si>
  <si>
    <t>¿Existe una gestión eficiente y eficaz del proyecto?</t>
  </si>
  <si>
    <t>¿Se realiza seguimientos que permita monitorear el desempeño del proyecto?</t>
  </si>
  <si>
    <t>¿Bajo que esquema o matriz se controlan los cambios en el proyecto?</t>
  </si>
  <si>
    <t>Dominio de entrega</t>
  </si>
  <si>
    <t>¿Los proyectos contribuyen a los objetivos de negocio y al alcance de la estrategia?</t>
  </si>
  <si>
    <t>¿Los proyectos materializan los resultados para los que fueron iniciados?</t>
  </si>
  <si>
    <t>¿El equipo de proyecto tiene una clara comprensión de los requisitos?</t>
  </si>
  <si>
    <t>Dominio de medición</t>
  </si>
  <si>
    <t>¿La medición de indicadores permiten tomar decisiones oportunas e informadas que permitan actuar de manera asertiva?</t>
  </si>
  <si>
    <t>Dominio de Incertidumbre</t>
  </si>
  <si>
    <t>¿Las reservas de costos y cronograma se utilizan de manera efectiva para mantener la alineación con los objetivos del proyecto?</t>
  </si>
  <si>
    <t>¿El líder del proyecto mantiene un registro de riesgos  para contingencias y de gestión?</t>
  </si>
  <si>
    <t>Encuestados</t>
  </si>
  <si>
    <t>David Lalinde</t>
  </si>
  <si>
    <t>Director de proyectos Machado Volador:</t>
  </si>
  <si>
    <t>Juan Pablo Mejía</t>
  </si>
  <si>
    <t>Juan Benjumea</t>
  </si>
  <si>
    <t>Leidy Johana Sánchez Garcia</t>
  </si>
  <si>
    <t>Juan Fernado Patiño Gomez</t>
  </si>
  <si>
    <t>Carol Lizath Hildago Ortiz</t>
  </si>
  <si>
    <t>Mariluz</t>
  </si>
  <si>
    <t>GRÁFICO DE AUTOEVALUACIÓN DE DESEMPEÑO</t>
  </si>
  <si>
    <t>TABULACIÓN DE DATOS</t>
  </si>
  <si>
    <t>GRÁFICO</t>
  </si>
  <si>
    <t>Dominio de desempeño</t>
  </si>
  <si>
    <t>Puntos suma</t>
  </si>
  <si>
    <t>Puntos máximos</t>
  </si>
  <si>
    <t>Porcentaje encuesta</t>
  </si>
  <si>
    <t>Porcentaje Máximo</t>
  </si>
  <si>
    <t>Interesados</t>
  </si>
  <si>
    <t>Etiquetas de fila</t>
  </si>
  <si>
    <t>Suma de Porcentaje encuesta</t>
  </si>
  <si>
    <t>Suma de Porcentaje Máximo</t>
  </si>
  <si>
    <t>Equipo</t>
  </si>
  <si>
    <t>Enfoque de desarrollo y cliclo de vida</t>
  </si>
  <si>
    <t>Entrega</t>
  </si>
  <si>
    <t>Planificación</t>
  </si>
  <si>
    <t>Trabajo del proyecto</t>
  </si>
  <si>
    <t>Incertidumbre</t>
  </si>
  <si>
    <t>Medición</t>
  </si>
  <si>
    <t>Total general</t>
  </si>
  <si>
    <t>Cargo</t>
  </si>
  <si>
    <t>Director de proyectos</t>
  </si>
  <si>
    <t>Proceso de estandarización</t>
  </si>
  <si>
    <t>Proceso de medición</t>
  </si>
  <si>
    <t>Proceso de control</t>
  </si>
  <si>
    <t>Proceso de mejora</t>
  </si>
  <si>
    <t>Autoevaluación</t>
  </si>
  <si>
    <t>Por proceso</t>
  </si>
  <si>
    <t>En proyectos</t>
  </si>
  <si>
    <t>Por líder (Madurez)</t>
  </si>
  <si>
    <t>Suma de Valor</t>
  </si>
  <si>
    <t>Suma de Cumplimiento real</t>
  </si>
  <si>
    <t>Suma de Cumplimiento máximo</t>
  </si>
  <si>
    <t>Suma de % Cumplimiento</t>
  </si>
  <si>
    <t>Suma de % Cumplimiento Max</t>
  </si>
  <si>
    <t>Puntaje Máximo de PyS</t>
  </si>
  <si>
    <t>Control</t>
  </si>
  <si>
    <t>Puntaje real</t>
  </si>
  <si>
    <t>Estandarización</t>
  </si>
  <si>
    <t>Directores de proyectos</t>
  </si>
  <si>
    <t>Gerente de la PMO</t>
  </si>
  <si>
    <t>Mejora</t>
  </si>
  <si>
    <t>Líder de adquisiciones / compras</t>
  </si>
  <si>
    <t>Líder de gestión costos y presupuestos</t>
  </si>
  <si>
    <t>Líder de gestión humana</t>
  </si>
  <si>
    <t>Líder gestión administrativas</t>
  </si>
  <si>
    <t>Grado de cumplimiento %</t>
  </si>
  <si>
    <t>Grado de cumplimiento máximo</t>
  </si>
  <si>
    <t xml:space="preserve">Nunca (0)          </t>
  </si>
  <si>
    <t xml:space="preserve">En pocos casos (1)          </t>
  </si>
  <si>
    <t xml:space="preserve">En la mayoria de casos (2)          </t>
  </si>
  <si>
    <t xml:space="preserve">Siempre (3)          </t>
  </si>
  <si>
    <t xml:space="preserve">Nunca (0)                       </t>
  </si>
  <si>
    <t xml:space="preserve">En pocos casos (1)                       </t>
  </si>
  <si>
    <t xml:space="preserve">En la mayoria de casos (2)                                  </t>
  </si>
  <si>
    <t xml:space="preserve">Siempre (3)                     </t>
  </si>
  <si>
    <t xml:space="preserve">Nunca (0) </t>
  </si>
  <si>
    <t xml:space="preserve">En pocos casos (1) </t>
  </si>
  <si>
    <t xml:space="preserve">En la mayoria de casos (2) </t>
  </si>
  <si>
    <t xml:space="preserve">Siempre (3) </t>
  </si>
  <si>
    <t>Director de proyectos Yulimar fase 3</t>
  </si>
  <si>
    <t xml:space="preserve">Nunca (0)  </t>
  </si>
  <si>
    <t xml:space="preserve">En pocos casos (1)  </t>
  </si>
  <si>
    <t xml:space="preserve">En la mayoria de casos (2)  </t>
  </si>
  <si>
    <t xml:space="preserve">Siempre (3)  </t>
  </si>
  <si>
    <t xml:space="preserve">Nunca (0)   </t>
  </si>
  <si>
    <t xml:space="preserve">En pocos casos (1)   </t>
  </si>
  <si>
    <t xml:space="preserve">En la mayoria de casos (2)   </t>
  </si>
  <si>
    <t xml:space="preserve">Siempre (3)   </t>
  </si>
  <si>
    <t xml:space="preserve">Nunca (0)    </t>
  </si>
  <si>
    <t xml:space="preserve">En pocos casos (1)    </t>
  </si>
  <si>
    <t xml:space="preserve">En la mayoria de casos (2)    </t>
  </si>
  <si>
    <t xml:space="preserve">Siempre (3)    </t>
  </si>
  <si>
    <t xml:space="preserve">Nunca (0)      </t>
  </si>
  <si>
    <t xml:space="preserve">En pocos casos (1)      </t>
  </si>
  <si>
    <t xml:space="preserve">En la mayoria de casos (2)      </t>
  </si>
  <si>
    <t xml:space="preserve">Siempre (3)      </t>
  </si>
  <si>
    <t>Líder adquisiciones y logística</t>
  </si>
  <si>
    <t xml:space="preserve">Nunca (0)       </t>
  </si>
  <si>
    <t xml:space="preserve">En pocos casos (1)       </t>
  </si>
  <si>
    <t xml:space="preserve">En la mayoria de casos (2)       </t>
  </si>
  <si>
    <t xml:space="preserve">Siempre (3)       </t>
  </si>
  <si>
    <t xml:space="preserve">Nunca (0)        </t>
  </si>
  <si>
    <t xml:space="preserve">En pocos casos (1)        </t>
  </si>
  <si>
    <t xml:space="preserve">En la mayoria de casos (2)        </t>
  </si>
  <si>
    <t xml:space="preserve">Siempre (3)        </t>
  </si>
  <si>
    <t>¿Están involucrados el patrocinador y otras partes interesadas en establecer una dirección para el proyecto que sea en el mejor interés de todas las partes interesadas?</t>
  </si>
  <si>
    <t>¿Su organización considera el riesgo durante la selección de proyectos?</t>
  </si>
  <si>
    <t>¿Las metas y objetivos de su organización son comunicados y entendidos por los equipos del proyecto?</t>
  </si>
  <si>
    <t>¿Los proyectos en su organización tienen objetivos claros y medibles además de tiempo, costo y calidad?</t>
  </si>
  <si>
    <t>¿Su organización mejora continuamente la calidad de los proyectos para lograr la satisfacción del cliente?</t>
  </si>
  <si>
    <t>¿Tiene su organización políticas que describen la estandarización, medición, control y mejora continua de los procesos de gestión de proyectos?</t>
  </si>
  <si>
    <t>¿Su organización ha integrado completamente las áreas de conocimiento de la Guía del PMBOK® en su metodología de gestión de proyectos?</t>
  </si>
  <si>
    <t>¿Su organización utiliza procesos y técnicas de gestión de proyectos de manera relevante y efectiva para cada proyecto?</t>
  </si>
  <si>
    <t>¿Su organización utiliza datos internos del proyecto, datos internos de la organización y datos de la industria para desarrollar modelos de planificación y replanificación?</t>
  </si>
  <si>
    <t>¿Su organización establece el rol de gerente de proyecto para todos los proyectos?</t>
  </si>
  <si>
    <t>¿Establece su organización estructuras de equipo de proyecto interfuncionales estándar?</t>
  </si>
  <si>
    <t>¿Su organización crea un ambiente de trabajo que fomente el trabajo en equipo, genere confianza y aliente a los equipos de proyecto a asumir riesgos calculados cuando corresponda?</t>
  </si>
  <si>
    <t>¿Cuenta su organización con los procesos, herramientas, directrices u otros medios formales necesarios para evaluar los niveles de rendimiento, conocimiento y experiencia de los recursos del proyecto y asignarlos a los roles del proyecto de manera adecuada?</t>
  </si>
  <si>
    <t>¿Su organización crea un ambiente de trabajo que apoya el logro personal y profesional?</t>
  </si>
  <si>
    <t>¿Los jefes de proyecto de su organización se comunican y colaboran de forma eficaz y responsable con los jefes de proyecto de proyectos relacionados?</t>
  </si>
  <si>
    <t>¿Su organización establece y utiliza procesos estándar documentados a nivel de Proyecto para los Procesos de Iniciación (Proceso de Iniciación)?</t>
  </si>
  <si>
    <t>¿Su organización establece y utiliza procesos estándar documentados a nivel de proyecto para los procesos básicos de planificación (desarrollo del plan del proyecto, planificación del alcance, definición del alcance, definición de la actividad, secuenciación de la actividad, estimación de la duración de la actividad, desarrollo del cronograma, planificación de recursos, estimación de costos, presupuesto de costos) , Planificación de la Gestión de Riesgos)?</t>
  </si>
  <si>
    <t>¿Su organización establece y utiliza procesos estándar documentados a nivel de proyecto para los procesos de facilitación de la planificación (planificación de calidad, planificación organizacional, adquisición de personal, planificación de comunicaciones, identificación de riesgos, análisis cualitativo de riesgos, análisis cuantitativo de riesgos, planificación de respuesta a riesgos, planificación de adquisiciones, solicitud Planificación)?</t>
  </si>
  <si>
    <t>¿Su organización establece y utiliza procesos estándar documentados a nivel de Proyecto para la Ejecución de Procesos Básicos (Ejecución del Plan del Proyecto)?</t>
  </si>
  <si>
    <r>
      <rPr>
        <sz val="9"/>
        <rFont val="Lucida Sans Unicode"/>
        <family val="2"/>
      </rPr>
      <t xml:space="preserve">¿Su organización establece y utiliza procesos estándar documentados a nivel de Proyecto para la Ejecución de Procesos Facilitadores (Garantía de Calidad, Desarrollo de Equipos, Distribución de Información, </t>
    </r>
    <r>
      <rPr>
        <sz val="9"/>
        <color rgb="FFFF0000"/>
        <rFont val="Lucida Sans Unicode"/>
        <family val="2"/>
      </rPr>
      <t>Solicitación</t>
    </r>
    <r>
      <rPr>
        <sz val="9"/>
        <rFont val="Lucida Sans Unicode"/>
        <family val="2"/>
      </rPr>
      <t>, Selección de Fuentes, Administración de Contratos)?</t>
    </r>
  </si>
  <si>
    <t>¿Su organización establece y utiliza procesos estándar documentados a nivel de proyecto para los procesos centrales de control (informes de rendimiento, control integrado de cambios)?</t>
  </si>
  <si>
    <t>¿Su organización establece y utiliza procesos estándar documentados a nivel de Proyecto para los Procesos Facilitadores de Control (Verificación del Alcance, Control de Cambios del Alcance, Control de Cronograma, Control de Costos, Control de Calidad, Monitoreo y Control de Riesgos)?</t>
  </si>
  <si>
    <t>¿Su organización establece y utiliza procesos estándar documentados a nivel de Proyecto para los Procesos de Cierre (Cierre de Contrato, Cierre Administrativo)?</t>
  </si>
  <si>
    <t>¿Puede su organización demostrar un retorno de la inversión al emprender proyectos?</t>
  </si>
  <si>
    <t>¿Los proyectos en su organización definen y revisan objetivos y criterios de éxito al comienzo del proyecto y luego los revisan a medida que avanza el proyecto?</t>
  </si>
  <si>
    <t>¿Tiene su organización un enfoque estándar para la definición, la recopilación y el análisis de las métricas del proyecto para garantizar que los datos del proyecto sean coherentes y precisos?</t>
  </si>
  <si>
    <t>¿Su organización utiliza estándares internos y externos para medir y mejorar el desempeño del proyecto?</t>
  </si>
  <si>
    <t>¿Tiene su organización hitos de puerta de enlace definidos, donde se evalúan los entregables del proyecto para determinar si el proyecto debe continuar o terminar?</t>
  </si>
  <si>
    <t>¿Su organización utiliza técnicas de gestión de riesgos para tomar medidas y evaluar el impacto del riesgo durante la ejecución del proyecto?</t>
  </si>
  <si>
    <t>¿Utiliza su organización un sistema de rendimiento formal que evalúa a las personas y los equipos de proyectos sobre el rendimiento de sus proyectos, así como sobre los resultados generales de los proyectos?</t>
  </si>
  <si>
    <t>¿Su organización establece y utiliza mediciones a nivel de Proyecto para los Procesos de Iniciación (Proceso de Iniciación)?</t>
  </si>
  <si>
    <t>¿Su organización establece y utiliza medidas a nivel de proyecto para los procesos básicos de planificación (desarrollo del plan del proyecto, planificación del alcance, definición del alcance, definición de la actividad, secuenciación de la actividad, estimación de la duración de la actividad, desarrollo del cronograma, planificación de recursos, estimación de costos, presupuestación de costos, riesgo)? Planificación de la gestión)?</t>
  </si>
  <si>
    <t>¿Su organización establece y utiliza medidas a nivel de proyecto para los procesos que facilitan la planificación (planificación de calidad, planificación organizacional, adquisición de personal, planificación de comunicaciones, identificación de riesgos, análisis cualitativo de riesgos, análisis cuantitativo de riesgos, planificación de respuesta a riesgos, planificación de adquisiciones, planificación de solicitudes)? ?</t>
  </si>
  <si>
    <t>¿Su organización establece y utiliza medidas a nivel de Proyecto para la Ejecución de Procesos Básicos (Ejecución del Plan del Proyecto)?</t>
  </si>
  <si>
    <t>¿Su organización establece y utiliza medidas a nivel de Proyecto para la Ejecución de Procesos Facilitadores (Garantía de Calidad, Desarrollo de Equipos, Distribución de Información, Solicitación, Selección de Fuentes, Administración de Contratos)?</t>
  </si>
  <si>
    <t>¿Su organización establece y utiliza mediciones a nivel de Proyecto para los Procesos Centrales de Control (Informes de Desempeño, Control Integrado de Cambios)?</t>
  </si>
  <si>
    <t>¿Su organización establece y utiliza mediciones a nivel de Proyecto para los Procesos Facilitadores de Control (Verificación de Alcance, Control de Cambio de Alcance, Control de Cronograma, Control de Costos, Control de Calidad, Monitoreo y Control de Riesgos)?</t>
  </si>
  <si>
    <t>¿Su organización establece y utiliza mediciones a nivel de Proyecto para los Procesos de Cierre (Cierre de Contrato, Cierre Administrativo)?</t>
  </si>
  <si>
    <t>¿Su organización establece y ejecuta controles a nivel de Proyecto para gestionar la estabilidad de los Procesos de Iniciación (Proceso de Iniciación)?</t>
  </si>
  <si>
    <t>¿Su organización establece y ejecuta controles a nivel de proyecto para gestionar la estabilidad de los procesos básicos de planificación (desarrollo del plan del proyecto, planificación del alcance, definición del alcance, definición de la actividad, secuenciación de la actividad, estimación de la duración de la actividad, desarrollo del cronograma, planificación de recursos, estimación de costos, elaboración de presupuestos, planificación de la gestión de riesgos)?</t>
  </si>
  <si>
    <t>¿Su organización establece y ejecuta controles a nivel de Proyecto para gestionar la estabilidad de los Procesos Facilitadores de la Planificación (Planificación de la Calidad, Planificación Organizacional, Adquisición de Personal, Planificación de las Comunicaciones, Identificación de Riesgos, Análisis Cualitativo de Riesgos, Análisis Cuantitativo de Riesgos, Planificación de Respuesta a Riesgos, Planificación de Adquisiciones, Planificación de la solicitud)?</t>
  </si>
  <si>
    <t>¿Su organización establece y ejecuta controles a nivel de Proyecto para gestionar la estabilidad de la Ejecución de Procesos Centrales (Ejecución del Plan del Proyecto)?</t>
  </si>
  <si>
    <t>¿Su organización establece y ejecuta controles a nivel de Proyecto para gestionar la estabilidad de la Ejecución de Procesos Facilitadores (Garantía de Calidad, Desarrollo de Equipos, Distribución de Información, Solicitación, Selección de Fuentes, Administración de Contratos)?</t>
  </si>
  <si>
    <t>¿Su organización establece y ejecuta controles a nivel de proyecto para gestionar la estabilidad de los procesos centrales de control (informes de rendimiento, control integrado de cambios)?</t>
  </si>
  <si>
    <t>¿Su organización establece y ejecuta controles a nivel de Proyecto para gestionar la estabilidad de los Procesos Facilitadores de Control (Verificación de Alcance, Control de Cambio de Alcance, Control de Cronograma, Control de Costos, Control de Calidad, Monitoreo y Control de Riesgos)?</t>
  </si>
  <si>
    <t>¿Su organización establece y ejecuta controles a nivel de Proyecto para gestionar la estabilidad de los Procesos de Cierre (Cierre de Contrato, Cierre Administrativo)?</t>
  </si>
  <si>
    <t>¿Su organización captura, analiza y aplica las lecciones aprendidas de proyectos anteriores?</t>
  </si>
  <si>
    <t>¿Su organización identifica, evalúa e implementa mejoras a nivel de Proyecto para los Procesos de Iniciación (Proceso de Iniciación)?</t>
  </si>
  <si>
    <t>¿Su organización identifica, evalúa e implementa mejoras a nivel de proyecto para los procesos básicos de planificación (desarrollo del plan del proyecto, planificación del alcance, definición del alcance, definición de la actividad, secuenciación de la actividad, estimación de la duración de la actividad, desarrollo del cronograma, planificación de recursos, estimación de costos, elaboración de presupuestos, planificación de la gestión de riesgos)?</t>
  </si>
  <si>
    <t>¿Su organización identifica, evalúa e implementa mejoras a nivel de Proyecto para los Procesos Facilitadores de la Planificación (Planificación de Calidad, Planificación Organizacional, Adquisición de Personal, Planificación de Comunicaciones, Identificación de Riesgos, Análisis Cualitativo de Riesgos, Análisis Cuantitativo de Riesgos, Planificación de Respuesta a Riesgos, Planificación de Adquisiciones, Planificación de la solicitud)?</t>
  </si>
  <si>
    <t>¿Su organización identifica, evalúa e implementa mejoras a nivel de Proyecto para la Ejecución de Procesos Básicos (Ejecución del Plan del Proyecto)?</t>
  </si>
  <si>
    <t>¿Su organización identifica, evalúa e implementa mejoras a nivel de Proyecto para la Ejecución de Procesos Facilitadores (Garantía de Calidad, Desarrollo de Equipos, Distribución de Información, Solicitación, Selección de Fuentes, Administración de Contratos)?</t>
  </si>
  <si>
    <t>¿Su organización identifica, evalúa e implementa mejoras a nivel de Proyecto para los Procesos Centrales de Control (Informes de Desempeño, Control Integrado de Cambios)?</t>
  </si>
  <si>
    <t>¿Su organización identifica, evalúa e implementa mejoras a nivel de Proyecto para los Procesos de Facilitación de Control (Verificación de Alcance, Control de Cambio de Alcance, Control de Cronograma, Control de Costos, Control de Calidad, Monitoreo y Control de Riesgos)?</t>
  </si>
  <si>
    <t>¿Su organización identifica, evalúa e implementa mejoras a nivel de Proyecto para los Procesos de Cierre (Cierre de Contrato, Cierre Administrativo)?</t>
  </si>
  <si>
    <t>¿Su organización evalúa los procesos de métricas en todos los niveles para mejorar?</t>
  </si>
  <si>
    <t>¿Su organización considera efectivamente la carga de trabajo, los requisitos de ganancias y los plazos de entrega al decidir cuánto trabajo del proyecto puede llevar a cabo?</t>
  </si>
  <si>
    <t>¿Su organización alinea y prioriza los proyectos con su estrategia comercial?</t>
  </si>
  <si>
    <t>¿Está su organización "proyectada" en el sentido de que tiene políticas y valores de gestión de proyectos, un lenguaje de proyecto común y el uso de procesos de gestión de proyectos en todas las operaciones?</t>
  </si>
  <si>
    <t>¿Su organización utiliza y mantiene un marco de gestión de proyectos, una metodología y un conjunto de procesos comunes para sus proyectos?</t>
  </si>
  <si>
    <t>¿Están los ejecutivos de su organización directamente involucrados en la dirección de gestión de proyectos de la organización y demuestran conocimiento y apoyo de esa dirección?</t>
  </si>
  <si>
    <t>¿La estructura de su organización apoya su dirección de gestión de proyectos?</t>
  </si>
  <si>
    <t>¿Su organización apoya la comunicación abierta en todos los niveles?</t>
  </si>
  <si>
    <t>¿Utiliza su organización procesos y sistemas formales de evaluación del desempeño para evaluar a las personas y los equipos de proyecto?</t>
  </si>
  <si>
    <t>¿Su organización evalúa y considera la inversión de recursos humanos y financieros al seleccionar proyectos?</t>
  </si>
  <si>
    <t>RESULTADOS</t>
  </si>
  <si>
    <t>TABLAS DE DATOS: GRADO DE MADUREZ POR PROCESOS</t>
  </si>
  <si>
    <t>Dominio</t>
  </si>
  <si>
    <t>Proceso</t>
  </si>
  <si>
    <t>% Cumplimiento</t>
  </si>
  <si>
    <t>% Cumplimiento Max</t>
  </si>
  <si>
    <t>Valor Máx</t>
  </si>
  <si>
    <t>Valor Real</t>
  </si>
  <si>
    <t>Grado de madurez organizacional en la gestión de proyectos</t>
  </si>
  <si>
    <t>TABLAS DE DATOS: GRADO DE MADUREZ POR PROCESOS SEGÚN ÁREA DEL CONOCIMIENTO</t>
  </si>
  <si>
    <t>La tabla inferior discrimina el grado de madurez acorde a la percepción del líder de cada área dentro de la organización</t>
  </si>
  <si>
    <t>Madurez organizacional por procesos y áreas de conocimiento</t>
  </si>
  <si>
    <t>Cumplimiento real</t>
  </si>
  <si>
    <t>Cumplimiento máximo</t>
  </si>
  <si>
    <t>Puntaje máximo</t>
  </si>
  <si>
    <t>Rol en la empresa</t>
  </si>
  <si>
    <t>General</t>
  </si>
  <si>
    <t>ETAPAS DE IMPLEMENTACIÓN DE MEJORES PRÁCTICAS</t>
  </si>
  <si>
    <t>Grupo de Procesos</t>
  </si>
  <si>
    <t>Etapa 1</t>
  </si>
  <si>
    <t>Etapa 2</t>
  </si>
  <si>
    <t>Etapa 3</t>
  </si>
  <si>
    <t>Etapa 4</t>
  </si>
  <si>
    <t>Etapa 5</t>
  </si>
  <si>
    <t>Etapa 6</t>
  </si>
  <si>
    <t>Iniciación del Proyecto</t>
  </si>
  <si>
    <t>Desarrollar el Acta de Constitución del Proyecto</t>
  </si>
  <si>
    <t>Identificar Interesados del Proyecto</t>
  </si>
  <si>
    <t>Avance en Mejores Prácticas</t>
  </si>
  <si>
    <t>Planificación del Proyecto</t>
  </si>
  <si>
    <t>Desarrollar el Plan para la Dirección del Proyecto</t>
  </si>
  <si>
    <t>Avance Etapa</t>
  </si>
  <si>
    <t>Planificar la Gestión del Alcance</t>
  </si>
  <si>
    <t>Avance Acumulado</t>
  </si>
  <si>
    <t>Recopilar Requisitos</t>
  </si>
  <si>
    <t>Definir el Alcance</t>
  </si>
  <si>
    <t>Crear la EDT/WBS</t>
  </si>
  <si>
    <t>Planificar la Gestión del Cronograma</t>
  </si>
  <si>
    <t>Definir las Actividades</t>
  </si>
  <si>
    <t>Secuenciar las Actividades</t>
  </si>
  <si>
    <t>Estimar los Recursos de las Actividades</t>
  </si>
  <si>
    <t>Estimar la Duración de las Actividades</t>
  </si>
  <si>
    <t>Desarrollar el Cronograma</t>
  </si>
  <si>
    <t>Planificar la Gestión de los Costos</t>
  </si>
  <si>
    <t>Estimar los Costos</t>
  </si>
  <si>
    <t>Determinar el Presupuesto</t>
  </si>
  <si>
    <t>Planificar la Gestión de Calidad</t>
  </si>
  <si>
    <t>Planificar la Gestión de Recursos Humanos</t>
  </si>
  <si>
    <t>Planificar la Gestión de las Comunicaciones</t>
  </si>
  <si>
    <t>Panificar la Gestión de los Riesgos</t>
  </si>
  <si>
    <t>Identificar los Riesgos</t>
  </si>
  <si>
    <t>Realizar el Análisis Cualitativo de Riesgos</t>
  </si>
  <si>
    <t>Realizar el Análisis Cuantitativo de los Riesgos</t>
  </si>
  <si>
    <t>Planificar la Respuesta a los Riesgos</t>
  </si>
  <si>
    <t>Planificar la Gestión de Adquisiciones</t>
  </si>
  <si>
    <t>Planificar la Gestión de los Interesados</t>
  </si>
  <si>
    <t>Ejecución del Proyecto</t>
  </si>
  <si>
    <t>Dirigir y Gestionar el Trabajo del Proyecto</t>
  </si>
  <si>
    <t>Realizar el Aseguramiento de Calidad</t>
  </si>
  <si>
    <t>Adquirir el Equipo del Proyecto</t>
  </si>
  <si>
    <t>Desarrollar el Equipo del Proyecto</t>
  </si>
  <si>
    <t>Dirigir el Equipo del Proyecto</t>
  </si>
  <si>
    <t>Gestionar las Comunicaciones</t>
  </si>
  <si>
    <t>Efectuar las Adquisiciones</t>
  </si>
  <si>
    <t>Gestionar la Participación de los Interesados</t>
  </si>
  <si>
    <t>Monitoreo y Control del Proyecto</t>
  </si>
  <si>
    <t>Monitorear y Controlar el Trabajo del Proyecto</t>
  </si>
  <si>
    <t>Realizar el Control Integrado de Cambios</t>
  </si>
  <si>
    <t>Validar el Alcance</t>
  </si>
  <si>
    <t>Controlar el Alcance</t>
  </si>
  <si>
    <t>Controlar el Cronograma</t>
  </si>
  <si>
    <t>Controlar los Costos</t>
  </si>
  <si>
    <t>Controlar la Calidad</t>
  </si>
  <si>
    <t>Controlar las Comunicaciones</t>
  </si>
  <si>
    <t>Controlar los Riesgos</t>
  </si>
  <si>
    <t>Controlar las Adquisiciones</t>
  </si>
  <si>
    <t>Controlar la Participación de los Interesados</t>
  </si>
  <si>
    <t>Cerrar Proyecto o Fase</t>
  </si>
  <si>
    <t>Cierre del Proyecto</t>
  </si>
  <si>
    <t>Cerrar las Adquisiciones</t>
  </si>
  <si>
    <t>Iniciación del Programa</t>
  </si>
  <si>
    <t>Iniciación del Alcance del Programa</t>
  </si>
  <si>
    <t>Planificación del Programa</t>
  </si>
  <si>
    <t>Desarrollo del Plan del Programa</t>
  </si>
  <si>
    <t>Planeación del Alcance del Programa</t>
  </si>
  <si>
    <t>Definición del Alcance del Programa</t>
  </si>
  <si>
    <t>Definición de la Actividad del Programa</t>
  </si>
  <si>
    <t>Secuenciar las Actividades de los Programas</t>
  </si>
  <si>
    <t>Estimación de la Duración de las Actividades del Programa</t>
  </si>
  <si>
    <t>Planificación de Recursos del Programa</t>
  </si>
  <si>
    <t>Estimación del Costo del Programa</t>
  </si>
  <si>
    <t>Presupuesto del Costo del Programa</t>
  </si>
  <si>
    <t>Planificación de la Calidad del Programa</t>
  </si>
  <si>
    <t>Planificación Organizacional Planificación</t>
  </si>
  <si>
    <t>Contratación del Personal del Programa</t>
  </si>
  <si>
    <t>Planificar las Comunicaciones del Programa</t>
  </si>
  <si>
    <t>Planificación de la Gestión del Riesgo del Programa</t>
  </si>
  <si>
    <t>Identificación de Riesgos del Programa</t>
  </si>
  <si>
    <t>Análisis de Riesgos Cualitativos del Programa</t>
  </si>
  <si>
    <t>Análisis de Riesgos Cuantitativos del Programa</t>
  </si>
  <si>
    <t>Planeación de la Respuesta al Riesgo del Programa</t>
  </si>
  <si>
    <t>Planeación de las Compras del Programa</t>
  </si>
  <si>
    <t xml:space="preserve">Planeación de los Requerimientos del Programa </t>
  </si>
  <si>
    <t>Ejecución del Programa</t>
  </si>
  <si>
    <t>Ejecución del Plan del Programa</t>
  </si>
  <si>
    <t>Asegurar la calidad del Programa</t>
  </si>
  <si>
    <t>Desarrollar el Equipo del Programa</t>
  </si>
  <si>
    <t>Distribuir la información del Programa</t>
  </si>
  <si>
    <t>Requerimientos del Programa</t>
  </si>
  <si>
    <t>Selección de Fuentes del Programa</t>
  </si>
  <si>
    <t>Administración del Contrato del Programa</t>
  </si>
  <si>
    <t>Control del Programa</t>
  </si>
  <si>
    <t>Control de Cambios Integrados al Programa</t>
  </si>
  <si>
    <t>Verificación del Alcance del Programa</t>
  </si>
  <si>
    <t>Control de Cambios del Alcance del Programa</t>
  </si>
  <si>
    <t>Control de Programación del Programa</t>
  </si>
  <si>
    <t>Control de Costos del Programa</t>
  </si>
  <si>
    <t>Control de Calidad del Programa</t>
  </si>
  <si>
    <t>Reporte de Desempeño del Programa</t>
  </si>
  <si>
    <t>Monitoreo y Control del Riesgo del Programa</t>
  </si>
  <si>
    <t>Cierre del Programa</t>
  </si>
  <si>
    <t>Cierre Administrativo del Programa</t>
  </si>
  <si>
    <t>Cierre del Contrato del Programa</t>
  </si>
  <si>
    <t>Iniciación del Portafolio</t>
  </si>
  <si>
    <t>Iniciación del Alcance del Portafolio</t>
  </si>
  <si>
    <t>Planeación del Portafolio</t>
  </si>
  <si>
    <t>Desarrollo del Plan del Portafolio</t>
  </si>
  <si>
    <t>Planeación del Alcance del Portafolio</t>
  </si>
  <si>
    <t>Definición del Alcance del Portafolio</t>
  </si>
  <si>
    <t>Definición de la Actividad del Proyecto del Portafolio</t>
  </si>
  <si>
    <t>Estimar duración para Programas y Proyectos del Portafolio</t>
  </si>
  <si>
    <t>Desarrollo del Cronograma del Portafolio</t>
  </si>
  <si>
    <t>Planeación de Recursos del Portafolio</t>
  </si>
  <si>
    <t>Estimar Costos del Portafolio</t>
  </si>
  <si>
    <t>Presupuestar Costos del Portafolio</t>
  </si>
  <si>
    <t>Planificar Calidad del Portafolio</t>
  </si>
  <si>
    <t>Planificación Organizacional del Portafolio</t>
  </si>
  <si>
    <t>Adquisición del Personal del Portafolio</t>
  </si>
  <si>
    <t>Planificación de las Comunicaciones del Portafolio</t>
  </si>
  <si>
    <t>Planificación de la Gestión del Riesgo del Portafolio</t>
  </si>
  <si>
    <t>Identificación del Riesgo del Portafolio</t>
  </si>
  <si>
    <t>Análisis del Riesgo Cualitativo del Portafolio</t>
  </si>
  <si>
    <t>Análisis del Riesgo Cuantitativo del Portafolio</t>
  </si>
  <si>
    <t>Planificación de la Respuesta al Riesgo del Portafolio</t>
  </si>
  <si>
    <t>Planificación de las Compras del Portafolio</t>
  </si>
  <si>
    <t>Planificación de Requerimientos del Portafolio</t>
  </si>
  <si>
    <t>Ejecución del Portafolio</t>
  </si>
  <si>
    <t>Ejecución del Plan del Portafolio</t>
  </si>
  <si>
    <t>Asegurar Calidad del Portafolio</t>
  </si>
  <si>
    <t>Desarrollo del Equipo del Portafolio</t>
  </si>
  <si>
    <t>Distribución de Información del portafolio</t>
  </si>
  <si>
    <t>Requerimientos del Portafolio</t>
  </si>
  <si>
    <t>Selección de Fuentes del Portafolio</t>
  </si>
  <si>
    <t>Administración de Contratos del Portafolio</t>
  </si>
  <si>
    <t>Control del Portafolio</t>
  </si>
  <si>
    <t>Control de Cambios Integrado del Portafolio</t>
  </si>
  <si>
    <t>Verificación del Alcance del Portafolio</t>
  </si>
  <si>
    <t>Control de Cambios del Alcance del Portafolio</t>
  </si>
  <si>
    <t>Control del Cronograma del Portafolio</t>
  </si>
  <si>
    <t>Control de Costos del Portafolio</t>
  </si>
  <si>
    <t>Control de Calidad del Portafolio</t>
  </si>
  <si>
    <t>Reporte de Desempeño del Portafolio</t>
  </si>
  <si>
    <t>Monitoreo y Control del Riesgo del Portafolio</t>
  </si>
  <si>
    <t>Cierre del Portafolio</t>
  </si>
  <si>
    <t>Cierre Administrativo del Portafolio</t>
  </si>
  <si>
    <t>Cierre del Contrato del Portafolio</t>
  </si>
  <si>
    <t>Mejores prácticas OPM3</t>
  </si>
  <si>
    <t>Título</t>
  </si>
  <si>
    <t>Existen politicas organizacionales en gerencia de proyectos</t>
  </si>
  <si>
    <t>La organización posee políticas donde se describen los procesos de estandarización, medición, control y mejora continua de gerencia de proyectos a nivel
organizacional</t>
  </si>
  <si>
    <r>
      <rPr>
        <b/>
        <sz val="11"/>
        <color theme="1"/>
        <rFont val="Calibri"/>
        <family val="2"/>
        <scheme val="minor"/>
      </rPr>
      <t>Nota:</t>
    </r>
    <r>
      <rPr>
        <sz val="11"/>
        <color theme="1"/>
        <rFont val="Calibri"/>
        <family val="2"/>
        <scheme val="minor"/>
      </rPr>
      <t xml:space="preserve">
Llenar la opción elegida con 0 (nunca), 1 (en pocos casos), 2 (en la mayoría de casos), 3 (siempre)</t>
    </r>
  </si>
  <si>
    <t>Estandarización de procesos de iniciación de proyectos</t>
  </si>
  <si>
    <t>Están establecidos los procesos estándar de iniciación de proyectos</t>
  </si>
  <si>
    <t>Estandarización de procesos para el desarrollo del plan de proyecto</t>
  </si>
  <si>
    <t>Están establecidos los procesos estándar de desarrollo del plan de proyectos</t>
  </si>
  <si>
    <t>Estandarización de procesos para la planificación del alcance de proyectos</t>
  </si>
  <si>
    <t>Están  establecidos  los  procesos  estándar  de planificación del alcance de proyectos</t>
  </si>
  <si>
    <t>Estandarización de procesos para la definición del alcance de proyectos</t>
  </si>
  <si>
    <t>Están establecidos los procesos estándar para la definición del alcance de proyectos</t>
  </si>
  <si>
    <t>Estandarización de procesos para la definición de actividades de los proyectos</t>
  </si>
  <si>
    <t>Están establecidos los procesos estándar para la definición de las actividades de los proyectos</t>
  </si>
  <si>
    <t>Estandarización de procesos par la secuencia de actividades de los proyectos</t>
  </si>
  <si>
    <t>Están establecidos los procesos estándar para la secuencia de las actividades de los proyectos</t>
  </si>
  <si>
    <t>Estandarización de procesos para determinar la duración de actividades de proyectos</t>
  </si>
  <si>
    <t>Están establecidos los procesos estándar para la determinación de la duración de las actividades de los proyectos</t>
  </si>
  <si>
    <t>Estandarización de procesos para el desarrollo del cronograma de los proyectos</t>
  </si>
  <si>
    <t>Están establecidos los procesos estándar para el desarrollo del cronograma de los proyectos</t>
  </si>
  <si>
    <t>Estandarización de procesos para la planificación de los recursos de los proyectos</t>
  </si>
  <si>
    <t>Están establecidos los procesos estándar para la planificación de los recursos de proyectos</t>
  </si>
  <si>
    <t>Estandarización de procesos para la estimación de costos de los proyectos</t>
  </si>
  <si>
    <t>Están establecidos los procesos estándar para la planificación de costos de los proyectos</t>
  </si>
  <si>
    <t>Estandarización de los procesos para la creación del presupuesto de los proyectos</t>
  </si>
  <si>
    <t>Están establecidos los procesos estándar para la creación del presupuesto de los proyectos</t>
  </si>
  <si>
    <t>Estandarización de los procesos de planificación de gerencia de los riesgos en los proyectos</t>
  </si>
  <si>
    <t>Están establecidos los procesos estándar para la gerencia de los riesgos en los proyectos</t>
  </si>
  <si>
    <t>Estandarización de los procesos de</t>
  </si>
  <si>
    <t>Están establecidos los procesos estándar para la planificación de la calidad en los proyectos</t>
  </si>
  <si>
    <t>Estandarización de los procesos de planificación a nivel organizacional de los proyectos</t>
  </si>
  <si>
    <t>Están establecidos los procesos estándar para la planificación a nivel organizacional de los proyectos</t>
  </si>
  <si>
    <t>Estandarización de procesos para la adquisición del personal de proyectos</t>
  </si>
  <si>
    <t>Están establecidos los procesos estándar para la adquisición del personal de proyectos</t>
  </si>
  <si>
    <t>Estandarización de procesos para la planificación de las comunicaciones en proyectos</t>
  </si>
  <si>
    <t>Están establecidos los procesos estándar para la planificación de las comunicaciones en proyectos</t>
  </si>
  <si>
    <t>Estandarización de procesos para la identificación de los riesgos en los proyectos</t>
  </si>
  <si>
    <t>Están establecidos los procesos estándar para la identificación de los riesgos en los proyectos</t>
  </si>
  <si>
    <t>Estandarización de procesos para el análisis cualitativo de los riesgos en</t>
  </si>
  <si>
    <t>Están establecidos los procesos estándar para el análisis cualitativo de los riesgos en los proyectos</t>
  </si>
  <si>
    <t>Estandarización de procesos para el análisis cuantitativo de los riesgos en</t>
  </si>
  <si>
    <t>Están establecidos los procesos estándar para el análisis cuantitativo de los riesgos en los proyectos</t>
  </si>
  <si>
    <t>Estandarización de procesos para la planificación de respuesta a los riesgos en proyectos</t>
  </si>
  <si>
    <t>Están establecidos los procesos estándar para la planificación de respuesta a los riesgos en proyectos</t>
  </si>
  <si>
    <t>Estandarización de procesos para la planificación de los procesos de procura en los proyectos</t>
  </si>
  <si>
    <t>Están establecidos los procesos estándar para la planificación de los procesos de procura en los</t>
  </si>
  <si>
    <t>Estandarización de procesos para la licitación en los proyectos</t>
  </si>
  <si>
    <t>Están establecidos los procesos estándar para la planificación de los procesos de licitación en los</t>
  </si>
  <si>
    <t>Estandarización de procesos para la ejecución del plan en los proyectos</t>
  </si>
  <si>
    <t>Están establecidos los procesos estándar para la ejecución del plan en los proyectos</t>
  </si>
  <si>
    <t>Estandarización de procesos para el</t>
  </si>
  <si>
    <t>Están establecidos los procesos estándar para el aseguramiento de la calidad en los proyectos</t>
  </si>
  <si>
    <t>Estandarización de procesos para el desarrollo del equipo en los proyectos</t>
  </si>
  <si>
    <t>Están establecidos los procesos estándar para el desarrollo del equipo en los proyectos</t>
  </si>
  <si>
    <t>Estandarización de procesos para distribución de la información en los</t>
  </si>
  <si>
    <t>Están establecidos los procesos estándar para la distribución de la información en los proyectos</t>
  </si>
  <si>
    <t>Estandarización  de  procesos  de licitación en los proyectos</t>
  </si>
  <si>
    <t>Están establecidos los procesos estándar para la licitación en los proyectos</t>
  </si>
  <si>
    <t>Estandarización de procesos para la selección de la fuente de recursos en los proyectos</t>
  </si>
  <si>
    <t>Están establecidos los procesos estándar para la selección de la fuente de recursos en los proyectos</t>
  </si>
  <si>
    <t>Estandarización de procesos para la administación de contratos en los proyectos</t>
  </si>
  <si>
    <t>Están establecidos los procesos estándar para la administración de contratos en los proyectos</t>
  </si>
  <si>
    <t>Estandarización de procesos para la realización de reportes en los proyectos</t>
  </si>
  <si>
    <t>Están establecidos los procesos estándar para la realización de reportes en los proyectos</t>
  </si>
  <si>
    <t>Estandarización de procesos de control de cambio integrado en los proyectos</t>
  </si>
  <si>
    <t>Están establecidos los procesos estándar para el control de cambio integrado en los proyectos</t>
  </si>
  <si>
    <t>Estandarización de procesos para la verificación del alcance en los proyectos</t>
  </si>
  <si>
    <t>Están establecidos los procesos estándar para la verificación del alcance en los proyectos</t>
  </si>
  <si>
    <t>Estandarización de procesos para el control de cambios de alcance en los proyectos</t>
  </si>
  <si>
    <t>Están establecidos los procesos para el control de cambios de alcance en los proyectos</t>
  </si>
  <si>
    <t>Estandarización de procesos para el control de cambios en el cronograma de los proyectos</t>
  </si>
  <si>
    <t>Están establecidos los procesos estándar para el control de cambios en el conograma de los proyectos</t>
  </si>
  <si>
    <t>Estandarización de procesos para el control de cambios en el costo de los proyectos</t>
  </si>
  <si>
    <t>Están establecidos los procesos estándar para el control de cambios en el costo de los proyectos</t>
  </si>
  <si>
    <t>Estandarización de procesos para el control de la calidad en los proyectos</t>
  </si>
  <si>
    <t>Están establecidos los procesos estándar para el control de la calidad en los proyectos</t>
  </si>
  <si>
    <t>Estandarización de procesos para el control y monitoreo de los riesgos en los proyectos</t>
  </si>
  <si>
    <t>Están establecidos los procesos estándar para el control y monitoreo de los riesgos en los proyectos</t>
  </si>
  <si>
    <t>Estandarización de procesos para el cierre de contratos en los proyectos</t>
  </si>
  <si>
    <t>Están establecidos los procesos estándar para el cierre de contratos en los proyectos</t>
  </si>
  <si>
    <t>Estandarización de procesos para el cierre administrativo en los proyectos</t>
  </si>
  <si>
    <t>Están establecidos los procesos estándar para el cierre administrativo en los proyectos</t>
  </si>
  <si>
    <t>Grupo de proyectos con recursos competentes</t>
  </si>
  <si>
    <t>La organización provee proyectos con adecuada fuerza de trabajo constituida por niveles adecuados de</t>
  </si>
  <si>
    <t>Gerencia de recursos de proyectos</t>
  </si>
  <si>
    <t>La organización posee los mecanismos, sistemas y procesos para generar proyectos con gerentes de proyectos profesionales y competentes</t>
  </si>
  <si>
    <t>Establecer el rol del gerente de proyecto</t>
  </si>
  <si>
    <t>La organización establece el rol del gerente de proyecto para todos los proyectos</t>
  </si>
  <si>
    <t>Establecer las competencias del gerente de proyectos</t>
  </si>
  <si>
    <t>La organización establece los procesos para asegurar que el gerente posee los suficientes conocimientos y experiencia</t>
  </si>
  <si>
    <t>Determinar el alcance del proyecto</t>
  </si>
  <si>
    <t>El gerente de proyectos y los patrocinadores toman decisiones que determinan el alcance del proyecto</t>
  </si>
  <si>
    <t>Fortaleza del patrocinador</t>
  </si>
  <si>
    <t>El patrocinador participa activamente en el apoyo de los proyectos</t>
  </si>
  <si>
    <t>Flexibilidad de aplicación de procesos en la gerencia de proyectos</t>
  </si>
  <si>
    <t>La organización aplica procesos de tal modo que son relevantes para cada proyecto</t>
  </si>
  <si>
    <t>Definición de la estructura del equipo de proyectos</t>
  </si>
  <si>
    <t>La organización tiene un estandar de defininición de estructura de equipo de proyecto</t>
  </si>
  <si>
    <t>Uso del trabajo en equipo</t>
  </si>
  <si>
    <t>Equipos   funcionales   son   llevados   fuera   de   las actividades de la organización</t>
  </si>
  <si>
    <t>Integrar  las distintas áreas del PMBOK</t>
  </si>
  <si>
    <t>La organización integra la totalidad de las áreas propuestas en el PMBOK dentro de su metodologia en gerencia de proyectos</t>
  </si>
  <si>
    <t>Gerencias aplicando los procesos de proyecto</t>
  </si>
  <si>
    <t>La organización posee procesos, actividades y prácticas que permiten a proyectos individuales ser efectivamente gerenciados</t>
  </si>
  <si>
    <t>Considerar los intereses de los involucrados</t>
  </si>
  <si>
    <t>La organización basa las decisiones en función de los intereses de todos los involucrados</t>
  </si>
  <si>
    <t>Comunicar las instrucciones de la organización</t>
  </si>
  <si>
    <t>La organización comunica sus metas, estrategias, tareas de proyectos y trabajos interdependientes a los miembros del equipo de trabajo</t>
  </si>
  <si>
    <t>Mediciones de rendimientos a través de acciones formales</t>
  </si>
  <si>
    <t>La   organización   utiliza   procesos   y   procedimientos formales para medir rendimientos</t>
  </si>
  <si>
    <t>Incluir metas estratégicas dentro de los objetivos del proyecto</t>
  </si>
  <si>
    <t>Los   objetivos   de   los   proyectos   incluyen   metas estratégicas como el costo, tiempo y calidad</t>
  </si>
  <si>
    <t>Utilización de la línea base</t>
  </si>
  <si>
    <t>La organización genera una línea base de planificación</t>
  </si>
  <si>
    <t>Alinear los objetivos del proyecto con los objetivos estratégicos</t>
  </si>
  <si>
    <t>La organización asegura la alineación de los proyectos con los objetivos estratégicos de la organización</t>
  </si>
  <si>
    <t>Grupos de objetivos de proyecto</t>
  </si>
  <si>
    <t>Los recursos de los proyectos son claros, medibles y objetivos</t>
  </si>
  <si>
    <t>Mejorar  la  calidad   para  lograr   la satisfacción de los clientes</t>
  </si>
  <si>
    <t>La organización mantiene siempre un plan de mejora para lograr la satisfacción de los clientes</t>
  </si>
  <si>
    <t>Registro de recursos asigandos a proyectos</t>
  </si>
  <si>
    <t>La organización posee un proceso formal para asignar recursos a los proyectos y mantiene un registro de dichas asignaciones</t>
  </si>
  <si>
    <t>Deacuerdo con un núcleo de técnicas de gerencia de proyectos</t>
  </si>
  <si>
    <t>La organización selecciona un grupo de técnicas de gerencia de proyectos a las cuales se adapta e involucra. La organización permite que las técnicas estén basadas en las necesidades epecíficas de los proyectos</t>
  </si>
  <si>
    <t>Medir los riesgos en los proyectos</t>
  </si>
  <si>
    <t>La organización evalúa el impacto de los riesgos en la viabilidad de los proyectos</t>
  </si>
  <si>
    <t>Cuantificar especificaciones</t>
  </si>
  <si>
    <t>La organización desarrolla especificaciones cuantificables</t>
  </si>
  <si>
    <t>Establecer modelos matemáticos para la planificación</t>
  </si>
  <si>
    <t>La organización establece y usa modelos matemáticos para la planificación y replanificación</t>
  </si>
  <si>
    <t>Optimizar la gerencia de portafolio</t>
  </si>
  <si>
    <t>El  portafolio  de  la  organización  es  revisado  para asegurar la optimización en función de las metas estratégicas</t>
  </si>
  <si>
    <t>Alineación de proyectos</t>
  </si>
  <si>
    <t>La organización alinea todos los proyectos en función de las estrategias organizacionales</t>
  </si>
  <si>
    <t>Entender la alineación de proyectos estratégicos</t>
  </si>
  <si>
    <t>Los gerentes de proyectos entienden las estrategias de sus proyectos y como esas estrategias soportan las estrategias de la organización</t>
  </si>
  <si>
    <t>Conocer el inter-plan de proyectos</t>
  </si>
  <si>
    <t>Los gerentes de proyectos conocen las metas y planes de  todos  los  proyectos  relacionados  entre  si.  Esto permite explorar vías alternativas para evadir conflictos a la vez que se mantienen las metas</t>
  </si>
  <si>
    <t>Adherir las reglas de conducta a los proyectos</t>
  </si>
  <si>
    <t>Los gerentes de proyectos se apegan a determniadas reglas de conducta incluyendo la definición de responsabilidades y privilegios para la comunicación y acción. Las reglas definen los procesos estándar para la comunicación y colaboración</t>
  </si>
  <si>
    <t>Estimar la duración de las tareas en proyectos</t>
  </si>
  <si>
    <t>Los gerentes de proyectos estiman la mejor, peor y más problable duración de las tareas de los proyectos</t>
  </si>
  <si>
    <t>Existen políticas organizacionales en gerencia de proyectos</t>
  </si>
  <si>
    <t>La organización posee políticas donde se describen los procesos de estandarización, medición, control y mejora continua de gerencia de proyectos a nivel organizacional</t>
  </si>
  <si>
    <t>Proceso de medición para iniciación de proyectos</t>
  </si>
  <si>
    <t>Están establecidos, agrupados y analizados los procesos de medición de iniciación de proyectos</t>
  </si>
  <si>
    <t>Procesos     de     medición     para     el desarrollo del plan de proyecto</t>
  </si>
  <si>
    <t>Están establecidos, agrupados y analizados los procesos de medición de desarrollo del plan de proyectos</t>
  </si>
  <si>
    <t>Procesos     de     medición     para     la planificación del alcance de proyectos</t>
  </si>
  <si>
    <t>Están establecidos, agrupados y analizados los procesos de medición para la planificación del alcance de proyectos</t>
  </si>
  <si>
    <t>Procesos     de     medición     para     la definición del alcance de proyectos</t>
  </si>
  <si>
    <t>Están   establecidos,   agrupados   y   analizados   los procesos de medición para la definición del alcance de proyectos</t>
  </si>
  <si>
    <t>Procesos     de     medición     para     la definición de actividades de proyectos</t>
  </si>
  <si>
    <t>Están establecidos, agrupados y analizados los procesos de medición para la definición de las actividades de proyectos</t>
  </si>
  <si>
    <t>Procesos     de    medición     para    la secuencia de actividades de proyectos</t>
  </si>
  <si>
    <t>Están establecidos, agrupados y analizados los procesos de medición para la secuencia de las actividades de proyectos</t>
  </si>
  <si>
    <t>Procesos de medición para la determinación de duración de las actividades de proyectos</t>
  </si>
  <si>
    <t>Están   establecidos,   agrupados   y   analizados   los procesos de medición para el cáculo de la duración de las actividades de proyectos</t>
  </si>
  <si>
    <t>Procesos     de     medición     para     el desarrollo de cronogramas de proyectos</t>
  </si>
  <si>
    <t>Están establecidos, agrupados y analizados los procesos de medición para el desarrollo de cronogramas de proyectos</t>
  </si>
  <si>
    <t>Procesos     de    medición     para    la planificación de los recursos de los proyectos</t>
  </si>
  <si>
    <t>Están establecidos, agrupados y analizados los procesos de medición para la planificación de los recursos de los proyectos proyectos</t>
  </si>
  <si>
    <t>Procesos     de     medición     para     la estimación de costos de los proyectos</t>
  </si>
  <si>
    <t>Están   establecidos,   agrupados   y   analizados   los procesos de medición para la estimación de costos de los proyectos</t>
  </si>
  <si>
    <t>Procesos de medición para determinar el presupuesto de los proyectos</t>
  </si>
  <si>
    <t>Están   establecidos,   agrupados   y   analizados   los procesos de medición para la determinación del presupuesto de los proyectos</t>
  </si>
  <si>
    <t>Procesos     de     medición     para     la planificación de la gerencia de los riesgos de los proyectos</t>
  </si>
  <si>
    <t>Están establecidos, agrupados y analizados los procesos de medición para la planificación de la gerencia de los riesgos de los proyectos</t>
  </si>
  <si>
    <t>Procesos     de    medición     para    la planificación de la calidad de los proyectos</t>
  </si>
  <si>
    <t>Están establecidos, agrupados y analizados los procesos de medición para la planificación de la calidad de los proyectos</t>
  </si>
  <si>
    <t>Procesos de medición para la planificación organizacional de los proyectos</t>
  </si>
  <si>
    <t>Están   establecidos,   agrupados   y   analizados   los procesos de medición para la planificación organizacional de los proyectos</t>
  </si>
  <si>
    <t>Procesos     de     medición     para     la adquisición del personal de los proyectos</t>
  </si>
  <si>
    <t>Están   establecidos,   agrupados   y   analizados   los procesos de medición para la adquisición del personal de los proyectos</t>
  </si>
  <si>
    <t>Procesos     de    medición     para    la planificación de la comunicación en los proyectos</t>
  </si>
  <si>
    <t>Están   establecidos,   agrupados   y   analizados   los procesos de medición para la planificación de la comunicación en los proyectos</t>
  </si>
  <si>
    <t>Procesos  de  medición  para  la identificación de los riesgos en proyectos</t>
  </si>
  <si>
    <t>Están establecidos,   agrupados   y   analizados procesos de medición para la identificación de riesgos en los proyectos</t>
  </si>
  <si>
    <t>Procesos de medición para el análisis cualitativo de los riesgos en proyectos</t>
  </si>
  <si>
    <t>Están   establecidos,   agrupados   y   analizados   los procesos de medición para el análisis cualitativo de los riesgos en los proyectos</t>
  </si>
  <si>
    <t>Procesos de medición para el análisis cuantitativo  de  los  riesgos  en proyectos</t>
  </si>
  <si>
    <t>Están establecidos, agrupados y analizados los procesos de medición para el análisis cuantitativo de los riesgos en los proyectos</t>
  </si>
  <si>
    <t>Procesos de medición para el plan de respuesta a los riesgos en proyectos</t>
  </si>
  <si>
    <t>Están   establecidos,   agrupados   y   analizados   los procesos de medición para la planificación de respuesta a los riesgos en los proyectos</t>
  </si>
  <si>
    <t>Procesos de medición para el plan de adquisición en proyectos</t>
  </si>
  <si>
    <t>Están establecidos, agrupados y analizados los procesos de medición para el plan de adquisición en los proyectos</t>
  </si>
  <si>
    <t>Procesos de medición para el plan de licitación de proyectos</t>
  </si>
  <si>
    <t>Están establecidos,   agrupados   y   analizados los procesos de medición para el plan de licitación proyectos</t>
  </si>
  <si>
    <t>Procesos  de  medición  para  la ejecución del plan de proyectos</t>
  </si>
  <si>
    <t>Están establecidos,   agrupados   y   analizados los procesos de medición para la ejecución del plan proyectos</t>
  </si>
  <si>
    <t>Procesos  de  medición  para  el aseguramiento de la calidad en los proyectos</t>
  </si>
  <si>
    <t>Están establecidos, agrupados y analizados los procesos de medición para el aseguramiento de la calidad en los proyectos</t>
  </si>
  <si>
    <t>Procesos  de  medición  para  el desarrollo del equipo en los proyectos</t>
  </si>
  <si>
    <t>Están   establecidos,   agrupados   y   analizados   los procesos de medición para el desarrollo del equipo en los proyectos</t>
  </si>
  <si>
    <t>Procesos  de  medición  para  la distribución de la información en los proyectos</t>
  </si>
  <si>
    <t>Están establecidos, agrupados y analizados procesos de medición para la distribución de información en los proyectos</t>
  </si>
  <si>
    <t>Procesos de medición para licitación de proyectos</t>
  </si>
  <si>
    <t>Están establecidos, agrupados y analizados procesos de medición para la licitación de proyectos</t>
  </si>
  <si>
    <t>Procesos  de  medición  para  la selección de la fuente de recursos en los proyectos</t>
  </si>
  <si>
    <t>Están   establecidos,   agrupados   y   analizados   los procesos de medición para la selección de la fuente de recursos en los proyectos</t>
  </si>
  <si>
    <t>Procesos  de  medición  para  la administración de contratos en los proyectos</t>
  </si>
  <si>
    <t>Están establecidos, agrupados y analizados procesos de medición para la administración de los contratos en los proyectos</t>
  </si>
  <si>
    <t>Procesos de medición para reportes de rendimiento en los proyectos</t>
  </si>
  <si>
    <t>Están   establecidos,   agrupados   y   analizados   los procesos de medición para los reportes de rendimiento en los proyectos</t>
  </si>
  <si>
    <t>Procesos de medición para el control de cambio integrado en los proyectos</t>
  </si>
  <si>
    <t>Están establecidos, agrupados y analizados los procesos de medición para el control de cambio integrado en los proyectos</t>
  </si>
  <si>
    <t>Procesos  de  medición  para  la verificación    del    alcance    en los proyectos</t>
  </si>
  <si>
    <t>Están   establecidos,   agrupados   y   analizados   los procesos de medición para la verificación del alcance en los proyectos</t>
  </si>
  <si>
    <t>Procesos de medición para el control de cambio de alcance en los proyectos</t>
  </si>
  <si>
    <t>Están establecidos,   agrupados   y   analizados los procesos de medición para el control de cambio alcance en los proyectos</t>
  </si>
  <si>
    <t>Procesos de medición para el control de cambios en el cronograma de los proyectos</t>
  </si>
  <si>
    <t>Están establecidos, agrupados y analizados los procesos de medición para el control de cambios en el cronograma de los proyectos</t>
  </si>
  <si>
    <t>Procesos de medición para el control de costos en proyectos</t>
  </si>
  <si>
    <t>Están establecidos, agrupados y analizados los procesos de medición para el control de costos en los proyectos</t>
  </si>
  <si>
    <t>Procesos de medición para el control de calidad en proyectos</t>
  </si>
  <si>
    <t>Están establecidos, agrupados y analizados los procesos de medición para el control de calidad en los proyectos</t>
  </si>
  <si>
    <t>Procesos de medición para el control y monitoreo de los riesgos en proyectos</t>
  </si>
  <si>
    <t>Están   establecidos,   agrupados   y   analizados   los procesos de medición para el control y monitoreo de los riesgos en los proyectos</t>
  </si>
  <si>
    <t>Procesos de medición para el cierre de contratos en proyectos</t>
  </si>
  <si>
    <t>Están establecidos, agrupados y analizados los procesos de medición para el cierre de contrato en los proyectos</t>
  </si>
  <si>
    <t>Procesos de medición para el cierre administrativo en proyectos</t>
  </si>
  <si>
    <t>Están   establecidos,   agrupados   y   analizados   los procesos de medición para el cierre administrativo en los proyectos</t>
  </si>
  <si>
    <t>Apego a la metodología de gerencia de proyectos</t>
  </si>
  <si>
    <t>La organización se apega a un estándar de metodología de gerencia de proyectos, procesos y procedimientos</t>
  </si>
  <si>
    <t>Proveer correcciones en curso</t>
  </si>
  <si>
    <t>La organización tiene un sistema que provee información para toma de decisión sobre correcciones en curso y poner fin a proyectos</t>
  </si>
  <si>
    <t>Retorno de la inversión</t>
  </si>
  <si>
    <t>La organización demuestra el retorno de la inversión a través de la ejecución de proyectos y programas</t>
  </si>
  <si>
    <t>Utilización de un sistema formal de rendimiento</t>
  </si>
  <si>
    <t>La organización usa y mantiene un sistema formal de rendimientos para evaluar individuos y equipos de proyectos</t>
  </si>
  <si>
    <t>Medición del impacto en la variación de la línea base de los proyectos</t>
  </si>
  <si>
    <t>La organización analiza el impacto en las metas estratégicas de la variación de la línea base de los proyectos</t>
  </si>
  <si>
    <t>Definición y revisión de las metas de proyectos</t>
  </si>
  <si>
    <t>La organización revisa y define las metas de proyectos para constatar que son consistentes y alcanzables</t>
  </si>
  <si>
    <t>Direción del criterio de éxito</t>
  </si>
  <si>
    <t>La organización define y gerencia el criterio de éxito desde el inicio del proyecto, y lo mantenie visible a lo largo de todo el proyecto</t>
  </si>
  <si>
    <t>Revisión de proyectos teniendo en cuenta los criterios de continuación o paralización</t>
  </si>
  <si>
    <t>La organización posee entradas o momentos en que se evaluan y calculan los entregables o productos, de tal forma que se permite la continuidad de los proyectos o se detienen</t>
  </si>
  <si>
    <t>Priorizar proyectos</t>
  </si>
  <si>
    <t>Un proceso de priorozación de proyectos es utilizado para vincular directamente proyectos con las metas de la organización</t>
  </si>
  <si>
    <t>Vínculo de mediciones de rendimiento para ciclos de proyectos</t>
  </si>
  <si>
    <t>La organización calcula el rendimiento individual y del equipo para realizar premiaciones de acuerdo con la estructura del proyecto, logros y tiempos, que no necesariamente tienen que estar aliniados con ciclos calendarios</t>
  </si>
  <si>
    <t>Mediciones de rendimiento interno en contraposición con benchmarking</t>
  </si>
  <si>
    <t>La organización identifica estándares externos contra los cuales comparar los resultados de las mediciones de rendimiento</t>
  </si>
  <si>
    <t>Gerencia de los riesgos</t>
  </si>
  <si>
    <t>La organización utiliza técnicas de gerencia de riesgos para hacer mediciones y calcular el impacto de los riesgos durante la ejecución de los proyectos</t>
  </si>
  <si>
    <t>Mediciones consistentes</t>
  </si>
  <si>
    <t>La organización posee un enfoque o metodología, valuación, formato y significado para cada métrica</t>
  </si>
  <si>
    <t>Exactitud de las mediciones</t>
  </si>
  <si>
    <t>El equipo de proyecto extrae y prueba la exactitud de las métricas usando métodos internos y externos</t>
  </si>
  <si>
    <t>Análisis y rastreo del retorno de la inversión</t>
  </si>
  <si>
    <t>El análisis y rastreo de inversiones pasadas demuestran el retorno de la inversión</t>
  </si>
  <si>
    <t>Procesos de control para iniciación de proyectos</t>
  </si>
  <si>
    <t>Los  procesos  de  control  de  iniciación  de  proyectos están establecidos y son aplicados para el control de la estabilidad de los procesos</t>
  </si>
  <si>
    <t>Procesos de control para el desarrollo del plan del proyecto</t>
  </si>
  <si>
    <t>Los procesos de control de desarrollo del plan de proyectos están establecidos y son aplicados para el control de la estabilidad de los procesos</t>
  </si>
  <si>
    <t>Procesos de control para la planificación del alcance del proyecto</t>
  </si>
  <si>
    <t>Los procesos de control para la planificación  del alcance de proyectos están establecidos y son aplicados para el control de la estabilidad de los procesos</t>
  </si>
  <si>
    <t>Procesos de control para la definición del alcance del proyecto</t>
  </si>
  <si>
    <t>Los procesos de control para la definición del alcance de proyectos están establecidos y son aplicados para el control de la estabilidad de los procesos</t>
  </si>
  <si>
    <t>Procesos de control para la definición de actividades del proyecto</t>
  </si>
  <si>
    <t>Los procesos de control para la definición  de actividades de proyectos están establecidos y son aplicados para el control de la estabilidad de los procesos</t>
  </si>
  <si>
    <t>Procesos de control para la secuencia de actividades del proyecto</t>
  </si>
  <si>
    <t>Los procesos de control para la secuencia de actividades de proyectos están establecidos y son aplicados para el control de la estabilidad de los procesos</t>
  </si>
  <si>
    <t>Procesos de control para la duración de actividades del proyecto</t>
  </si>
  <si>
    <t>Los procesos de control para la duración de actividades de proyectos están establecidos y son aplicados para el control de la estabilidad de los procesos</t>
  </si>
  <si>
    <t>Procesos de control para desarrollo el cronograma del proyecto</t>
  </si>
  <si>
    <t>Los procesos de control para el desarrollo del cronograma de proyectos están establecidos y son aplicados para el control de la estabilidad de los procesos</t>
  </si>
  <si>
    <t>Procesos de control para la planificación de recursos del proyecto</t>
  </si>
  <si>
    <t>Los procesos de control para la planificación de recursos de proyectos están establecidos y son aplicados para el control de la estabilidad de los procesos</t>
  </si>
  <si>
    <t>Procesos de control para la estimación de costos del proyecto</t>
  </si>
  <si>
    <t>Los procesos de control para la estimación  de costos de proyectos están establecidos y son aplicados para el control de la estabilidad de los procesos</t>
  </si>
  <si>
    <t>Procesos de control para el presupuesto del proyecto</t>
  </si>
  <si>
    <t>Los procesos de control para el presupuesto de proyectos están establecidos y son aplicados para el control de la estabilidad de los procesos</t>
  </si>
  <si>
    <t>Procesos de control para la planificación de la gerencia de los riesgos en proyectos</t>
  </si>
  <si>
    <t>Los procesos de control para la planificación de la gerencia de los riesgos de proyectos están establecidos y son aplicados para el control de la estabilidad de los procesos</t>
  </si>
  <si>
    <t>Procesos de control para la planificación de la calidad de proyectos</t>
  </si>
  <si>
    <t>Los procesos de control para la planificación de la calidad de proyectos están establecidos y son aplicados para el control de la estabilidad de los procesos</t>
  </si>
  <si>
    <t>Procesos de control para la planificación organizacional de proyectos</t>
  </si>
  <si>
    <t>Los procesos de control para la planificación organizacional de los proyectos están establecidos y son aplicados para el control de la estabilidad de los procesos</t>
  </si>
  <si>
    <t>Procesos      de     control      para     la adquisición del personal de proyectos</t>
  </si>
  <si>
    <t>Los procesos de control para la adquisición del personal de proyectos están establecidos y son aplicados para el control de la estabilidad de los procesos</t>
  </si>
  <si>
    <t>Procesos de control para la planificación de las comunicaciones en proyectos</t>
  </si>
  <si>
    <t>Los procesos de control para la planificación de las comunicaciones en proyectos están establecidos y son aplicados para el control de la estabilidad de los procesos</t>
  </si>
  <si>
    <t>Procesos      de     control      para     la identificación de riesgos en proyectos</t>
  </si>
  <si>
    <t>Los procesos de control para la identificación de riesgos en proyectos están establecidos y son aplicados para el control de la estabilidad de los procesos</t>
  </si>
  <si>
    <t>Procesos de control para el análisis cualitativo de riesgos en proyectos</t>
  </si>
  <si>
    <t>Los procesos de control para el análisis cualitativo de riesgos en proyectos están establecidos y son aplicados para el control de la estabilidad de los procesos</t>
  </si>
  <si>
    <t>Procesos de control para el análisis cuantitativo de riesgos en proyectos</t>
  </si>
  <si>
    <t>Los procesos de control para el análisis cuantitativo de riesgos en proyectos están establecidos y son aplicados para el control de la estabilidad de los procesos</t>
  </si>
  <si>
    <t>Procesos de control para la planificación del la respuesta a los riesgos en proyectos</t>
  </si>
  <si>
    <t>Los procesos de control para la planificación de la respuesta a los riesgos en proyectos están establecidos y son aplicados para el control de la estabilidad de los procesos</t>
  </si>
  <si>
    <t>Procesos de control para la planificación de la procura en proyectos</t>
  </si>
  <si>
    <t>Los procesos de control para la planificación de la procura en proyectos están establecidos y son aplicados para el control de la estabilidad de los procesos</t>
  </si>
  <si>
    <t>Procesos de control para la planificación de la licitación en proyectos</t>
  </si>
  <si>
    <t>Los procesos de control para la planificación de la licitación en proyectos están establecidos y son aplicados para el control de la estabilidad de los procesos</t>
  </si>
  <si>
    <t>Procesos de control para la ejecución del plan de proyectos</t>
  </si>
  <si>
    <t>Los procesos de control para la ejecución del plan de proyectos están establecidos y son aplicados para el control de la estabilidad de los procesos</t>
  </si>
  <si>
    <t>Procesos de control para el aseguramiento de la calidad en proyectos</t>
  </si>
  <si>
    <t>Los procesos de control para el aseguramiento de la calidad en proyectos están establecidos y son aplicados para el control de la estabilidad de los procesos</t>
  </si>
  <si>
    <t>Procesos de control para el desarrollo del equipo de proyectos</t>
  </si>
  <si>
    <t>Los procesos de control para el desarrollo del equipo de proyectos están establecidos y son aplicados para el control de la estabilidad de los procesos</t>
  </si>
  <si>
    <t>Procesos de control para la distribución de la información en proyectos</t>
  </si>
  <si>
    <t>Los procesos de control para la distribución de la información en proyectos están establecidos y son aplicados para el control de la estabilidad de los procesos</t>
  </si>
  <si>
    <t>Procesos de control para la licitación de proyectos</t>
  </si>
  <si>
    <t>Los procesos de control para la licitación en proyectos están establecidos y son aplicados para el control de la estabilidad de los procesos</t>
  </si>
  <si>
    <t>Procesos de control para la selección de las fuentes de recursos de proyectos</t>
  </si>
  <si>
    <t>Los procesos de control para  selección de  las fuentes de recursos de proyectos están establecidos y son aplicados para el control de la estabilidad de los procesos</t>
  </si>
  <si>
    <t>Procesos de control para la administración de contratos de proyectos</t>
  </si>
  <si>
    <t>Los procesos de control para la administración de contratos de proyectos están establecidos y son aplicados para el control de la estabilidad de los procesos</t>
  </si>
  <si>
    <t>Procesos de control para reportes de rendimientos de proyectos</t>
  </si>
  <si>
    <t>Los procesos de control para  reportes  de rendimiento de proyectos están establecidos y son aplicados para el control de la estabilidad de los procesos</t>
  </si>
  <si>
    <t>Procesos de control para cambios integrados de proyectos</t>
  </si>
  <si>
    <t>Los procesos de control para cambios integrados de proyectos están establecidos y son aplicados para el control de la estabilidad de los procesos</t>
  </si>
  <si>
    <t>Procesos de control para la verificación del alcance de proyectos</t>
  </si>
  <si>
    <t>Los procesos de control para la verificación del alcance de proyectos están establecidos y son aplicados para el control de la estabilidad de los procesos</t>
  </si>
  <si>
    <t>Procesos de control de cambios de alcance de proyectos</t>
  </si>
  <si>
    <t>Los procesos de control para el control de cambios de alcance de proyectos están establecidos  y  son aplicados para el control de la estabilidad de los procesos control de la estabilidad de los procesos</t>
  </si>
  <si>
    <t>Procesos de control para el control del cronograma de proyectos</t>
  </si>
  <si>
    <t>Los procesos de control para el control del cronograma de proyectos están establecidos y son aplicados para el control de la estabilidad de los procesos</t>
  </si>
  <si>
    <t>Procesos de control para el control de costos de proyectos</t>
  </si>
  <si>
    <t>Los procesos de control para el control de costos de proyectos están establecidos y son aplicados para el control de la estabilidad de los procesos</t>
  </si>
  <si>
    <t>Procesos de control para el control de la calidad de proyectos</t>
  </si>
  <si>
    <t>Los procesos de control para el control de la calidad de proyectos están establecidos y son aplicados para el control de la estabilidad de los procesos</t>
  </si>
  <si>
    <t>Procesos de control para el control y monitoreo de riesgos en proyectos</t>
  </si>
  <si>
    <t>Los procesos de control para el control y monitoreo de riesgos en proyectos están establecidos y son aplicados para el control de la estabilidad de los procesos</t>
  </si>
  <si>
    <t>Procesos de control para el cierre de contratos en proyectos</t>
  </si>
  <si>
    <t>Los procesos de control para el cierre de contratos en proyectos están establecidos y son aplicados para el control de la estabilidad de los procesos</t>
  </si>
  <si>
    <t>Procesos de control para el cierre administrativo de proyectos</t>
  </si>
  <si>
    <t>Los procesos de control para el cierre administrativo de proyectos están establecidos y son aplicados para el control de la estabilidad de los procesos</t>
  </si>
  <si>
    <t>Procesos de mejora en la iniciación de proyectos</t>
  </si>
  <si>
    <t>Los problemas en los procesos de iniciación de proyectos son medidos, procesos de recomendaciones de mejora son recolectadas, y procesos de mejora son implementados</t>
  </si>
  <si>
    <t>Procesos de mejora para el desarrollo del plan de proyectos</t>
  </si>
  <si>
    <t>Los problemas en los procesos de desarrollo del plan son medidos, procesos de recomendaciones de mejora son recolectadas, y procesos de mejora son implementados</t>
  </si>
  <si>
    <t>Procesos de mejora para la planificación del alcance de proyectos</t>
  </si>
  <si>
    <t>Los problemas en los procesos de planificación del alcance son medidos, procesos de recomendaciones de mejora son recolectadas, y procesos de mejora son implementados</t>
  </si>
  <si>
    <t>Procesos de mejora para la definición del alcance de proyectos</t>
  </si>
  <si>
    <t>Los problemas en los procesos de definicón del alcance son medidos, procesos de recomendaciones de mejora son recolectadas, y procesos de mejora son implementados</t>
  </si>
  <si>
    <t>Procesos de mejora para la definición de actividades de proyectos</t>
  </si>
  <si>
    <t>Los problemas en los procesos de definicón de actividades son medidos, procesos de recomendaciones de mejora son recolectadas, y procesos de mejora son implementados</t>
  </si>
  <si>
    <t>Procesos de mejora para la secuencia de actividades de proyectos</t>
  </si>
  <si>
    <t>Los problemas en los procesos de determinacón de secuencia de actividades son medidos, procesos de recomendaciones de mejora son recolectadas, y procesos de mejora son implementados</t>
  </si>
  <si>
    <t>Procesos de mejora para la duración de actividades de proyectos</t>
  </si>
  <si>
    <t>Los problemas en los procesos de determinación de la duración de actividades son medidos, procesos de recomendaciones de mejora son recolectadas, y procesos de mejora son implementados</t>
  </si>
  <si>
    <t>Procesos de mejora para el desarrollo del cronograma de proyectos</t>
  </si>
  <si>
    <t>Los problemas en los procesos de desarrollo del cronograma son medidos, procesos de recomendaciones de mejora son recolectadas, y procesos de mejora son implementados</t>
  </si>
  <si>
    <t>Procesos de mejora para la planificación de recursos de proyectos</t>
  </si>
  <si>
    <t>Los problemas en los procesos de planificación de recursos son medidos, procesos de recomendaciones de mejora son recolectadas, y procesos de mejora son implementados</t>
  </si>
  <si>
    <t>Procesos de mejora para la estimación de costos de proyectos</t>
  </si>
  <si>
    <t>Los problemas en los procesos de estimación de costos son medidos, procesos de recomendaciones de mejora son recolectadas, y procesos de mejora son implementados</t>
  </si>
  <si>
    <t>Procesos de mejora para el presupuesto de proyectos</t>
  </si>
  <si>
    <t>Los problemas en los procesos de determinación del presupuesto son medidos, procesos de recomendaciones de mejora son recolectadas, y procesos de mejora son implementados</t>
  </si>
  <si>
    <t>Procesos de mejora para la planifición de la gerencia de riesgos en proyectos</t>
  </si>
  <si>
    <t>Los problemas en los procesos de planificación de la gerencia de riesgos en proyectos son medidos, procesos de recomendaciones de mejora son recolectadas, y procesos de mejora son implementados</t>
  </si>
  <si>
    <t>Procesos de mejora en la planificación de la calidad de proyectos</t>
  </si>
  <si>
    <t>Los problemas en los procesos de la planificación de la calidad de proyectos son medidos, procesos de recomendaciones de mejora son recolectadas, y procesos de mejora son implementados</t>
  </si>
  <si>
    <t>Procesos de mejora en la planificación organizacional de proyectos</t>
  </si>
  <si>
    <t>Los problemas en los procesos de la planificación organizacional de proyectos son medidos, procesos de recomendaciones de mejora son recolectadas, y procesos de mejora son implementados</t>
  </si>
  <si>
    <t>Procesos de mejora en la adquisición del equipo de proyectos</t>
  </si>
  <si>
    <t>Los problemas en los procesos de la adquisición del equipo de proyectos son medidos, procesos de recomendaciones de mejora son recolectadas, y procesos de mejora son implementados</t>
  </si>
  <si>
    <t>Procesos de mejora para la planificación de comunicación en proyectos</t>
  </si>
  <si>
    <t>Los problemas en los procesos de planificación del plan de comunicación en proyectos son medidos, procesos de recomendaciones de mejora son recolectadas, y procesos de mejora son implementados</t>
  </si>
  <si>
    <t>Procesos de mejora para la idefinición de riesgos en proyectos</t>
  </si>
  <si>
    <t>Los problemas en los procesos de identificación de riesgos son medidos, procesos de recomendaciones de mejora son recolectadas, y procesos de mejora son implementados</t>
  </si>
  <si>
    <t>Procesos de mejora para el análisis cualitativo de riesgos en proyectos</t>
  </si>
  <si>
    <t>Los problemas en los procesos de análisis cualitativo de riesgos son medidos, procesos de recomendaciones de mejora son recolectadas, y procesos de mejora son implementados</t>
  </si>
  <si>
    <t>Procesos de mejora para el análisis cuantitativo de riesgos en proyectos</t>
  </si>
  <si>
    <t>Los problemas en los procesos de análisis cuantitativo de riesgos son medidos, procesos de recomendaciones de mejora son recolectadas, y procesos de mejora son implementados</t>
  </si>
  <si>
    <t>Procesos de mejora para la planificación de respuesta a los riesgos en proyectos</t>
  </si>
  <si>
    <t>Los problemas en los procesos de planificación de respuesta a los riesgos son medidos, procesos de recomendaciones de mejora son recolectadas, y procesos de mejora son implementados</t>
  </si>
  <si>
    <t>Procesos  de  mejora  para  la planificación de procura en proyectos</t>
  </si>
  <si>
    <t>Los problemas en los procesos de planificación de procura son medidos, procesos de recomendaciones de mejora son recolectadas, y procesos de mejora son implementados</t>
  </si>
  <si>
    <t>Procesos  de  mejora  para  la planificación de licitación en proyectos</t>
  </si>
  <si>
    <t>Los problemas en los procesos de planificación de licitación son medidos, procesos de recomendaciones de mejora son recolectadas, y procesos de mejora son implementados</t>
  </si>
  <si>
    <t>Procesos de mejora para la ejecución del plan en proyectos</t>
  </si>
  <si>
    <t>Los problemas en los procesos de ejecución del plan son medidos, procesos de recomendaciones de mejora son recolectadas, y procesos de mejora son implementados</t>
  </si>
  <si>
    <t>Procesos de mejora para el aseguramiento de la calidad en proyectos</t>
  </si>
  <si>
    <t>Los problemas en los procesos de aseguramiento de la calidad en proyectos son medidos, procesos de recomendaciones de mejora son recolectadas, y procesos de mejora son implementados</t>
  </si>
  <si>
    <t>Procesos de mejora para el desarrollo del equipo en proyectos</t>
  </si>
  <si>
    <t>Los problemas en los procesos de desarrollo del equipo en proyectos son medidos, procesos de recomendaciones de mejora son recolectadas, y procesos de mejora son implementados</t>
  </si>
  <si>
    <t>Procesos de mejora para la distribución de la información en proyectos</t>
  </si>
  <si>
    <t>Los problemas en los procesos de distribución de la información en proyectos son medidos, procesos de recomendaciones de mejora son recolectadas, y procesos de mejora son implementados</t>
  </si>
  <si>
    <t>Procesos de mejora para licitación en proyectos</t>
  </si>
  <si>
    <t>Los problemas en los procesos de licitación en proyectos son medidos, procesos de recomendaciones de mejora son recolectadas, y procesos de mejora son implementados</t>
  </si>
  <si>
    <t>Procesos de mejora para selección de fuente de recursos en proyectos</t>
  </si>
  <si>
    <t>Los problemas en los procesos de selección de fuente de recursos en proyectos son medidos, procesos de recomendaciones de mejora son recolectadas, y procesos de mejora son implementados</t>
  </si>
  <si>
    <t>Procesos de mejora para administración de contrato en proyectos</t>
  </si>
  <si>
    <t>Los problemas en los procesos de administración de contrato en proyectos son medidos, procesos de recomendaciones de mejora son recolectadas, y procesos de mejora son implementados</t>
  </si>
  <si>
    <t>Procesos de mejora para reportes de rendimiento en proyectos</t>
  </si>
  <si>
    <t>Los problemas en los procesos de reporte de rendimientos en proyectos son medidos, procesos de recomendaciones de mejora son recolectadas, y procesos de mejora son implementados</t>
  </si>
  <si>
    <t>Procesos de mejora para control de cambios integrados en proyectos</t>
  </si>
  <si>
    <t>Los problemas en los procesos de control de cambios integrados en proyectos son medidos, procesos de recomendaciones de mejora son recolectadas, y procesos de mejora son implementados</t>
  </si>
  <si>
    <t>Procesos  de  mejora  para  la verificación del alcance en proyectos</t>
  </si>
  <si>
    <t>Los problemas en los procesos de verificación del alcance en proyectos son medidos, procesos de recomendaciones de mejora son recolectadas, y procesos de mejora son implementados</t>
  </si>
  <si>
    <t>Procesos de mejora para el control de cambios de alcance en proyectos</t>
  </si>
  <si>
    <t>Los problemas en los procesos de control de cambios de alcance en proyectos son medidos, procesos de recomendaciones de mejora son recolectadas, y procesos de mejora son implementados</t>
  </si>
  <si>
    <t>Procesos de mejora para el control del cronograma en proyectos</t>
  </si>
  <si>
    <t>Los problemas en los procesos de control del cronograma en proyectos son medidos, procesos de recomendaciones de mejora son recolectadas, y procesos de mejora son implementados</t>
  </si>
  <si>
    <t>Procesos de mejora para el control de costos en proyectos</t>
  </si>
  <si>
    <t>Los problemas en los procesos de control de costos en proyectos son medidos, procesos de recomendaciones de mejora son recolectadas, y procesos de mejora son implementados</t>
  </si>
  <si>
    <t>Procesos de mejora para el control de la calidad en proyectos</t>
  </si>
  <si>
    <t>Los problemas en los procesos de control de la calidad en proyectos son medidos, procesos de recomendaciones de mejora son recolectadas, y procesos de mejora son implementados</t>
  </si>
  <si>
    <t>Procesos de mejora para el control y monitoreo de riesgos en proyectos</t>
  </si>
  <si>
    <t>Los problemas en los procesos de control y monitoreo de riesgos en proyectos son medidos, procesos de recomendaciones de mejora son recolectadas, y procesos de mejora son implementados</t>
  </si>
  <si>
    <t>Procesos de mejora para el cierre de contratos en proyectos</t>
  </si>
  <si>
    <t>Los problemas en los procesos de cierre de contratos en proyectos son medidos, procesos de recomendaciones de mejora son recolectadas, y procesos de mejora son implementados</t>
  </si>
  <si>
    <t>Procesos de mejora para el cierre administrativo de proyectos</t>
  </si>
  <si>
    <t>Los problemas en los procesos de cierre administrativo de proyectos son medidos, procesos de recomendaciones de mejora son recolectadas, y procesos de mejora son implementados</t>
  </si>
  <si>
    <t>Cuantificar lecciones aprendidas</t>
  </si>
  <si>
    <t>La organización cuantifica las lecciones aprendidas</t>
  </si>
  <si>
    <t>Capturar y compartir las lecciones aprendidas</t>
  </si>
  <si>
    <t>La organización recolecta y distribuye las lecciones aprendidas de proyectos, programas y portafolios</t>
  </si>
  <si>
    <t>Aplicar lecciones aprendidas</t>
  </si>
  <si>
    <t>El equipo de proyecto colecta y aplica las lecciones aprendidas</t>
  </si>
  <si>
    <t>Benchmarking para aplicar mejoras</t>
  </si>
  <si>
    <t>La organización aplica la técnica de benchmarking para mejorar continuamente el rendimiento de proyectos</t>
  </si>
  <si>
    <t>N/A</t>
  </si>
  <si>
    <t>Selección de proyectos basados en el interés de la organización</t>
  </si>
  <si>
    <t>La organización selecciona proyectos tomando en consideración tanto el interés de la organización como el de los clientes</t>
  </si>
  <si>
    <t>Estimular la toma de riesgos</t>
  </si>
  <si>
    <t>La organización alienta al equipo de proyectos a que tome riesgos calculados que aumenten el rendimiento del proyecto</t>
  </si>
  <si>
    <t>Solidario al equipo de proyecto</t>
  </si>
  <si>
    <t>La organización crea un ambiente de trabajo que apoya los logros profesionales y personales</t>
  </si>
  <si>
    <t>Crear confianza</t>
  </si>
  <si>
    <t>La organización crea un ambiente de trabajo que fomenta el trabajo en equipo y genera confianza</t>
  </si>
  <si>
    <t>Proveer apoyo administrativo técnico</t>
  </si>
  <si>
    <t>La organización provee apoyo administrativo técnico al equipo de trabajo</t>
  </si>
  <si>
    <t>Asignar recursos de acuerdo con los objetivos estratégicos</t>
  </si>
  <si>
    <t>La organización mobiliza los recursos del proyecto en función de los objetivos estratégicos</t>
  </si>
  <si>
    <t>Total estandarizar</t>
  </si>
  <si>
    <t>Total medición</t>
  </si>
  <si>
    <t>Total control</t>
  </si>
  <si>
    <t>Total mejora</t>
  </si>
  <si>
    <t>Total N/A</t>
  </si>
  <si>
    <t>Dominio proyectos proceso de estandarización</t>
  </si>
  <si>
    <t>Valor</t>
  </si>
  <si>
    <t>Número de MP  en PyS</t>
  </si>
  <si>
    <t>Dominio proyectos proceso de medición</t>
  </si>
  <si>
    <t>Dominio proyectos proceso de control</t>
  </si>
  <si>
    <t>Dominio proyectos proceso de Mejora</t>
  </si>
  <si>
    <t>Grado de madurez organizacional en gerencia de proyectos</t>
  </si>
  <si>
    <t>Madurez organizacional por procesos</t>
  </si>
  <si>
    <t>Grados de cumplimiento de procesos en proyectos</t>
  </si>
  <si>
    <t>Operacionalización de la variable</t>
  </si>
  <si>
    <t>Variable</t>
  </si>
  <si>
    <t>Dimensión (dominio)</t>
  </si>
  <si>
    <t>Sub-dimensión (procesos)</t>
  </si>
  <si>
    <t>Indicadores</t>
  </si>
  <si>
    <t>Madurez organizacional en gerencia de proyectos</t>
  </si>
  <si>
    <t>Mejores prácticas</t>
  </si>
  <si>
    <t xml:space="preserve">Cargo </t>
  </si>
  <si>
    <t>Grado de cumplimiento</t>
  </si>
  <si>
    <t>Madurez organizacional por procesos y áreas del conocimiento</t>
  </si>
  <si>
    <t>NÚMERO DEL CONTRATO</t>
  </si>
  <si>
    <t>CLIENTE</t>
  </si>
  <si>
    <t>OBJETO DEL CONTRATO</t>
  </si>
  <si>
    <t>DIAS</t>
  </si>
  <si>
    <t>INICIO</t>
  </si>
  <si>
    <t>FIN</t>
  </si>
  <si>
    <t>VALOR</t>
  </si>
  <si>
    <t>ÉXITO?</t>
  </si>
  <si>
    <t>Cuenta de ÉXITO?</t>
  </si>
  <si>
    <t>CW 106869</t>
  </si>
  <si>
    <t>EMPRESAS PÚBLICAS DE MEDELLÍN  E.S.P.</t>
  </si>
  <si>
    <t>Diagnóstico, diseño, construcción y reposición de redes de acueducto y alcantarillado y obras accesorias, donde EPM presta sus servicios - Grupo 1</t>
  </si>
  <si>
    <t>No</t>
  </si>
  <si>
    <t>CW 150250</t>
  </si>
  <si>
    <t>Construcción de la red de conducción, obras complementarias y demás redes conexas en el área de influencia para el proyecto de Expansión Conducción Machado Volador. Grupo 1</t>
  </si>
  <si>
    <t>Si</t>
  </si>
  <si>
    <t>CW 170741</t>
  </si>
  <si>
    <t xml:space="preserve">Construcción de obras civiles para la conducción de la fase 3 del proyecto expansión circuito Yulimar - Tercera salida Manantiales </t>
  </si>
  <si>
    <t>Valor total contratos (CD+AU)</t>
  </si>
  <si>
    <t>Intermedia Baja</t>
  </si>
  <si>
    <t>Rol</t>
  </si>
  <si>
    <t>Nombre</t>
  </si>
  <si>
    <t>Puntaje</t>
  </si>
  <si>
    <t>Mauricio Salazar</t>
  </si>
  <si>
    <t>Falta definición e implementación /Casi nunca cumple</t>
  </si>
  <si>
    <t>Completado / Cumplido</t>
  </si>
  <si>
    <t>Acción correctiva / Cumple algunas veces</t>
  </si>
  <si>
    <t>Acción mejora / Cumple casi siempre</t>
  </si>
  <si>
    <r>
      <t>Están establecidos los procesos estándar de</t>
    </r>
    <r>
      <rPr>
        <b/>
        <sz val="11"/>
        <color theme="1"/>
        <rFont val="Calibri"/>
        <family val="2"/>
        <scheme val="minor"/>
      </rPr>
      <t xml:space="preserve"> iniciación</t>
    </r>
    <r>
      <rPr>
        <sz val="11"/>
        <color theme="1"/>
        <rFont val="Calibri"/>
        <family val="2"/>
        <scheme val="minor"/>
      </rPr>
      <t xml:space="preserve"> de proyectos</t>
    </r>
  </si>
  <si>
    <r>
      <t xml:space="preserve">Están establecidos los procesos estándar de </t>
    </r>
    <r>
      <rPr>
        <b/>
        <sz val="11"/>
        <color theme="1"/>
        <rFont val="Calibri"/>
        <family val="2"/>
        <scheme val="minor"/>
      </rPr>
      <t>desarrollo</t>
    </r>
    <r>
      <rPr>
        <sz val="11"/>
        <color theme="1"/>
        <rFont val="Calibri"/>
        <family val="2"/>
        <scheme val="minor"/>
      </rPr>
      <t xml:space="preserve"> del plan de proyectos</t>
    </r>
  </si>
  <si>
    <r>
      <t xml:space="preserve">Están  establecidos  los  procesos  estándar  de </t>
    </r>
    <r>
      <rPr>
        <b/>
        <sz val="11"/>
        <color theme="1"/>
        <rFont val="Calibri"/>
        <family val="2"/>
        <scheme val="minor"/>
      </rPr>
      <t>planificación</t>
    </r>
    <r>
      <rPr>
        <sz val="11"/>
        <color theme="1"/>
        <rFont val="Calibri"/>
        <family val="2"/>
        <scheme val="minor"/>
      </rPr>
      <t xml:space="preserve"> del alcance de proyectos</t>
    </r>
  </si>
  <si>
    <r>
      <t xml:space="preserve">Están establecidos los procesos estándar para la </t>
    </r>
    <r>
      <rPr>
        <b/>
        <sz val="11"/>
        <color theme="1"/>
        <rFont val="Calibri"/>
        <family val="2"/>
        <scheme val="minor"/>
      </rPr>
      <t xml:space="preserve">definición del alcance </t>
    </r>
    <r>
      <rPr>
        <sz val="11"/>
        <color theme="1"/>
        <rFont val="Calibri"/>
        <family val="2"/>
        <scheme val="minor"/>
      </rPr>
      <t>de proyectos</t>
    </r>
  </si>
  <si>
    <r>
      <t xml:space="preserve">Están establecidos los procesos estándar para la </t>
    </r>
    <r>
      <rPr>
        <b/>
        <sz val="11"/>
        <color theme="1"/>
        <rFont val="Calibri"/>
        <family val="2"/>
        <scheme val="minor"/>
      </rPr>
      <t>definición de las actividades</t>
    </r>
    <r>
      <rPr>
        <sz val="11"/>
        <color theme="1"/>
        <rFont val="Calibri"/>
        <family val="2"/>
        <scheme val="minor"/>
      </rPr>
      <t xml:space="preserve"> de los proyectos</t>
    </r>
  </si>
  <si>
    <r>
      <t xml:space="preserve">Están establecidos los procesos estándar para la </t>
    </r>
    <r>
      <rPr>
        <b/>
        <sz val="11"/>
        <color theme="1"/>
        <rFont val="Calibri"/>
        <family val="2"/>
        <scheme val="minor"/>
      </rPr>
      <t>secuencia de las actividades de los proyectos</t>
    </r>
  </si>
  <si>
    <r>
      <t xml:space="preserve">Están establecidos los procesos estándar para la </t>
    </r>
    <r>
      <rPr>
        <b/>
        <sz val="11"/>
        <color theme="1"/>
        <rFont val="Calibri"/>
        <family val="2"/>
        <scheme val="minor"/>
      </rPr>
      <t>determinación de la duración de las actividades de los proyectos</t>
    </r>
  </si>
  <si>
    <r>
      <t xml:space="preserve">Están establecidos los procesos estándar para el </t>
    </r>
    <r>
      <rPr>
        <b/>
        <sz val="11"/>
        <color theme="1"/>
        <rFont val="Calibri"/>
        <family val="2"/>
        <scheme val="minor"/>
      </rPr>
      <t>desarrollo del cronograma de los proyectos</t>
    </r>
  </si>
  <si>
    <r>
      <t xml:space="preserve">Están establecidos los procesos estándar para la </t>
    </r>
    <r>
      <rPr>
        <b/>
        <sz val="11"/>
        <color theme="1"/>
        <rFont val="Calibri"/>
        <family val="2"/>
        <scheme val="minor"/>
      </rPr>
      <t xml:space="preserve">planificación de los recursos </t>
    </r>
    <r>
      <rPr>
        <sz val="11"/>
        <color theme="1"/>
        <rFont val="Calibri"/>
        <family val="2"/>
        <scheme val="minor"/>
      </rPr>
      <t>de proyectos</t>
    </r>
  </si>
  <si>
    <r>
      <t xml:space="preserve">Están establecidos los procesos estándar para la </t>
    </r>
    <r>
      <rPr>
        <b/>
        <sz val="11"/>
        <color theme="1"/>
        <rFont val="Calibri"/>
        <family val="2"/>
        <scheme val="minor"/>
      </rPr>
      <t>planificación de costos de los proyectos</t>
    </r>
  </si>
  <si>
    <r>
      <t xml:space="preserve">Están establecidos los procesos estándar para la </t>
    </r>
    <r>
      <rPr>
        <b/>
        <sz val="11"/>
        <color theme="1"/>
        <rFont val="Calibri"/>
        <family val="2"/>
        <scheme val="minor"/>
      </rPr>
      <t>creación del presupuesto de los proyectos</t>
    </r>
  </si>
  <si>
    <r>
      <t xml:space="preserve">Están establecidos los procesos estándar para la </t>
    </r>
    <r>
      <rPr>
        <b/>
        <sz val="11"/>
        <color theme="1"/>
        <rFont val="Calibri"/>
        <family val="2"/>
        <scheme val="minor"/>
      </rPr>
      <t>gerencia de los riesgos en los proyectos</t>
    </r>
  </si>
  <si>
    <r>
      <t xml:space="preserve">Están establecidos los procesos estándar para la </t>
    </r>
    <r>
      <rPr>
        <b/>
        <sz val="11"/>
        <color theme="1"/>
        <rFont val="Calibri"/>
        <family val="2"/>
        <scheme val="minor"/>
      </rPr>
      <t>planificación de la calidad en los proyectos</t>
    </r>
  </si>
  <si>
    <r>
      <t xml:space="preserve">Están establecidos los procesos estándar para la </t>
    </r>
    <r>
      <rPr>
        <b/>
        <sz val="11"/>
        <color theme="1"/>
        <rFont val="Calibri"/>
        <family val="2"/>
        <scheme val="minor"/>
      </rPr>
      <t>planificación a nivel organizacional de los proyectos</t>
    </r>
  </si>
  <si>
    <r>
      <t xml:space="preserve">Están establecidos los procesos estándar para la </t>
    </r>
    <r>
      <rPr>
        <b/>
        <sz val="11"/>
        <color theme="1"/>
        <rFont val="Calibri"/>
        <family val="2"/>
        <scheme val="minor"/>
      </rPr>
      <t>adquisición del personal de proyectos</t>
    </r>
  </si>
  <si>
    <r>
      <t xml:space="preserve">Están establecidos los procesos estándar para la </t>
    </r>
    <r>
      <rPr>
        <b/>
        <sz val="11"/>
        <color theme="1"/>
        <rFont val="Calibri"/>
        <family val="2"/>
        <scheme val="minor"/>
      </rPr>
      <t>planificación de las comunicaciones en proyectos</t>
    </r>
  </si>
  <si>
    <r>
      <t xml:space="preserve">Están establecidos los procesos estándar para la </t>
    </r>
    <r>
      <rPr>
        <b/>
        <sz val="11"/>
        <color theme="1"/>
        <rFont val="Calibri"/>
        <family val="2"/>
        <scheme val="minor"/>
      </rPr>
      <t>identificación de los riesgos en los proyectos</t>
    </r>
  </si>
  <si>
    <r>
      <t xml:space="preserve">Están establecidos los procesos estándar para el </t>
    </r>
    <r>
      <rPr>
        <b/>
        <sz val="11"/>
        <color theme="1"/>
        <rFont val="Calibri"/>
        <family val="2"/>
        <scheme val="minor"/>
      </rPr>
      <t xml:space="preserve">análisis cualitativo de los riesgos </t>
    </r>
    <r>
      <rPr>
        <sz val="11"/>
        <color theme="1"/>
        <rFont val="Calibri"/>
        <family val="2"/>
        <scheme val="minor"/>
      </rPr>
      <t>en los proyectos</t>
    </r>
  </si>
  <si>
    <r>
      <t xml:space="preserve">Están establecidos los procesos estándar para el </t>
    </r>
    <r>
      <rPr>
        <b/>
        <sz val="11"/>
        <color theme="1"/>
        <rFont val="Calibri"/>
        <family val="2"/>
        <scheme val="minor"/>
      </rPr>
      <t xml:space="preserve">análisis cuantitativo de los riesgos </t>
    </r>
    <r>
      <rPr>
        <sz val="11"/>
        <color theme="1"/>
        <rFont val="Calibri"/>
        <family val="2"/>
        <scheme val="minor"/>
      </rPr>
      <t>en los proyectos</t>
    </r>
  </si>
  <si>
    <r>
      <t>Están establecidos los procesos estándar para la</t>
    </r>
    <r>
      <rPr>
        <b/>
        <sz val="11"/>
        <color theme="1"/>
        <rFont val="Calibri"/>
        <family val="2"/>
        <scheme val="minor"/>
      </rPr>
      <t xml:space="preserve"> planificación de respuesta a los riesgo</t>
    </r>
    <r>
      <rPr>
        <sz val="11"/>
        <color theme="1"/>
        <rFont val="Calibri"/>
        <family val="2"/>
        <scheme val="minor"/>
      </rPr>
      <t>s en proyectos</t>
    </r>
  </si>
  <si>
    <r>
      <t xml:space="preserve">Están establecidos los procesos estándar para la planificación de los </t>
    </r>
    <r>
      <rPr>
        <b/>
        <sz val="11"/>
        <color theme="1"/>
        <rFont val="Calibri"/>
        <family val="2"/>
        <scheme val="minor"/>
      </rPr>
      <t>procesos de abastecimiento.</t>
    </r>
  </si>
  <si>
    <r>
      <t xml:space="preserve">Están establecidos los procesos estándar para la </t>
    </r>
    <r>
      <rPr>
        <b/>
        <sz val="11"/>
        <color theme="1"/>
        <rFont val="Calibri"/>
        <family val="2"/>
        <scheme val="minor"/>
      </rPr>
      <t>ejecución del plan en los proyectos</t>
    </r>
  </si>
  <si>
    <r>
      <t xml:space="preserve">Están establecidos los procesos estándar para el </t>
    </r>
    <r>
      <rPr>
        <b/>
        <sz val="11"/>
        <color theme="1"/>
        <rFont val="Calibri"/>
        <family val="2"/>
        <scheme val="minor"/>
      </rPr>
      <t>aseguramiento de la calidad</t>
    </r>
    <r>
      <rPr>
        <sz val="11"/>
        <color theme="1"/>
        <rFont val="Calibri"/>
        <family val="2"/>
        <scheme val="minor"/>
      </rPr>
      <t xml:space="preserve"> en los proyectos</t>
    </r>
  </si>
  <si>
    <r>
      <t xml:space="preserve">Están establecidos los procesos estándar para el </t>
    </r>
    <r>
      <rPr>
        <b/>
        <sz val="11"/>
        <color theme="1"/>
        <rFont val="Calibri"/>
        <family val="2"/>
        <scheme val="minor"/>
      </rPr>
      <t xml:space="preserve">desarrollo del equipo </t>
    </r>
    <r>
      <rPr>
        <sz val="11"/>
        <color theme="1"/>
        <rFont val="Calibri"/>
        <family val="2"/>
        <scheme val="minor"/>
      </rPr>
      <t>en los proyectos</t>
    </r>
  </si>
  <si>
    <r>
      <t xml:space="preserve">Están establecidos los procesos estándar para la </t>
    </r>
    <r>
      <rPr>
        <b/>
        <sz val="11"/>
        <color theme="1"/>
        <rFont val="Calibri"/>
        <family val="2"/>
        <scheme val="minor"/>
      </rPr>
      <t xml:space="preserve">distribución de la información </t>
    </r>
    <r>
      <rPr>
        <sz val="11"/>
        <color theme="1"/>
        <rFont val="Calibri"/>
        <family val="2"/>
        <scheme val="minor"/>
      </rPr>
      <t>en los proyectos</t>
    </r>
  </si>
  <si>
    <r>
      <t xml:space="preserve">Están establecidos los procesos estándar para la </t>
    </r>
    <r>
      <rPr>
        <b/>
        <sz val="11"/>
        <color theme="1"/>
        <rFont val="Calibri"/>
        <family val="2"/>
        <scheme val="minor"/>
      </rPr>
      <t>licitación en los proyectos</t>
    </r>
  </si>
  <si>
    <r>
      <t xml:space="preserve">Están establecidos los procesos estándar para la </t>
    </r>
    <r>
      <rPr>
        <b/>
        <sz val="11"/>
        <color theme="1"/>
        <rFont val="Calibri"/>
        <family val="2"/>
        <scheme val="minor"/>
      </rPr>
      <t xml:space="preserve">planificación de los procesos de licitación </t>
    </r>
  </si>
  <si>
    <r>
      <t xml:space="preserve">Están establecidos los procesos estándar para la selección de la </t>
    </r>
    <r>
      <rPr>
        <b/>
        <sz val="11"/>
        <color theme="1"/>
        <rFont val="Calibri"/>
        <family val="2"/>
        <scheme val="minor"/>
      </rPr>
      <t>fuente de recursos en los proyectos</t>
    </r>
  </si>
  <si>
    <r>
      <t xml:space="preserve">Están establecidos los procesos estándar para la </t>
    </r>
    <r>
      <rPr>
        <b/>
        <sz val="11"/>
        <color theme="1"/>
        <rFont val="Calibri"/>
        <family val="2"/>
        <scheme val="minor"/>
      </rPr>
      <t xml:space="preserve">administración de contratos </t>
    </r>
    <r>
      <rPr>
        <sz val="11"/>
        <color theme="1"/>
        <rFont val="Calibri"/>
        <family val="2"/>
        <scheme val="minor"/>
      </rPr>
      <t>en los proyectos</t>
    </r>
  </si>
  <si>
    <r>
      <t xml:space="preserve">Están establecidos los procesos estándar para la </t>
    </r>
    <r>
      <rPr>
        <b/>
        <sz val="11"/>
        <color theme="1"/>
        <rFont val="Calibri"/>
        <family val="2"/>
        <scheme val="minor"/>
      </rPr>
      <t>realización de reportes en los proyectos</t>
    </r>
  </si>
  <si>
    <r>
      <t>Están establecidos los procesos estándar para el c</t>
    </r>
    <r>
      <rPr>
        <b/>
        <sz val="11"/>
        <color theme="1"/>
        <rFont val="Calibri"/>
        <family val="2"/>
        <scheme val="minor"/>
      </rPr>
      <t>ontrol de cambio integrado en los proyectos</t>
    </r>
  </si>
  <si>
    <r>
      <t xml:space="preserve">Están establecidos los procesos estándar para la </t>
    </r>
    <r>
      <rPr>
        <b/>
        <sz val="11"/>
        <color theme="1"/>
        <rFont val="Calibri"/>
        <family val="2"/>
        <scheme val="minor"/>
      </rPr>
      <t>verificación del alcance</t>
    </r>
    <r>
      <rPr>
        <sz val="11"/>
        <color theme="1"/>
        <rFont val="Calibri"/>
        <family val="2"/>
        <scheme val="minor"/>
      </rPr>
      <t xml:space="preserve"> en los proyectos</t>
    </r>
  </si>
  <si>
    <r>
      <t xml:space="preserve">Están establecidos los procesos para el </t>
    </r>
    <r>
      <rPr>
        <b/>
        <sz val="11"/>
        <color theme="1"/>
        <rFont val="Calibri"/>
        <family val="2"/>
        <scheme val="minor"/>
      </rPr>
      <t xml:space="preserve">control de cambios de alcance </t>
    </r>
    <r>
      <rPr>
        <sz val="11"/>
        <color theme="1"/>
        <rFont val="Calibri"/>
        <family val="2"/>
        <scheme val="minor"/>
      </rPr>
      <t>en los proyectos</t>
    </r>
  </si>
  <si>
    <r>
      <t xml:space="preserve">Están establecidos los procesos estándar para el </t>
    </r>
    <r>
      <rPr>
        <b/>
        <sz val="11"/>
        <color theme="1"/>
        <rFont val="Calibri"/>
        <family val="2"/>
        <scheme val="minor"/>
      </rPr>
      <t>control de cambios en el conograma de los proyectos</t>
    </r>
  </si>
  <si>
    <r>
      <t xml:space="preserve">Están establecidos los procesos estándar para el </t>
    </r>
    <r>
      <rPr>
        <b/>
        <sz val="11"/>
        <color theme="1"/>
        <rFont val="Calibri"/>
        <family val="2"/>
        <scheme val="minor"/>
      </rPr>
      <t>control de cambios en el costo de los proyectos</t>
    </r>
  </si>
  <si>
    <r>
      <t>Están establecidos los procesos estándar para el c</t>
    </r>
    <r>
      <rPr>
        <b/>
        <sz val="11"/>
        <color theme="1"/>
        <rFont val="Calibri"/>
        <family val="2"/>
        <scheme val="minor"/>
      </rPr>
      <t>ontrol de la calidad en los proyectos</t>
    </r>
  </si>
  <si>
    <r>
      <t xml:space="preserve">Están establecidos los procesos estándar para el </t>
    </r>
    <r>
      <rPr>
        <b/>
        <sz val="11"/>
        <color theme="1"/>
        <rFont val="Calibri"/>
        <family val="2"/>
        <scheme val="minor"/>
      </rPr>
      <t>control y monitoreo de los riesgos en los proyectos</t>
    </r>
  </si>
  <si>
    <r>
      <t xml:space="preserve">Están establecidos los procesos estándar para el </t>
    </r>
    <r>
      <rPr>
        <b/>
        <sz val="11"/>
        <color theme="1"/>
        <rFont val="Calibri"/>
        <family val="2"/>
        <scheme val="minor"/>
      </rPr>
      <t>cierre de contratos en los proyectos</t>
    </r>
  </si>
  <si>
    <r>
      <t>Están establecidos los procesos estándar para el</t>
    </r>
    <r>
      <rPr>
        <b/>
        <sz val="11"/>
        <color theme="1"/>
        <rFont val="Calibri"/>
        <family val="2"/>
        <scheme val="minor"/>
      </rPr>
      <t xml:space="preserve"> cierre administrativo en los proyectos</t>
    </r>
  </si>
  <si>
    <r>
      <t xml:space="preserve">La organización provee </t>
    </r>
    <r>
      <rPr>
        <b/>
        <sz val="11"/>
        <color theme="1"/>
        <rFont val="Calibri"/>
        <family val="2"/>
        <scheme val="minor"/>
      </rPr>
      <t>proyectos con una fuerza de trabajo adecuada e</t>
    </r>
    <r>
      <rPr>
        <sz val="11"/>
        <color theme="1"/>
        <rFont val="Calibri"/>
        <family val="2"/>
        <scheme val="minor"/>
      </rPr>
      <t>n los niveles requeridos.</t>
    </r>
  </si>
  <si>
    <r>
      <t xml:space="preserve">La organización posee los </t>
    </r>
    <r>
      <rPr>
        <b/>
        <sz val="11"/>
        <color theme="1"/>
        <rFont val="Calibri"/>
        <family val="2"/>
        <scheme val="minor"/>
      </rPr>
      <t>mecanismos, sistemas y procesos para generar proyectos con gerentes de proyectos profesionales y competentes</t>
    </r>
  </si>
  <si>
    <t>La organización selecciona un grupo de técnicas de gerencia de proyectos a las cuales se adapta e involucra. La organización permite que las técnicas estén basadas en las necesidades específicas de los proyectos</t>
  </si>
  <si>
    <r>
      <t xml:space="preserve">Los  procesos  de  control  de  </t>
    </r>
    <r>
      <rPr>
        <b/>
        <sz val="11"/>
        <color theme="1"/>
        <rFont val="Calibri"/>
        <family val="2"/>
        <scheme val="minor"/>
      </rPr>
      <t xml:space="preserve">iniciación  de  proyectos </t>
    </r>
    <r>
      <rPr>
        <sz val="11"/>
        <color theme="1"/>
        <rFont val="Calibri"/>
        <family val="2"/>
        <scheme val="minor"/>
      </rPr>
      <t>están establecidos y son aplicados para el control de la estabilidad de los procesos</t>
    </r>
  </si>
  <si>
    <r>
      <t xml:space="preserve">Los procesos de control de desarrollo del </t>
    </r>
    <r>
      <rPr>
        <b/>
        <sz val="11"/>
        <color theme="1"/>
        <rFont val="Calibri"/>
        <family val="2"/>
        <scheme val="minor"/>
      </rPr>
      <t>plan de proyectos</t>
    </r>
    <r>
      <rPr>
        <sz val="11"/>
        <color theme="1"/>
        <rFont val="Calibri"/>
        <family val="2"/>
        <scheme val="minor"/>
      </rPr>
      <t xml:space="preserve"> están establecidos y son aplicados para el control de la estabilidad de los procesos</t>
    </r>
  </si>
  <si>
    <t>Los procesos de control para la planificación del abastecimiento en proyectos están establecidos y son aplicados para el control de la estabilidad de los procesos</t>
  </si>
  <si>
    <t>Los procesos de control del cronograma de proyectos están establecidos y son aplicados para  la estabilidad de los procesos</t>
  </si>
  <si>
    <t>Los procesos de control  cambios de alcance de proyectos están establecidos  y  son aplicados para el control de la estabilidad de los procesos control de la estabilidad de los procesos</t>
  </si>
  <si>
    <r>
      <t>Están establecidos, agrupados y analizados los procesos de medición de</t>
    </r>
    <r>
      <rPr>
        <b/>
        <sz val="11"/>
        <color theme="1"/>
        <rFont val="Calibri"/>
        <family val="2"/>
        <scheme val="minor"/>
      </rPr>
      <t xml:space="preserve"> iniciación</t>
    </r>
    <r>
      <rPr>
        <sz val="11"/>
        <color theme="1"/>
        <rFont val="Calibri"/>
        <family val="2"/>
        <scheme val="minor"/>
      </rPr>
      <t xml:space="preserve"> de proyectos</t>
    </r>
  </si>
  <si>
    <r>
      <t xml:space="preserve">Están establecidos, agrupados y analizados los procesos de medición de </t>
    </r>
    <r>
      <rPr>
        <b/>
        <sz val="11"/>
        <color theme="1"/>
        <rFont val="Calibri"/>
        <family val="2"/>
        <scheme val="minor"/>
      </rPr>
      <t xml:space="preserve">desarrollo </t>
    </r>
    <r>
      <rPr>
        <sz val="11"/>
        <color theme="1"/>
        <rFont val="Calibri"/>
        <family val="2"/>
        <scheme val="minor"/>
      </rPr>
      <t>del plan de proyectos</t>
    </r>
  </si>
  <si>
    <r>
      <t xml:space="preserve">Están establecidos, agrupados y analizados los procesos de medición para la </t>
    </r>
    <r>
      <rPr>
        <b/>
        <sz val="11"/>
        <color theme="1"/>
        <rFont val="Calibri"/>
        <family val="2"/>
        <scheme val="minor"/>
      </rPr>
      <t xml:space="preserve">planificación </t>
    </r>
    <r>
      <rPr>
        <sz val="11"/>
        <color theme="1"/>
        <rFont val="Calibri"/>
        <family val="2"/>
        <scheme val="minor"/>
      </rPr>
      <t>del alcance de proyectos</t>
    </r>
  </si>
  <si>
    <r>
      <t xml:space="preserve">Están   establecidos,   agrupados   y   analizados   los procesos de medición para la </t>
    </r>
    <r>
      <rPr>
        <b/>
        <sz val="11"/>
        <color theme="1"/>
        <rFont val="Calibri"/>
        <family val="2"/>
        <scheme val="minor"/>
      </rPr>
      <t xml:space="preserve">definición </t>
    </r>
    <r>
      <rPr>
        <sz val="11"/>
        <color theme="1"/>
        <rFont val="Calibri"/>
        <family val="2"/>
        <scheme val="minor"/>
      </rPr>
      <t>del alcance de proyectos</t>
    </r>
  </si>
  <si>
    <r>
      <t xml:space="preserve">Están establecidos, agrupados y analizados los procesos de medición para la </t>
    </r>
    <r>
      <rPr>
        <b/>
        <sz val="11"/>
        <color theme="1"/>
        <rFont val="Calibri"/>
        <family val="2"/>
        <scheme val="minor"/>
      </rPr>
      <t xml:space="preserve">definición de las actividades </t>
    </r>
    <r>
      <rPr>
        <sz val="11"/>
        <color theme="1"/>
        <rFont val="Calibri"/>
        <family val="2"/>
        <scheme val="minor"/>
      </rPr>
      <t>de proyectos</t>
    </r>
  </si>
  <si>
    <r>
      <t>Están establecidos, agrupados y analizados los procesos de medición para la</t>
    </r>
    <r>
      <rPr>
        <b/>
        <sz val="11"/>
        <color theme="1"/>
        <rFont val="Calibri"/>
        <family val="2"/>
        <scheme val="minor"/>
      </rPr>
      <t xml:space="preserve"> secuencia de las actividades de proyectos</t>
    </r>
  </si>
  <si>
    <r>
      <t xml:space="preserve">Están   establecidos,   agrupados   y   analizados   los procesos de medición para el cáculo de la </t>
    </r>
    <r>
      <rPr>
        <b/>
        <sz val="11"/>
        <color theme="1"/>
        <rFont val="Calibri"/>
        <family val="2"/>
        <scheme val="minor"/>
      </rPr>
      <t>duración de las actividades</t>
    </r>
    <r>
      <rPr>
        <sz val="11"/>
        <color theme="1"/>
        <rFont val="Calibri"/>
        <family val="2"/>
        <scheme val="minor"/>
      </rPr>
      <t xml:space="preserve"> de proyectos</t>
    </r>
  </si>
  <si>
    <r>
      <t xml:space="preserve">Están establecidos, agrupados y analizados los procesos de medición para el desarrollo de </t>
    </r>
    <r>
      <rPr>
        <b/>
        <sz val="11"/>
        <color theme="1"/>
        <rFont val="Calibri"/>
        <family val="2"/>
        <scheme val="minor"/>
      </rPr>
      <t>cronogramas de proyectos</t>
    </r>
  </si>
  <si>
    <r>
      <t xml:space="preserve">Están   establecidos,   agrupados   y   analizados   los procesos de medición para la </t>
    </r>
    <r>
      <rPr>
        <b/>
        <sz val="11"/>
        <color theme="1"/>
        <rFont val="Calibri"/>
        <family val="2"/>
        <scheme val="minor"/>
      </rPr>
      <t>estimación de costos de los proyectos</t>
    </r>
  </si>
  <si>
    <r>
      <t xml:space="preserve">Están   establecidos,   agrupados   y   analizados   los procesos de medición para la determinación del </t>
    </r>
    <r>
      <rPr>
        <b/>
        <sz val="11"/>
        <color theme="1"/>
        <rFont val="Calibri"/>
        <family val="2"/>
        <scheme val="minor"/>
      </rPr>
      <t>presupuesto de los proyectos</t>
    </r>
  </si>
  <si>
    <r>
      <t>Están establecidos, agrupados y analizados los procesos de medición para la</t>
    </r>
    <r>
      <rPr>
        <b/>
        <sz val="11"/>
        <color theme="1"/>
        <rFont val="Calibri"/>
        <family val="2"/>
        <scheme val="minor"/>
      </rPr>
      <t xml:space="preserve"> planificación de la gerencia de los riesgos de los proyectos</t>
    </r>
  </si>
  <si>
    <t>La organización demuestra el retorno de la inversión a través de la ejecución de proyectos.</t>
  </si>
  <si>
    <r>
      <t>Los problemas en los procesos de</t>
    </r>
    <r>
      <rPr>
        <b/>
        <sz val="11"/>
        <color theme="1"/>
        <rFont val="Calibri"/>
        <family val="2"/>
        <scheme val="minor"/>
      </rPr>
      <t xml:space="preserve"> desarrollo </t>
    </r>
    <r>
      <rPr>
        <sz val="11"/>
        <color theme="1"/>
        <rFont val="Calibri"/>
        <family val="2"/>
        <scheme val="minor"/>
      </rPr>
      <t>del plan son medidos, los procesos de recomendaciones de mejora son recolectadas, y los  procesos de mejora son implementados.</t>
    </r>
  </si>
  <si>
    <r>
      <t xml:space="preserve">Los problemas en los procesos de </t>
    </r>
    <r>
      <rPr>
        <b/>
        <sz val="11"/>
        <color theme="1"/>
        <rFont val="Calibri"/>
        <family val="2"/>
        <scheme val="minor"/>
      </rPr>
      <t>iniciación</t>
    </r>
    <r>
      <rPr>
        <sz val="11"/>
        <color theme="1"/>
        <rFont val="Calibri"/>
        <family val="2"/>
        <scheme val="minor"/>
      </rPr>
      <t xml:space="preserve"> de proyectos son medidos; los procesos de recomendaciones de mejora son recolectadas y los procesos de mejora son implementados.</t>
    </r>
  </si>
  <si>
    <r>
      <t xml:space="preserve">Los problemas en los procesos de </t>
    </r>
    <r>
      <rPr>
        <b/>
        <sz val="11"/>
        <color theme="1"/>
        <rFont val="Calibri"/>
        <family val="2"/>
        <scheme val="minor"/>
      </rPr>
      <t>planificación</t>
    </r>
    <r>
      <rPr>
        <sz val="11"/>
        <color theme="1"/>
        <rFont val="Calibri"/>
        <family val="2"/>
        <scheme val="minor"/>
      </rPr>
      <t xml:space="preserve"> del alcance son medidos, los procesos de recomendaciones de mejora son recolectadas, y  los procesos de mejora son implementados.</t>
    </r>
  </si>
  <si>
    <r>
      <t xml:space="preserve">Los problemas en los procesos de </t>
    </r>
    <r>
      <rPr>
        <b/>
        <sz val="11"/>
        <color theme="1"/>
        <rFont val="Calibri"/>
        <family val="2"/>
        <scheme val="minor"/>
      </rPr>
      <t>definicón del alcance</t>
    </r>
    <r>
      <rPr>
        <sz val="11"/>
        <color theme="1"/>
        <rFont val="Calibri"/>
        <family val="2"/>
        <scheme val="minor"/>
      </rPr>
      <t xml:space="preserve"> son medidos, los procesos de recomendaciones de mejora son recolectadas, y los procesos de mejora son implementados.</t>
    </r>
  </si>
  <si>
    <r>
      <t xml:space="preserve">Los problemas en los procesos de </t>
    </r>
    <r>
      <rPr>
        <b/>
        <sz val="11"/>
        <color theme="1"/>
        <rFont val="Calibri"/>
        <family val="2"/>
        <scheme val="minor"/>
      </rPr>
      <t>definición de actividades</t>
    </r>
    <r>
      <rPr>
        <sz val="11"/>
        <color theme="1"/>
        <rFont val="Calibri"/>
        <family val="2"/>
        <scheme val="minor"/>
      </rPr>
      <t xml:space="preserve"> son medidos, los procesos de recomendaciones de mejora son recolectadas, y los procesos de mejora son implementados.</t>
    </r>
  </si>
  <si>
    <r>
      <t xml:space="preserve">Los problemas en los procesos de determinacón de </t>
    </r>
    <r>
      <rPr>
        <b/>
        <sz val="11"/>
        <color theme="1"/>
        <rFont val="Calibri"/>
        <family val="2"/>
        <scheme val="minor"/>
      </rPr>
      <t>secuencia de actividades</t>
    </r>
    <r>
      <rPr>
        <sz val="11"/>
        <color theme="1"/>
        <rFont val="Calibri"/>
        <family val="2"/>
        <scheme val="minor"/>
      </rPr>
      <t xml:space="preserve"> son medidos, los procesos de recomendaciones de mejora son recolectadas, y los procesos de mejora son implementados.</t>
    </r>
  </si>
  <si>
    <r>
      <t xml:space="preserve">Los problemas en los procesos de determinación de la </t>
    </r>
    <r>
      <rPr>
        <b/>
        <sz val="11"/>
        <color theme="1"/>
        <rFont val="Calibri"/>
        <family val="2"/>
        <scheme val="minor"/>
      </rPr>
      <t xml:space="preserve">duración de actividades </t>
    </r>
    <r>
      <rPr>
        <sz val="11"/>
        <color theme="1"/>
        <rFont val="Calibri"/>
        <family val="2"/>
        <scheme val="minor"/>
      </rPr>
      <t>son medidos, procesos de recomendaciones de mejora son recolectadas, y procesos de mejora son implementados</t>
    </r>
  </si>
  <si>
    <r>
      <t xml:space="preserve">Los problemas en los procesos de </t>
    </r>
    <r>
      <rPr>
        <b/>
        <sz val="11"/>
        <color theme="1"/>
        <rFont val="Calibri"/>
        <family val="2"/>
        <scheme val="minor"/>
      </rPr>
      <t>desarrollo del cronograma</t>
    </r>
    <r>
      <rPr>
        <sz val="11"/>
        <color theme="1"/>
        <rFont val="Calibri"/>
        <family val="2"/>
        <scheme val="minor"/>
      </rPr>
      <t xml:space="preserve"> son medidos, los procesos de recomendaciones de mejora son recolectadas, y los procesos de mejora son implementados.</t>
    </r>
  </si>
  <si>
    <r>
      <t xml:space="preserve">Los problemas en los procesos de </t>
    </r>
    <r>
      <rPr>
        <b/>
        <sz val="11"/>
        <color theme="1"/>
        <rFont val="Calibri"/>
        <family val="2"/>
        <scheme val="minor"/>
      </rPr>
      <t>planificación de recursos s</t>
    </r>
    <r>
      <rPr>
        <sz val="11"/>
        <color theme="1"/>
        <rFont val="Calibri"/>
        <family val="2"/>
        <scheme val="minor"/>
      </rPr>
      <t>on medidos, procesos de recomendaciones de mejora son recolectadas, y procesos de mejora son implementados</t>
    </r>
  </si>
  <si>
    <t>Los problemas en los procesos de estimación de costos son medidos, los procesos de recomendaciones de mejora son recolectadas, y los procesos de mejora son implementados.</t>
  </si>
  <si>
    <r>
      <t xml:space="preserve">Los problemas en los procesos de la </t>
    </r>
    <r>
      <rPr>
        <b/>
        <sz val="11"/>
        <color theme="1"/>
        <rFont val="Calibri"/>
        <family val="2"/>
        <scheme val="minor"/>
      </rPr>
      <t xml:space="preserve">planificación de la calidad </t>
    </r>
    <r>
      <rPr>
        <sz val="11"/>
        <color theme="1"/>
        <rFont val="Calibri"/>
        <family val="2"/>
        <scheme val="minor"/>
      </rPr>
      <t>de proyectos son medidos, procesos de recomendaciones de mejora son recolectadas, y procesos de mejora son implementados</t>
    </r>
  </si>
  <si>
    <r>
      <t xml:space="preserve">Los problemas en los procesos de la </t>
    </r>
    <r>
      <rPr>
        <b/>
        <sz val="11"/>
        <color theme="1"/>
        <rFont val="Calibri"/>
        <family val="2"/>
        <scheme val="minor"/>
      </rPr>
      <t>planificación organizacional</t>
    </r>
    <r>
      <rPr>
        <sz val="11"/>
        <color theme="1"/>
        <rFont val="Calibri"/>
        <family val="2"/>
        <scheme val="minor"/>
      </rPr>
      <t xml:space="preserve"> de proyectos son medidos, procesos de recomendaciones de mejora son recolectadas, y procesos de mejora son implementados</t>
    </r>
  </si>
  <si>
    <r>
      <t xml:space="preserve">Los problemas en los procesos de la </t>
    </r>
    <r>
      <rPr>
        <b/>
        <sz val="11"/>
        <color theme="1"/>
        <rFont val="Calibri"/>
        <family val="2"/>
        <scheme val="minor"/>
      </rPr>
      <t xml:space="preserve">adquisición del equipo </t>
    </r>
    <r>
      <rPr>
        <sz val="11"/>
        <color theme="1"/>
        <rFont val="Calibri"/>
        <family val="2"/>
        <scheme val="minor"/>
      </rPr>
      <t>de proyectos son medidos, procesos de recomendaciones de mejora son recolectadas, y procesos de mejora son implementados</t>
    </r>
  </si>
  <si>
    <r>
      <t xml:space="preserve">Los problemas en los procesos de planificación del </t>
    </r>
    <r>
      <rPr>
        <b/>
        <sz val="11"/>
        <color theme="1"/>
        <rFont val="Calibri"/>
        <family val="2"/>
        <scheme val="minor"/>
      </rPr>
      <t>plan de comunicación en proyectos</t>
    </r>
    <r>
      <rPr>
        <sz val="11"/>
        <color theme="1"/>
        <rFont val="Calibri"/>
        <family val="2"/>
        <scheme val="minor"/>
      </rPr>
      <t xml:space="preserve"> son medidos, lois procesos de recomendaciones de mejora son recolectadas, y los procesos de mejora son implementados</t>
    </r>
  </si>
  <si>
    <r>
      <t xml:space="preserve">Los problemas en los procesos de </t>
    </r>
    <r>
      <rPr>
        <b/>
        <sz val="11"/>
        <color theme="1"/>
        <rFont val="Calibri"/>
        <family val="2"/>
        <scheme val="minor"/>
      </rPr>
      <t>identificación de riesgos</t>
    </r>
    <r>
      <rPr>
        <sz val="11"/>
        <color theme="1"/>
        <rFont val="Calibri"/>
        <family val="2"/>
        <scheme val="minor"/>
      </rPr>
      <t xml:space="preserve"> son medidos, los procesos de recomendaciones de mejora son recolectadas, y los procesos de mejora son implementados</t>
    </r>
  </si>
  <si>
    <r>
      <t xml:space="preserve">Los problemas en los procesos de </t>
    </r>
    <r>
      <rPr>
        <b/>
        <sz val="11"/>
        <color theme="1"/>
        <rFont val="Calibri"/>
        <family val="2"/>
        <scheme val="minor"/>
      </rPr>
      <t>análisis cualitativo de riesgo</t>
    </r>
    <r>
      <rPr>
        <sz val="11"/>
        <color theme="1"/>
        <rFont val="Calibri"/>
        <family val="2"/>
        <scheme val="minor"/>
      </rPr>
      <t>s son medidos, procesos de recomendaciones de mejora son recolectadas, y procesos de mejora son implementados</t>
    </r>
  </si>
  <si>
    <r>
      <t xml:space="preserve">Los problemas en los procesos de </t>
    </r>
    <r>
      <rPr>
        <b/>
        <sz val="11"/>
        <color theme="1"/>
        <rFont val="Calibri"/>
        <family val="2"/>
        <scheme val="minor"/>
      </rPr>
      <t xml:space="preserve">análisis cuantitativo de riesgos </t>
    </r>
    <r>
      <rPr>
        <sz val="11"/>
        <color theme="1"/>
        <rFont val="Calibri"/>
        <family val="2"/>
        <scheme val="minor"/>
      </rPr>
      <t>son medidos, procesos de recomendaciones de mejora son recolectadas, y procesos de mejora son implementados</t>
    </r>
  </si>
  <si>
    <t>Los problemas en los procesos de planificación de respuesta a los riesgos son medidos, los procesos de recomendaciones de mejora son recolectadas, y los procesos de mejora son implementados</t>
  </si>
  <si>
    <t>Los problemas en los procesos de planificación de abastecimiento son medidos, los procesos de recomendaciones de mejora son recolectadas, y procesos de mejora son implementados</t>
  </si>
  <si>
    <t>Los problemas en los procesos de planificación de licitación son medidos, lso procesos de recomendaciones de mejora son recolectadas, y los procesos de mejora son implementados</t>
  </si>
  <si>
    <r>
      <t xml:space="preserve">Los problemas en los procesos de </t>
    </r>
    <r>
      <rPr>
        <b/>
        <sz val="11"/>
        <color theme="1"/>
        <rFont val="Calibri"/>
        <family val="2"/>
        <scheme val="minor"/>
      </rPr>
      <t xml:space="preserve">aseguramiento de la calidad </t>
    </r>
    <r>
      <rPr>
        <sz val="11"/>
        <color theme="1"/>
        <rFont val="Calibri"/>
        <family val="2"/>
        <scheme val="minor"/>
      </rPr>
      <t>en proyectos son medidos, procesos de recomendaciones de mejora son recolectadas, y procesos de mejora son implementados</t>
    </r>
  </si>
  <si>
    <r>
      <t>Los problemas en los procesos de</t>
    </r>
    <r>
      <rPr>
        <b/>
        <sz val="11"/>
        <color theme="1"/>
        <rFont val="Calibri"/>
        <family val="2"/>
        <scheme val="minor"/>
      </rPr>
      <t xml:space="preserve"> desarrollo del equipo </t>
    </r>
    <r>
      <rPr>
        <sz val="11"/>
        <color theme="1"/>
        <rFont val="Calibri"/>
        <family val="2"/>
        <scheme val="minor"/>
      </rPr>
      <t>en proyectos son medidos, procesos de recomendaciones de mejora son recolectadas, y procesos de mejora son implementados</t>
    </r>
  </si>
  <si>
    <r>
      <t xml:space="preserve">Los problemas en los procesos de selección de </t>
    </r>
    <r>
      <rPr>
        <b/>
        <sz val="11"/>
        <color theme="1"/>
        <rFont val="Calibri"/>
        <family val="2"/>
        <scheme val="minor"/>
      </rPr>
      <t xml:space="preserve">fuente de recursos </t>
    </r>
    <r>
      <rPr>
        <sz val="11"/>
        <color theme="1"/>
        <rFont val="Calibri"/>
        <family val="2"/>
        <scheme val="minor"/>
      </rPr>
      <t>en proyectos son medidos, procesos de recomendaciones de mejora son recolectadas, y procesos de mejora son implementados</t>
    </r>
  </si>
  <si>
    <r>
      <t xml:space="preserve">Los problemas en los procesos de </t>
    </r>
    <r>
      <rPr>
        <b/>
        <sz val="11"/>
        <color theme="1"/>
        <rFont val="Calibri"/>
        <family val="2"/>
        <scheme val="minor"/>
      </rPr>
      <t>administración de contrato</t>
    </r>
    <r>
      <rPr>
        <sz val="11"/>
        <color theme="1"/>
        <rFont val="Calibri"/>
        <family val="2"/>
        <scheme val="minor"/>
      </rPr>
      <t xml:space="preserve"> en proyectos son medidos, procesos de recomendaciones de mejora son recolectadas, y procesos de mejora son implementados</t>
    </r>
  </si>
  <si>
    <r>
      <t>Los problemas en los procesos de</t>
    </r>
    <r>
      <rPr>
        <b/>
        <sz val="11"/>
        <color theme="1"/>
        <rFont val="Calibri"/>
        <family val="2"/>
        <scheme val="minor"/>
      </rPr>
      <t xml:space="preserve"> control de cambios</t>
    </r>
    <r>
      <rPr>
        <sz val="11"/>
        <color theme="1"/>
        <rFont val="Calibri"/>
        <family val="2"/>
        <scheme val="minor"/>
      </rPr>
      <t xml:space="preserve"> integrados en proyectos son medidos, procesos de recomendaciones de mejora son recolectadas, y procesos de mejora son implementados</t>
    </r>
  </si>
  <si>
    <r>
      <t xml:space="preserve">Los problemas en los procesos de </t>
    </r>
    <r>
      <rPr>
        <b/>
        <sz val="11"/>
        <color theme="1"/>
        <rFont val="Calibri"/>
        <family val="2"/>
        <scheme val="minor"/>
      </rPr>
      <t xml:space="preserve">verificación del alcance </t>
    </r>
    <r>
      <rPr>
        <sz val="11"/>
        <color theme="1"/>
        <rFont val="Calibri"/>
        <family val="2"/>
        <scheme val="minor"/>
      </rPr>
      <t>en proyectos son medidos, procesos de recomendaciones de mejora son recolectadas, y procesos de mejora son implementados</t>
    </r>
  </si>
  <si>
    <r>
      <t xml:space="preserve">Los problemas en los procesos de </t>
    </r>
    <r>
      <rPr>
        <b/>
        <sz val="11"/>
        <color theme="1"/>
        <rFont val="Calibri"/>
        <family val="2"/>
        <scheme val="minor"/>
      </rPr>
      <t>control de cambios de alcance</t>
    </r>
    <r>
      <rPr>
        <sz val="11"/>
        <color theme="1"/>
        <rFont val="Calibri"/>
        <family val="2"/>
        <scheme val="minor"/>
      </rPr>
      <t xml:space="preserve"> en proyectos son medidos, procesos de recomendaciones de mejora son recolectadas, y procesos de mejora son implementados</t>
    </r>
  </si>
  <si>
    <r>
      <t xml:space="preserve">Los problemas en los procesos de </t>
    </r>
    <r>
      <rPr>
        <b/>
        <sz val="11"/>
        <color theme="1"/>
        <rFont val="Calibri"/>
        <family val="2"/>
        <scheme val="minor"/>
      </rPr>
      <t>control del cronograma</t>
    </r>
    <r>
      <rPr>
        <sz val="11"/>
        <color theme="1"/>
        <rFont val="Calibri"/>
        <family val="2"/>
        <scheme val="minor"/>
      </rPr>
      <t xml:space="preserve"> en proyectos son medidos, procesos de recomendaciones de mejora son recolectadas, y procesos de mejora son implementados</t>
    </r>
  </si>
  <si>
    <r>
      <t xml:space="preserve">Los problemas en los procesos de </t>
    </r>
    <r>
      <rPr>
        <b/>
        <sz val="11"/>
        <color theme="1"/>
        <rFont val="Calibri"/>
        <family val="2"/>
        <scheme val="minor"/>
      </rPr>
      <t>control de costos en proyectos</t>
    </r>
    <r>
      <rPr>
        <sz val="11"/>
        <color theme="1"/>
        <rFont val="Calibri"/>
        <family val="2"/>
        <scheme val="minor"/>
      </rPr>
      <t xml:space="preserve"> son medidos, procesos de recomendaciones de mejora son recolectadas, y procesos de mejora son implementados</t>
    </r>
  </si>
  <si>
    <r>
      <t xml:space="preserve">Los problemas en los procesos de </t>
    </r>
    <r>
      <rPr>
        <b/>
        <sz val="11"/>
        <color theme="1"/>
        <rFont val="Calibri"/>
        <family val="2"/>
        <scheme val="minor"/>
      </rPr>
      <t xml:space="preserve">control de la calidad </t>
    </r>
    <r>
      <rPr>
        <sz val="11"/>
        <color theme="1"/>
        <rFont val="Calibri"/>
        <family val="2"/>
        <scheme val="minor"/>
      </rPr>
      <t>en proyectos son medidos, procesos de recomendaciones de mejora son recolectadas, y procesos de mejora son implementados</t>
    </r>
  </si>
  <si>
    <r>
      <t xml:space="preserve">Los problemas en los procesos de </t>
    </r>
    <r>
      <rPr>
        <b/>
        <sz val="11"/>
        <color theme="1"/>
        <rFont val="Calibri"/>
        <family val="2"/>
        <scheme val="minor"/>
      </rPr>
      <t>control y monitoreo de riesgos</t>
    </r>
    <r>
      <rPr>
        <sz val="11"/>
        <color theme="1"/>
        <rFont val="Calibri"/>
        <family val="2"/>
        <scheme val="minor"/>
      </rPr>
      <t xml:space="preserve"> en proyectos son medidos, procesos de recomendaciones de mejora son recolectadas, y procesos de mejora son implementados</t>
    </r>
  </si>
  <si>
    <r>
      <t>Los problemas en los procesos de</t>
    </r>
    <r>
      <rPr>
        <b/>
        <sz val="11"/>
        <color theme="1"/>
        <rFont val="Calibri"/>
        <family val="2"/>
        <scheme val="minor"/>
      </rPr>
      <t xml:space="preserve"> cierre de contratos</t>
    </r>
    <r>
      <rPr>
        <sz val="11"/>
        <color theme="1"/>
        <rFont val="Calibri"/>
        <family val="2"/>
        <scheme val="minor"/>
      </rPr>
      <t xml:space="preserve"> en proyectos son medidos, procesos de recomendaciones de mejora son recolectadas, y procesos de mejora son implementados</t>
    </r>
  </si>
  <si>
    <r>
      <t>Los problemas en los procesos de</t>
    </r>
    <r>
      <rPr>
        <b/>
        <sz val="11"/>
        <color theme="1"/>
        <rFont val="Calibri"/>
        <family val="2"/>
        <scheme val="minor"/>
      </rPr>
      <t xml:space="preserve"> cierre administrativo</t>
    </r>
    <r>
      <rPr>
        <sz val="11"/>
        <color theme="1"/>
        <rFont val="Calibri"/>
        <family val="2"/>
        <scheme val="minor"/>
      </rPr>
      <t xml:space="preserve"> de proyectos son medidos, procesos de recomendaciones de mejora son recolectadas, y procesos de mejora son implementados</t>
    </r>
  </si>
  <si>
    <t>La organización recolecta y distribuye las lecciones aprendidas de proyectos.</t>
  </si>
  <si>
    <t>El equipo de proyecto recolecta y aplica las lecciones aprendidas</t>
  </si>
  <si>
    <t>La organización aplica la técnica de benchmarking ( estudio profundizado sobre sus competidores para entender las estrategias y mejores practicas utilizadas por ellos) para mejorar continuamente el rendimiento de proyectos.</t>
  </si>
  <si>
    <t>Observaciones/Recomendaciones que sugiere desde su área para la PMO:</t>
  </si>
  <si>
    <r>
      <rPr>
        <b/>
        <sz val="11"/>
        <color theme="1"/>
        <rFont val="Calibri"/>
        <family val="2"/>
        <scheme val="minor"/>
      </rPr>
      <t>Nota:</t>
    </r>
    <r>
      <rPr>
        <sz val="11"/>
        <color theme="1"/>
        <rFont val="Calibri"/>
        <family val="2"/>
        <scheme val="minor"/>
      </rPr>
      <t xml:space="preserve">
Llenar la opción elegida con 0 (Falta definición e implementación /Casi nunca cumple), 
1 (Acción correctiva / Cumple algunas veces),
 2 (Acción mejora / Cumple casi siempre),
3 (Completado / Cumplido)</t>
    </r>
  </si>
  <si>
    <t>Filtro</t>
  </si>
  <si>
    <t>Suma de Puntaje Máximo de PyS</t>
  </si>
  <si>
    <t>Suma de Puntaje real</t>
  </si>
  <si>
    <t>Suma de Grado de cumplimiento %</t>
  </si>
  <si>
    <t>,</t>
  </si>
  <si>
    <t>FASE</t>
  </si>
  <si>
    <t>DESCRIPCIÓN</t>
  </si>
  <si>
    <t>V. TOTAL</t>
  </si>
  <si>
    <t>PERIODO</t>
  </si>
  <si>
    <t>RECURSOS</t>
  </si>
  <si>
    <t>PLAN Y PRESUPUESTO PARA IMPLEMENTACIÓN DE MEJORES PRÁCTICAS (PROYECTADO PARA IMPLEMENTACIÓN EN 6 MESES)</t>
  </si>
  <si>
    <t>1.1</t>
  </si>
  <si>
    <t>Salario estimado  hora + provisiones</t>
  </si>
  <si>
    <t>Directores de proyecto</t>
  </si>
  <si>
    <t>Primeras 3 semanas</t>
  </si>
  <si>
    <t>1 Gerente PMO, 3 directores de proyecto, refrigerios y papeleria</t>
  </si>
  <si>
    <t>Involucrar y socializar a participantes</t>
  </si>
  <si>
    <t>2.1</t>
  </si>
  <si>
    <t>3 semanas</t>
  </si>
  <si>
    <t>3.1</t>
  </si>
  <si>
    <t>Capacitar a los trabajadores</t>
  </si>
  <si>
    <t>Líderes de gestiones</t>
  </si>
  <si>
    <t>Refrigerios reuniones por persona</t>
  </si>
  <si>
    <t>Papelería reuniones por personal</t>
  </si>
  <si>
    <t>1 Gerente PMO, 3 directores de proyecto, líderes gestiones, refrigerios y papeleria</t>
  </si>
  <si>
    <t>Especialista gerencia de proyectos (subcontratado-externo) y/o auditor externo</t>
  </si>
  <si>
    <t>4 semanas</t>
  </si>
  <si>
    <t>Establecer objetivos prioritarios y documentación</t>
  </si>
  <si>
    <t>3.2</t>
  </si>
  <si>
    <t>Disponibilidad gerentes, directores para reunión con auditor externo acerca del objetivo de la implementación de los procesos</t>
  </si>
  <si>
    <t>2 semanas</t>
  </si>
  <si>
    <t>Realizar charlas y talleres informativos</t>
  </si>
  <si>
    <t>1 Gerente PMO, 3 directores de proyecto, líderes gestiones, auditor externo, refrigerios y papeleria</t>
  </si>
  <si>
    <t>8 semanas</t>
  </si>
  <si>
    <t>4.2</t>
  </si>
  <si>
    <t>Disponibilidad gerentes, directores, auditor externo y líderes de cada gesión para 1 reunión por semana (en 3 semanas) donde sea socializado a los trabajadores como es desde la cultura gerencial la implementación de los procesos</t>
  </si>
  <si>
    <t>4.1</t>
  </si>
  <si>
    <t>Auditor externo</t>
  </si>
  <si>
    <t>Disponibilidad auditor externo para elaboración de talleres, formatos, dinámicas e indicadores para medir avance en la implementación de procesos.</t>
  </si>
  <si>
    <t>Realizar plan de mejoramiento continuo</t>
  </si>
  <si>
    <t>5.1</t>
  </si>
  <si>
    <t>Disponibilidad auditor externo, gerencia y dirección para reevaluar procesos a implementar</t>
  </si>
  <si>
    <t>Auditor externo, gerencia PMO y dirección de proyectos</t>
  </si>
  <si>
    <t>Aplicar encuesta OMP3 nuevamente</t>
  </si>
  <si>
    <t>Disponibilidad gerentes y directores de proyecto  para en 3 reuniones de 2 horas 
- 1era para comunicar resultados OPM3.
- 2da para definir puntosde vista de gerencia/dirección
- 3ra para definir procesos en que se realizará el enfoque.</t>
  </si>
  <si>
    <t>Disponibilidad gerentes, directores y líderes de cada gestión para 4 reuniones 
- 1era para comunicar resultados OPM3 y analisis realizado por gerencia y dirección
- 2da para recibir retroalimentacones por parte de la áreas de liderazgo respecto a analisis realizado por gerencia y dirección.
- 3ra para realizar entrevistas individuales
- 4ta para explicar el proceder del plan de implementación de los procesos teniendo en cuenta las retroalimentaciones recibidas</t>
  </si>
  <si>
    <t>Disponibilidad gerentes, directores, auditor externo y líderes de cada gestión para 1 reunión cada semana (en 8 semanas) donde se socialicen los avances y sean generadas dinámicas y talleres prácticos que fortalezcan la apropiación de los procesos.</t>
  </si>
  <si>
    <t>¿El equipo muestra habilidades de liderazgo?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</si>
</sst>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 #,##0.00_-;\-&quot;$&quot;\ * #,##0.00_-;_-&quot;$&quot;\ * &quot;-&quot;??_-;_-@_-"/>
    <numFmt numFmtId="164" formatCode="_(&quot;$&quot;\ * #,##0.00_);_(&quot;$&quot;\ * \(#,##0.00\);_(&quot;$&quot;\ * &quot;-&quot;??_);_(@_)"/>
    <numFmt numFmtId="165" formatCode="_(&quot;$&quot;\ * #,##0_);_(&quot;$&quot;\ * \(#,##0\);_(&quot;$&quot;\ * &quot;-&quot;??_);_(@_)"/>
  </numFmts>
  <fonts count="39" x14ac:knownFonts="1">
    <font>
      <sz val="11"/>
      <color theme="1"/>
      <name val="Calibri"/>
      <family val="2"/>
      <scheme val="minor"/>
    </font>
    <font>
      <b/>
      <sz val="11"/>
      <color theme="1"/>
      <name val="Calibri"/>
      <family val="2"/>
      <scheme val="minor"/>
    </font>
    <font>
      <sz val="9"/>
      <color rgb="FF000000"/>
      <name val="Lucida Sans Unicode"/>
      <family val="2"/>
    </font>
    <font>
      <i/>
      <sz val="9"/>
      <color rgb="FF000000"/>
      <name val="Lucida Sans Unicode"/>
      <family val="2"/>
    </font>
    <font>
      <i/>
      <vertAlign val="superscript"/>
      <sz val="9"/>
      <color rgb="FF000000"/>
      <name val="Lucida Sans Unicode"/>
      <family val="2"/>
    </font>
    <font>
      <sz val="11"/>
      <color theme="1"/>
      <name val="Calibri"/>
      <family val="2"/>
      <scheme val="minor"/>
    </font>
    <font>
      <b/>
      <sz val="11"/>
      <color theme="0"/>
      <name val="Calibri"/>
      <family val="2"/>
      <scheme val="minor"/>
    </font>
    <font>
      <b/>
      <sz val="10"/>
      <color rgb="FF000000"/>
      <name val="Arial"/>
      <family val="2"/>
    </font>
    <font>
      <sz val="10"/>
      <color rgb="FF000000"/>
      <name val="Arial"/>
      <family val="2"/>
    </font>
    <font>
      <sz val="10"/>
      <color theme="1"/>
      <name val="Arial"/>
      <family val="2"/>
    </font>
    <font>
      <sz val="48"/>
      <color theme="0"/>
      <name val="Calibri"/>
      <family val="2"/>
      <scheme val="minor"/>
    </font>
    <font>
      <b/>
      <sz val="18"/>
      <color theme="0"/>
      <name val="Calibri"/>
      <family val="2"/>
      <scheme val="minor"/>
    </font>
    <font>
      <sz val="16"/>
      <color theme="1"/>
      <name val="Calibri"/>
      <family val="2"/>
      <scheme val="minor"/>
    </font>
    <font>
      <sz val="18"/>
      <color theme="1"/>
      <name val="Calibri"/>
      <family val="2"/>
      <scheme val="minor"/>
    </font>
    <font>
      <b/>
      <sz val="20"/>
      <color theme="1"/>
      <name val="Calibri"/>
      <family val="2"/>
      <scheme val="minor"/>
    </font>
    <font>
      <sz val="8"/>
      <name val="Calibri"/>
      <family val="2"/>
      <scheme val="minor"/>
    </font>
    <font>
      <sz val="9"/>
      <color rgb="FFFF0000"/>
      <name val="Lucida Sans Unicode"/>
      <family val="2"/>
    </font>
    <font>
      <sz val="9"/>
      <name val="Lucida Sans Unicode"/>
      <family val="2"/>
    </font>
    <font>
      <sz val="9"/>
      <color indexed="81"/>
      <name val="Tahoma"/>
      <family val="2"/>
    </font>
    <font>
      <b/>
      <sz val="9"/>
      <color indexed="81"/>
      <name val="Tahoma"/>
      <family val="2"/>
    </font>
    <font>
      <sz val="11"/>
      <color theme="1"/>
      <name val="Arial"/>
      <family val="2"/>
    </font>
    <font>
      <b/>
      <sz val="11"/>
      <color theme="1"/>
      <name val="Arial"/>
      <family val="2"/>
    </font>
    <font>
      <b/>
      <sz val="18"/>
      <color theme="1"/>
      <name val="Arial"/>
      <family val="2"/>
    </font>
    <font>
      <sz val="8"/>
      <color theme="1"/>
      <name val="Arial"/>
      <family val="2"/>
    </font>
    <font>
      <b/>
      <sz val="8"/>
      <color theme="1"/>
      <name val="Arial"/>
      <family val="2"/>
    </font>
    <font>
      <b/>
      <sz val="16"/>
      <color theme="1"/>
      <name val="Arial"/>
      <family val="2"/>
    </font>
    <font>
      <b/>
      <sz val="18"/>
      <color theme="0"/>
      <name val="Arial"/>
      <family val="2"/>
    </font>
    <font>
      <b/>
      <sz val="14"/>
      <color theme="0"/>
      <name val="Arial"/>
      <family val="2"/>
    </font>
    <font>
      <b/>
      <sz val="48"/>
      <color theme="1"/>
      <name val="Arial"/>
      <family val="2"/>
    </font>
    <font>
      <sz val="18"/>
      <color theme="1"/>
      <name val="Arial"/>
      <family val="2"/>
    </font>
    <font>
      <b/>
      <sz val="20"/>
      <color theme="1"/>
      <name val="Arial"/>
      <family val="2"/>
    </font>
    <font>
      <b/>
      <i/>
      <sz val="20"/>
      <color theme="0" tint="-0.499984740745262"/>
      <name val="Arial"/>
      <family val="2"/>
    </font>
    <font>
      <sz val="11"/>
      <color theme="0" tint="-0.499984740745262"/>
      <name val="Arial"/>
      <family val="2"/>
    </font>
    <font>
      <sz val="20"/>
      <color theme="1"/>
      <name val="Arial"/>
      <family val="2"/>
    </font>
    <font>
      <b/>
      <sz val="24"/>
      <color theme="1"/>
      <name val="Arial"/>
      <family val="2"/>
    </font>
    <font>
      <b/>
      <sz val="14"/>
      <color theme="0"/>
      <name val="Calibri"/>
      <family val="2"/>
      <scheme val="minor"/>
    </font>
    <font>
      <sz val="8"/>
      <color theme="1"/>
      <name val="Arial"/>
      <family val="2"/>
    </font>
    <font>
      <b/>
      <sz val="18"/>
      <color theme="1"/>
      <name val="Calibri"/>
      <family val="2"/>
      <scheme val="minor"/>
    </font>
    <font>
      <sz val="11"/>
      <color theme="1"/>
      <name val="Arial"/>
    </font>
  </fonts>
  <fills count="25">
    <fill>
      <patternFill patternType="none"/>
    </fill>
    <fill>
      <patternFill patternType="gray125"/>
    </fill>
    <fill>
      <patternFill patternType="solid">
        <fgColor theme="4" tint="0.79998168889431442"/>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theme="4" tint="0.79998168889431442"/>
        <bgColor theme="4" tint="0.79998168889431442"/>
      </patternFill>
    </fill>
    <fill>
      <patternFill patternType="solid">
        <fgColor theme="4"/>
        <bgColor theme="4"/>
      </patternFill>
    </fill>
    <fill>
      <patternFill patternType="solid">
        <fgColor rgb="FF92D050"/>
        <bgColor indexed="64"/>
      </patternFill>
    </fill>
    <fill>
      <patternFill patternType="solid">
        <fgColor rgb="FFFF0000"/>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theme="7" tint="0.79998168889431442"/>
        <bgColor indexed="64"/>
      </patternFill>
    </fill>
    <fill>
      <patternFill patternType="solid">
        <fgColor theme="6" tint="0.59999389629810485"/>
        <bgColor indexed="64"/>
      </patternFill>
    </fill>
    <fill>
      <patternFill patternType="solid">
        <fgColor theme="0" tint="-0.499984740745262"/>
        <bgColor indexed="64"/>
      </patternFill>
    </fill>
    <fill>
      <patternFill patternType="solid">
        <fgColor theme="0" tint="-0.499984740745262"/>
        <bgColor theme="4"/>
      </patternFill>
    </fill>
    <fill>
      <patternFill patternType="solid">
        <fgColor theme="2" tint="-9.9978637043366805E-2"/>
        <bgColor indexed="64"/>
      </patternFill>
    </fill>
    <fill>
      <patternFill patternType="solid">
        <fgColor theme="9" tint="0.79998168889431442"/>
        <bgColor indexed="64"/>
      </patternFill>
    </fill>
    <fill>
      <patternFill patternType="solid">
        <fgColor theme="4" tint="0.39997558519241921"/>
        <bgColor theme="4"/>
      </patternFill>
    </fill>
    <fill>
      <patternFill patternType="solid">
        <fgColor theme="0" tint="-0.34998626667073579"/>
        <bgColor indexed="64"/>
      </patternFill>
    </fill>
    <fill>
      <patternFill patternType="solid">
        <fgColor rgb="FF00C459"/>
        <bgColor theme="4"/>
      </patternFill>
    </fill>
    <fill>
      <patternFill patternType="solid">
        <fgColor rgb="FF00C459"/>
        <bgColor indexed="64"/>
      </patternFill>
    </fill>
    <fill>
      <patternFill patternType="solid">
        <fgColor rgb="FFFFFF00"/>
        <bgColor indexed="64"/>
      </patternFill>
    </fill>
    <fill>
      <patternFill patternType="solid">
        <fgColor theme="3" tint="0.79998168889431442"/>
        <bgColor indexed="64"/>
      </patternFill>
    </fill>
    <fill>
      <patternFill patternType="solid">
        <fgColor rgb="FF92D050"/>
        <bgColor theme="4"/>
      </patternFill>
    </fill>
  </fills>
  <borders count="31">
    <border>
      <left/>
      <right/>
      <top/>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bottom/>
      <diagonal/>
    </border>
    <border>
      <left style="thin">
        <color rgb="FF000000"/>
      </left>
      <right/>
      <top style="thin">
        <color rgb="FF000000"/>
      </top>
      <bottom style="thin">
        <color theme="4" tint="0.39997558519241921"/>
      </bottom>
      <diagonal/>
    </border>
    <border>
      <left style="thin">
        <color indexed="64"/>
      </left>
      <right/>
      <top style="thin">
        <color rgb="FF000000"/>
      </top>
      <bottom style="thin">
        <color theme="4" tint="0.39997558519241921"/>
      </bottom>
      <diagonal/>
    </border>
    <border>
      <left style="thin">
        <color rgb="FF000000"/>
      </left>
      <right style="thin">
        <color indexed="64"/>
      </right>
      <top style="thin">
        <color indexed="64"/>
      </top>
      <bottom style="thin">
        <color indexed="64"/>
      </bottom>
      <diagonal/>
    </border>
    <border>
      <left/>
      <right/>
      <top/>
      <bottom style="thin">
        <color indexed="64"/>
      </bottom>
      <diagonal/>
    </border>
    <border>
      <left/>
      <right/>
      <top style="thin">
        <color indexed="64"/>
      </top>
      <bottom style="thin">
        <color indexed="64"/>
      </bottom>
      <diagonal/>
    </border>
    <border>
      <left/>
      <right/>
      <top/>
      <bottom style="double">
        <color indexed="64"/>
      </bottom>
      <diagonal/>
    </border>
    <border>
      <left/>
      <right/>
      <top style="thin">
        <color indexed="64"/>
      </top>
      <bottom/>
      <diagonal/>
    </border>
    <border>
      <left/>
      <right style="thin">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double">
        <color indexed="64"/>
      </bottom>
      <diagonal/>
    </border>
    <border>
      <left/>
      <right style="medium">
        <color indexed="64"/>
      </right>
      <top/>
      <bottom style="double">
        <color indexed="64"/>
      </bottom>
      <diagonal/>
    </border>
    <border>
      <left/>
      <right/>
      <top style="double">
        <color indexed="64"/>
      </top>
      <bottom/>
      <diagonal/>
    </border>
    <border>
      <left style="thin">
        <color indexed="64"/>
      </left>
      <right style="thin">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s>
  <cellStyleXfs count="4">
    <xf numFmtId="0" fontId="0" fillId="0" borderId="0"/>
    <xf numFmtId="164"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cellStyleXfs>
  <cellXfs count="282">
    <xf numFmtId="0" fontId="0" fillId="0" borderId="0" xfId="0"/>
    <xf numFmtId="0" fontId="0" fillId="0" borderId="0" xfId="0" applyAlignment="1">
      <alignment wrapText="1"/>
    </xf>
    <xf numFmtId="0" fontId="0" fillId="0" borderId="1" xfId="0" applyBorder="1" applyAlignment="1">
      <alignment horizontal="center" vertical="center"/>
    </xf>
    <xf numFmtId="0" fontId="0" fillId="0" borderId="0" xfId="0" pivotButton="1"/>
    <xf numFmtId="0" fontId="0" fillId="0" borderId="0" xfId="0" applyAlignment="1">
      <alignment horizontal="left"/>
    </xf>
    <xf numFmtId="9" fontId="0" fillId="0" borderId="1" xfId="0" applyNumberFormat="1" applyBorder="1"/>
    <xf numFmtId="0" fontId="6" fillId="6" borderId="11" xfId="0" applyFont="1" applyFill="1" applyBorder="1" applyAlignment="1">
      <alignment horizontal="center" vertical="center" wrapText="1"/>
    </xf>
    <xf numFmtId="0" fontId="6" fillId="6" borderId="12" xfId="0" applyFont="1" applyFill="1" applyBorder="1" applyAlignment="1">
      <alignment horizontal="center" vertical="center" wrapText="1"/>
    </xf>
    <xf numFmtId="0" fontId="0" fillId="5" borderId="13" xfId="0" applyFill="1" applyBorder="1" applyAlignment="1">
      <alignment vertical="center"/>
    </xf>
    <xf numFmtId="0" fontId="0" fillId="5" borderId="1" xfId="0" applyFill="1" applyBorder="1" applyAlignment="1">
      <alignment vertical="center" wrapText="1"/>
    </xf>
    <xf numFmtId="0" fontId="0" fillId="5" borderId="1" xfId="0" applyFill="1" applyBorder="1" applyAlignment="1">
      <alignment horizontal="center" vertical="center" wrapText="1"/>
    </xf>
    <xf numFmtId="15" fontId="0" fillId="5" borderId="1" xfId="0" applyNumberFormat="1" applyFill="1" applyBorder="1" applyAlignment="1">
      <alignment horizontal="center" vertical="center" wrapText="1"/>
    </xf>
    <xf numFmtId="0" fontId="6" fillId="6" borderId="10" xfId="0" applyFont="1" applyFill="1" applyBorder="1" applyAlignment="1">
      <alignment horizontal="center" vertical="center" wrapText="1"/>
    </xf>
    <xf numFmtId="165" fontId="0" fillId="2" borderId="1" xfId="1" applyNumberFormat="1" applyFont="1" applyFill="1" applyBorder="1" applyAlignment="1">
      <alignment vertical="center" wrapText="1"/>
    </xf>
    <xf numFmtId="0" fontId="1" fillId="0" borderId="1" xfId="0" applyFont="1" applyBorder="1" applyAlignment="1">
      <alignment horizontal="right"/>
    </xf>
    <xf numFmtId="0" fontId="0" fillId="0" borderId="10" xfId="0" applyBorder="1"/>
    <xf numFmtId="0" fontId="0" fillId="0" borderId="1" xfId="0" applyBorder="1"/>
    <xf numFmtId="0" fontId="7" fillId="0" borderId="1" xfId="0" applyFont="1" applyBorder="1" applyAlignment="1">
      <alignment vertical="center" wrapText="1"/>
    </xf>
    <xf numFmtId="0" fontId="1" fillId="0" borderId="1" xfId="0" applyFont="1" applyBorder="1"/>
    <xf numFmtId="0" fontId="9" fillId="0" borderId="1" xfId="0" applyFont="1" applyBorder="1"/>
    <xf numFmtId="10" fontId="0" fillId="0" borderId="1" xfId="2" applyNumberFormat="1" applyFont="1" applyBorder="1"/>
    <xf numFmtId="10" fontId="0" fillId="0" borderId="1" xfId="0" applyNumberFormat="1" applyBorder="1"/>
    <xf numFmtId="10" fontId="0" fillId="0" borderId="10" xfId="0" applyNumberFormat="1" applyBorder="1"/>
    <xf numFmtId="10" fontId="0" fillId="0" borderId="0" xfId="0" applyNumberFormat="1"/>
    <xf numFmtId="0" fontId="0" fillId="0" borderId="4" xfId="0" applyBorder="1"/>
    <xf numFmtId="0" fontId="0" fillId="0" borderId="14" xfId="0" applyBorder="1"/>
    <xf numFmtId="0" fontId="8" fillId="7" borderId="1" xfId="0" applyFont="1" applyFill="1" applyBorder="1" applyAlignment="1">
      <alignment vertical="center" wrapText="1"/>
    </xf>
    <xf numFmtId="0" fontId="9" fillId="7" borderId="1" xfId="0" applyFont="1" applyFill="1" applyBorder="1"/>
    <xf numFmtId="0" fontId="8" fillId="8" borderId="1" xfId="0" applyFont="1" applyFill="1" applyBorder="1" applyAlignment="1">
      <alignment vertical="center" wrapText="1"/>
    </xf>
    <xf numFmtId="0" fontId="9" fillId="8" borderId="1" xfId="0" applyFont="1" applyFill="1" applyBorder="1"/>
    <xf numFmtId="0" fontId="1" fillId="0" borderId="0" xfId="0" applyFont="1"/>
    <xf numFmtId="0" fontId="0" fillId="0" borderId="0" xfId="0" applyAlignment="1">
      <alignment horizontal="center" vertical="center"/>
    </xf>
    <xf numFmtId="0" fontId="0" fillId="0" borderId="0" xfId="0" applyAlignment="1">
      <alignment vertical="center" wrapText="1"/>
    </xf>
    <xf numFmtId="0" fontId="1" fillId="4" borderId="1" xfId="0" applyFont="1" applyFill="1" applyBorder="1" applyAlignment="1">
      <alignment horizontal="center" vertical="center"/>
    </xf>
    <xf numFmtId="0" fontId="0" fillId="0" borderId="1" xfId="0" applyBorder="1" applyAlignment="1">
      <alignment horizontal="left" vertical="center" wrapText="1"/>
    </xf>
    <xf numFmtId="0" fontId="0" fillId="0" borderId="1" xfId="0" applyBorder="1" applyAlignment="1">
      <alignment vertical="center"/>
    </xf>
    <xf numFmtId="0" fontId="0" fillId="0" borderId="1" xfId="0" applyBorder="1" applyAlignment="1">
      <alignment vertical="center" wrapText="1"/>
    </xf>
    <xf numFmtId="0" fontId="0" fillId="0" borderId="0" xfId="0" applyAlignment="1">
      <alignment vertical="center"/>
    </xf>
    <xf numFmtId="0" fontId="0" fillId="0" borderId="1" xfId="0" applyBorder="1" applyAlignment="1">
      <alignment horizontal="center" vertical="center" wrapText="1"/>
    </xf>
    <xf numFmtId="0" fontId="0" fillId="12" borderId="1" xfId="0" applyFill="1" applyBorder="1" applyAlignment="1">
      <alignment horizontal="center" vertical="center" wrapText="1"/>
    </xf>
    <xf numFmtId="0" fontId="0" fillId="12" borderId="1" xfId="0" applyFill="1" applyBorder="1" applyAlignment="1">
      <alignment horizontal="left" vertical="center" wrapText="1"/>
    </xf>
    <xf numFmtId="0" fontId="0" fillId="12" borderId="1" xfId="0" applyFill="1" applyBorder="1" applyAlignment="1">
      <alignment vertical="center" wrapText="1"/>
    </xf>
    <xf numFmtId="0" fontId="0" fillId="12" borderId="1" xfId="0" applyFill="1" applyBorder="1" applyAlignment="1">
      <alignment vertical="center"/>
    </xf>
    <xf numFmtId="0" fontId="1" fillId="0" borderId="0" xfId="0" applyFont="1" applyAlignment="1">
      <alignment vertical="center" wrapText="1"/>
    </xf>
    <xf numFmtId="0" fontId="1" fillId="0" borderId="16" xfId="0" applyFont="1" applyBorder="1" applyAlignment="1">
      <alignment vertical="center" wrapText="1"/>
    </xf>
    <xf numFmtId="0" fontId="0" fillId="0" borderId="16" xfId="0" applyBorder="1" applyAlignment="1">
      <alignment horizontal="center" vertical="center"/>
    </xf>
    <xf numFmtId="0" fontId="1" fillId="11" borderId="0" xfId="0" applyFont="1" applyFill="1" applyAlignment="1">
      <alignment vertical="center" wrapText="1"/>
    </xf>
    <xf numFmtId="0" fontId="1" fillId="11" borderId="0" xfId="0" applyFont="1" applyFill="1" applyAlignment="1">
      <alignment horizontal="center" vertical="center"/>
    </xf>
    <xf numFmtId="0" fontId="1" fillId="0" borderId="1" xfId="0" applyFont="1" applyBorder="1" applyAlignment="1">
      <alignment vertical="center" wrapText="1"/>
    </xf>
    <xf numFmtId="9" fontId="0" fillId="0" borderId="1" xfId="2" applyFont="1" applyBorder="1" applyAlignment="1">
      <alignment horizontal="center" vertical="center"/>
    </xf>
    <xf numFmtId="0" fontId="1" fillId="11" borderId="1" xfId="0" applyFont="1" applyFill="1" applyBorder="1" applyAlignment="1">
      <alignment horizontal="center" vertical="center" wrapText="1"/>
    </xf>
    <xf numFmtId="0" fontId="1" fillId="11" borderId="1" xfId="0" applyFont="1" applyFill="1" applyBorder="1" applyAlignment="1">
      <alignment horizontal="center" vertical="center"/>
    </xf>
    <xf numFmtId="9" fontId="0" fillId="0" borderId="1" xfId="0" applyNumberFormat="1" applyBorder="1" applyAlignment="1">
      <alignment horizontal="center" vertical="center"/>
    </xf>
    <xf numFmtId="9" fontId="0" fillId="0" borderId="1" xfId="0" applyNumberFormat="1" applyBorder="1" applyAlignment="1">
      <alignment horizontal="center" vertical="center" wrapText="1"/>
    </xf>
    <xf numFmtId="0" fontId="0" fillId="0" borderId="9" xfId="0" applyBorder="1"/>
    <xf numFmtId="0" fontId="0" fillId="0" borderId="17" xfId="0" applyBorder="1"/>
    <xf numFmtId="0" fontId="0" fillId="0" borderId="7" xfId="0" applyBorder="1"/>
    <xf numFmtId="0" fontId="0" fillId="0" borderId="18" xfId="0" applyBorder="1"/>
    <xf numFmtId="0" fontId="0" fillId="0" borderId="2" xfId="0" applyBorder="1"/>
    <xf numFmtId="0" fontId="0" fillId="0" borderId="3" xfId="0" applyBorder="1" applyAlignment="1">
      <alignment horizontal="center" vertical="center"/>
    </xf>
    <xf numFmtId="0" fontId="11" fillId="15" borderId="8" xfId="0" applyFont="1" applyFill="1" applyBorder="1" applyAlignment="1">
      <alignment horizontal="center" vertical="center" textRotation="90"/>
    </xf>
    <xf numFmtId="0" fontId="11" fillId="15" borderId="8" xfId="0" applyFont="1" applyFill="1" applyBorder="1" applyAlignment="1">
      <alignment horizontal="center" vertical="center" textRotation="90" wrapText="1"/>
    </xf>
    <xf numFmtId="0" fontId="12" fillId="14" borderId="3" xfId="0" applyFont="1" applyFill="1" applyBorder="1" applyAlignment="1">
      <alignment horizontal="center" vertical="center" textRotation="90"/>
    </xf>
    <xf numFmtId="0" fontId="12" fillId="14" borderId="4" xfId="0" applyFont="1" applyFill="1" applyBorder="1" applyAlignment="1">
      <alignment horizontal="center" vertical="center" textRotation="90"/>
    </xf>
    <xf numFmtId="0" fontId="0" fillId="0" borderId="5" xfId="0" applyBorder="1" applyAlignment="1">
      <alignment horizontal="center" vertical="center"/>
    </xf>
    <xf numFmtId="0" fontId="2" fillId="0" borderId="1" xfId="0" applyFont="1" applyBorder="1" applyAlignment="1">
      <alignment horizontal="left" vertical="center" wrapText="1"/>
    </xf>
    <xf numFmtId="0" fontId="0" fillId="0" borderId="6" xfId="0" applyBorder="1" applyAlignment="1">
      <alignment horizontal="center" vertical="center"/>
    </xf>
    <xf numFmtId="0" fontId="0" fillId="0" borderId="7" xfId="0" applyBorder="1" applyAlignment="1">
      <alignment horizontal="center" vertical="center"/>
    </xf>
    <xf numFmtId="0" fontId="2" fillId="0" borderId="8" xfId="0" applyFont="1" applyBorder="1" applyAlignment="1">
      <alignment horizontal="left" vertical="center" wrapText="1"/>
    </xf>
    <xf numFmtId="0" fontId="0" fillId="0" borderId="8" xfId="0" applyBorder="1" applyAlignment="1">
      <alignment horizontal="center" vertical="center"/>
    </xf>
    <xf numFmtId="0" fontId="0" fillId="0" borderId="9" xfId="0" applyBorder="1" applyAlignment="1">
      <alignment horizontal="center" vertical="center"/>
    </xf>
    <xf numFmtId="0" fontId="0" fillId="14" borderId="2" xfId="0" applyFill="1" applyBorder="1" applyAlignment="1">
      <alignment horizontal="center" vertical="center"/>
    </xf>
    <xf numFmtId="0" fontId="0" fillId="14" borderId="3" xfId="0" applyFill="1" applyBorder="1" applyAlignment="1">
      <alignment horizontal="center" vertical="center" wrapText="1"/>
    </xf>
    <xf numFmtId="0" fontId="2" fillId="5" borderId="1" xfId="0" applyFont="1" applyFill="1" applyBorder="1" applyAlignment="1">
      <alignment horizontal="left" vertical="center" wrapText="1"/>
    </xf>
    <xf numFmtId="0" fontId="0" fillId="2" borderId="1" xfId="0" applyFill="1" applyBorder="1" applyAlignment="1">
      <alignment horizontal="center" vertical="center"/>
    </xf>
    <xf numFmtId="0" fontId="1" fillId="0" borderId="0" xfId="0" applyFont="1" applyAlignment="1">
      <alignment horizontal="right"/>
    </xf>
    <xf numFmtId="165" fontId="0" fillId="0" borderId="0" xfId="0" applyNumberFormat="1"/>
    <xf numFmtId="0" fontId="1" fillId="0" borderId="1" xfId="0" applyFont="1" applyBorder="1" applyAlignment="1">
      <alignment horizontal="center" vertical="center"/>
    </xf>
    <xf numFmtId="165" fontId="0" fillId="0" borderId="1" xfId="0" applyNumberFormat="1" applyBorder="1" applyAlignment="1">
      <alignment horizontal="center" vertical="center"/>
    </xf>
    <xf numFmtId="0" fontId="0" fillId="4" borderId="5" xfId="0" applyFill="1" applyBorder="1" applyAlignment="1">
      <alignment vertical="center"/>
    </xf>
    <xf numFmtId="0" fontId="0" fillId="4" borderId="15" xfId="0" applyFill="1" applyBorder="1" applyAlignment="1">
      <alignment vertical="center"/>
    </xf>
    <xf numFmtId="0" fontId="0" fillId="9" borderId="1" xfId="0" applyFill="1" applyBorder="1" applyAlignment="1">
      <alignment horizontal="center" vertical="center" wrapText="1"/>
    </xf>
    <xf numFmtId="0" fontId="0" fillId="10" borderId="1" xfId="0" applyFill="1" applyBorder="1" applyAlignment="1">
      <alignment horizontal="center" vertical="center" wrapText="1"/>
    </xf>
    <xf numFmtId="0" fontId="0" fillId="13" borderId="1" xfId="0" applyFill="1" applyBorder="1" applyAlignment="1">
      <alignment horizontal="center" vertical="center" wrapText="1"/>
    </xf>
    <xf numFmtId="0" fontId="0" fillId="16" borderId="1" xfId="0" applyFill="1" applyBorder="1" applyAlignment="1">
      <alignment horizontal="center" vertical="center" wrapText="1"/>
    </xf>
    <xf numFmtId="0" fontId="0" fillId="17" borderId="1" xfId="0" applyFill="1" applyBorder="1" applyAlignment="1">
      <alignment horizontal="center" vertical="center" wrapText="1"/>
    </xf>
    <xf numFmtId="0" fontId="0" fillId="0" borderId="0" xfId="0" applyAlignment="1">
      <alignment horizontal="left" indent="1"/>
    </xf>
    <xf numFmtId="0" fontId="11" fillId="15" borderId="1" xfId="0" applyFont="1" applyFill="1" applyBorder="1" applyAlignment="1">
      <alignment horizontal="center" vertical="center" textRotation="90"/>
    </xf>
    <xf numFmtId="0" fontId="11" fillId="15" borderId="1" xfId="0" applyFont="1" applyFill="1" applyBorder="1" applyAlignment="1">
      <alignment horizontal="center" vertical="center" textRotation="90" wrapText="1"/>
    </xf>
    <xf numFmtId="0" fontId="13" fillId="14" borderId="2" xfId="0" applyFont="1" applyFill="1" applyBorder="1" applyAlignment="1">
      <alignment horizontal="center" vertical="center"/>
    </xf>
    <xf numFmtId="0" fontId="13" fillId="14" borderId="3" xfId="0" applyFont="1" applyFill="1" applyBorder="1" applyAlignment="1">
      <alignment horizontal="center" vertical="center" wrapText="1"/>
    </xf>
    <xf numFmtId="0" fontId="11" fillId="18" borderId="1" xfId="0" applyFont="1" applyFill="1" applyBorder="1" applyAlignment="1">
      <alignment horizontal="center" vertical="center" textRotation="90" wrapText="1"/>
    </xf>
    <xf numFmtId="0" fontId="16" fillId="0" borderId="1" xfId="0" applyFont="1" applyBorder="1" applyAlignment="1">
      <alignment horizontal="left" vertical="center" wrapText="1"/>
    </xf>
    <xf numFmtId="0" fontId="20" fillId="0" borderId="0" xfId="0" applyFont="1"/>
    <xf numFmtId="0" fontId="21" fillId="4" borderId="1" xfId="0" applyFont="1" applyFill="1" applyBorder="1" applyAlignment="1">
      <alignment horizontal="center" vertical="center"/>
    </xf>
    <xf numFmtId="0" fontId="20" fillId="0" borderId="1" xfId="0" applyFont="1" applyBorder="1" applyAlignment="1">
      <alignment horizontal="center" vertical="center"/>
    </xf>
    <xf numFmtId="0" fontId="23" fillId="0" borderId="0" xfId="0" applyFont="1"/>
    <xf numFmtId="0" fontId="24" fillId="0" borderId="0" xfId="0" applyFont="1" applyAlignment="1">
      <alignment horizontal="center"/>
    </xf>
    <xf numFmtId="0" fontId="24" fillId="4" borderId="1" xfId="0" applyFont="1" applyFill="1" applyBorder="1" applyAlignment="1">
      <alignment horizontal="center" vertical="center"/>
    </xf>
    <xf numFmtId="0" fontId="24" fillId="4" borderId="1" xfId="0" applyFont="1" applyFill="1" applyBorder="1" applyAlignment="1">
      <alignment horizontal="center" vertical="center" wrapText="1"/>
    </xf>
    <xf numFmtId="0" fontId="23" fillId="0" borderId="1" xfId="0" applyFont="1" applyBorder="1" applyAlignment="1">
      <alignment horizontal="center" vertical="center"/>
    </xf>
    <xf numFmtId="0" fontId="23" fillId="0" borderId="1" xfId="0" applyFont="1" applyBorder="1" applyAlignment="1">
      <alignment horizontal="center"/>
    </xf>
    <xf numFmtId="9" fontId="23" fillId="0" borderId="1" xfId="2" applyFont="1" applyBorder="1" applyAlignment="1">
      <alignment horizontal="center"/>
    </xf>
    <xf numFmtId="0" fontId="23" fillId="0" borderId="10" xfId="0" applyFont="1" applyBorder="1"/>
    <xf numFmtId="0" fontId="23" fillId="0" borderId="18" xfId="0" applyFont="1" applyBorder="1"/>
    <xf numFmtId="0" fontId="24" fillId="0" borderId="0" xfId="0" applyFont="1"/>
    <xf numFmtId="0" fontId="23" fillId="0" borderId="0" xfId="0" applyFont="1" applyAlignment="1">
      <alignment horizontal="left"/>
    </xf>
    <xf numFmtId="0" fontId="23" fillId="0" borderId="4" xfId="0" applyFont="1" applyBorder="1"/>
    <xf numFmtId="0" fontId="23" fillId="0" borderId="14" xfId="0" applyFont="1" applyBorder="1"/>
    <xf numFmtId="0" fontId="23" fillId="0" borderId="2" xfId="0" applyFont="1" applyBorder="1"/>
    <xf numFmtId="9" fontId="23" fillId="0" borderId="0" xfId="2" applyFont="1" applyBorder="1" applyAlignment="1">
      <alignment horizontal="center"/>
    </xf>
    <xf numFmtId="0" fontId="20" fillId="11" borderId="1" xfId="0" applyFont="1" applyFill="1" applyBorder="1" applyAlignment="1">
      <alignment horizontal="center" vertical="center"/>
    </xf>
    <xf numFmtId="0" fontId="20" fillId="0" borderId="1" xfId="0" applyFont="1" applyBorder="1" applyAlignment="1">
      <alignment horizontal="center" vertical="center" wrapText="1"/>
    </xf>
    <xf numFmtId="0" fontId="20" fillId="11" borderId="1" xfId="0" applyFont="1" applyFill="1" applyBorder="1" applyAlignment="1">
      <alignment horizontal="center" vertical="center" wrapText="1"/>
    </xf>
    <xf numFmtId="0" fontId="20" fillId="0" borderId="27" xfId="0" applyFont="1" applyBorder="1" applyAlignment="1">
      <alignment horizontal="center" vertical="center" wrapText="1"/>
    </xf>
    <xf numFmtId="0" fontId="27" fillId="15" borderId="1" xfId="0" applyFont="1" applyFill="1" applyBorder="1" applyAlignment="1">
      <alignment horizontal="center" vertical="center" textRotation="90"/>
    </xf>
    <xf numFmtId="0" fontId="27" fillId="15" borderId="1" xfId="0" applyFont="1" applyFill="1" applyBorder="1" applyAlignment="1">
      <alignment horizontal="center" vertical="center" textRotation="90" wrapText="1"/>
    </xf>
    <xf numFmtId="0" fontId="29" fillId="0" borderId="0" xfId="0" applyFont="1"/>
    <xf numFmtId="0" fontId="22" fillId="0" borderId="0" xfId="0" applyFont="1" applyAlignment="1">
      <alignment horizontal="center"/>
    </xf>
    <xf numFmtId="14" fontId="20" fillId="0" borderId="0" xfId="0" applyNumberFormat="1" applyFont="1"/>
    <xf numFmtId="44" fontId="20" fillId="0" borderId="0" xfId="3" applyFont="1"/>
    <xf numFmtId="0" fontId="30" fillId="0" borderId="0" xfId="0" applyFont="1"/>
    <xf numFmtId="0" fontId="31" fillId="0" borderId="0" xfId="0" applyFont="1"/>
    <xf numFmtId="0" fontId="32" fillId="0" borderId="0" xfId="0" applyFont="1"/>
    <xf numFmtId="0" fontId="33" fillId="0" borderId="0" xfId="0" applyFont="1"/>
    <xf numFmtId="0" fontId="17" fillId="5" borderId="1" xfId="0" applyFont="1" applyFill="1" applyBorder="1" applyAlignment="1">
      <alignment horizontal="left" vertical="center" wrapText="1"/>
    </xf>
    <xf numFmtId="0" fontId="11" fillId="20" borderId="1" xfId="0" applyFont="1" applyFill="1" applyBorder="1" applyAlignment="1">
      <alignment horizontal="center" vertical="center" textRotation="90"/>
    </xf>
    <xf numFmtId="0" fontId="11" fillId="20" borderId="1" xfId="0" applyFont="1" applyFill="1" applyBorder="1" applyAlignment="1">
      <alignment horizontal="center" vertical="center" textRotation="90" wrapText="1"/>
    </xf>
    <xf numFmtId="0" fontId="0" fillId="0" borderId="1" xfId="0" applyBorder="1" applyAlignment="1">
      <alignment horizontal="center"/>
    </xf>
    <xf numFmtId="0" fontId="20" fillId="0" borderId="10" xfId="0" applyFont="1" applyBorder="1"/>
    <xf numFmtId="0" fontId="20" fillId="0" borderId="18" xfId="0" applyFont="1" applyBorder="1"/>
    <xf numFmtId="0" fontId="20" fillId="0" borderId="4" xfId="0" applyFont="1" applyBorder="1"/>
    <xf numFmtId="0" fontId="20" fillId="0" borderId="14" xfId="0" applyFont="1" applyBorder="1"/>
    <xf numFmtId="0" fontId="20" fillId="0" borderId="2" xfId="0" applyFont="1" applyBorder="1"/>
    <xf numFmtId="0" fontId="20" fillId="0" borderId="0" xfId="0" applyFont="1" applyAlignment="1">
      <alignment horizontal="center" vertical="center"/>
    </xf>
    <xf numFmtId="0" fontId="21" fillId="0" borderId="18" xfId="0" applyFont="1" applyBorder="1" applyAlignment="1">
      <alignment horizontal="center" vertical="center" wrapText="1"/>
    </xf>
    <xf numFmtId="0" fontId="20" fillId="0" borderId="18" xfId="0" applyFont="1" applyBorder="1" applyAlignment="1">
      <alignment horizontal="center" vertical="center"/>
    </xf>
    <xf numFmtId="0" fontId="20" fillId="0" borderId="0" xfId="0" applyFont="1" applyAlignment="1">
      <alignment vertical="center" wrapText="1"/>
    </xf>
    <xf numFmtId="0" fontId="20" fillId="0" borderId="0" xfId="0" applyFont="1" applyAlignment="1">
      <alignment horizontal="center" vertical="center" wrapText="1"/>
    </xf>
    <xf numFmtId="9" fontId="20" fillId="0" borderId="0" xfId="0" applyNumberFormat="1" applyFont="1" applyAlignment="1">
      <alignment horizontal="center" vertical="center" wrapText="1"/>
    </xf>
    <xf numFmtId="0" fontId="22" fillId="11" borderId="1" xfId="0" applyFont="1" applyFill="1" applyBorder="1" applyAlignment="1">
      <alignment horizontal="center" vertical="center"/>
    </xf>
    <xf numFmtId="0" fontId="22" fillId="11" borderId="1" xfId="0" applyFont="1" applyFill="1" applyBorder="1" applyAlignment="1">
      <alignment horizontal="center" vertical="center" wrapText="1"/>
    </xf>
    <xf numFmtId="0" fontId="29" fillId="4" borderId="1" xfId="0" applyFont="1" applyFill="1" applyBorder="1" applyAlignment="1">
      <alignment horizontal="center" vertical="center"/>
    </xf>
    <xf numFmtId="0" fontId="29" fillId="3" borderId="1" xfId="0" applyFont="1" applyFill="1" applyBorder="1" applyAlignment="1">
      <alignment horizontal="center" vertical="center"/>
    </xf>
    <xf numFmtId="9" fontId="29" fillId="0" borderId="1" xfId="0" applyNumberFormat="1" applyFont="1" applyBorder="1" applyAlignment="1">
      <alignment horizontal="center" vertical="center"/>
    </xf>
    <xf numFmtId="0" fontId="29" fillId="0" borderId="1" xfId="0" applyFont="1" applyBorder="1" applyAlignment="1">
      <alignment horizontal="center" vertical="center"/>
    </xf>
    <xf numFmtId="0" fontId="29" fillId="0" borderId="1" xfId="0" applyFont="1" applyBorder="1" applyAlignment="1">
      <alignment horizontal="center" vertical="center" wrapText="1"/>
    </xf>
    <xf numFmtId="9" fontId="29" fillId="0" borderId="1" xfId="0" applyNumberFormat="1" applyFont="1" applyBorder="1" applyAlignment="1">
      <alignment horizontal="center" vertical="center" wrapText="1"/>
    </xf>
    <xf numFmtId="0" fontId="0" fillId="0" borderId="1" xfId="0" applyBorder="1" applyAlignment="1">
      <alignment horizontal="center" wrapText="1"/>
    </xf>
    <xf numFmtId="9" fontId="0" fillId="0" borderId="27" xfId="0" applyNumberFormat="1" applyBorder="1" applyAlignment="1">
      <alignment horizontal="center" vertical="center"/>
    </xf>
    <xf numFmtId="9" fontId="0" fillId="0" borderId="3" xfId="0" applyNumberFormat="1" applyBorder="1" applyAlignment="1">
      <alignment horizontal="center" vertical="center"/>
    </xf>
    <xf numFmtId="0" fontId="0" fillId="0" borderId="3" xfId="0" pivotButton="1" applyBorder="1"/>
    <xf numFmtId="0" fontId="0" fillId="0" borderId="3" xfId="0" applyBorder="1" applyAlignment="1">
      <alignment horizontal="left"/>
    </xf>
    <xf numFmtId="0" fontId="0" fillId="0" borderId="3" xfId="0" applyBorder="1"/>
    <xf numFmtId="0" fontId="1" fillId="11" borderId="27" xfId="0" applyFont="1" applyFill="1" applyBorder="1" applyAlignment="1">
      <alignment horizontal="center" vertical="center" wrapText="1"/>
    </xf>
    <xf numFmtId="0" fontId="0" fillId="0" borderId="10" xfId="0" applyBorder="1" applyAlignment="1">
      <alignment horizontal="left" indent="1"/>
    </xf>
    <xf numFmtId="0" fontId="20" fillId="0" borderId="0" xfId="0" applyFont="1" applyAlignment="1">
      <alignment horizontal="right"/>
    </xf>
    <xf numFmtId="0" fontId="35" fillId="20" borderId="1" xfId="0" applyFont="1" applyFill="1" applyBorder="1" applyAlignment="1">
      <alignment horizontal="center" vertical="center" textRotation="90" wrapText="1"/>
    </xf>
    <xf numFmtId="0" fontId="27" fillId="20" borderId="1" xfId="0" applyFont="1" applyFill="1" applyBorder="1" applyAlignment="1">
      <alignment horizontal="center" vertical="center" textRotation="90"/>
    </xf>
    <xf numFmtId="0" fontId="23" fillId="0" borderId="17" xfId="0" applyFont="1" applyBorder="1"/>
    <xf numFmtId="0" fontId="23" fillId="0" borderId="7" xfId="0" applyFont="1" applyBorder="1"/>
    <xf numFmtId="0" fontId="23" fillId="0" borderId="9" xfId="0" applyFont="1" applyBorder="1"/>
    <xf numFmtId="0" fontId="0" fillId="22" borderId="1" xfId="0" applyFill="1" applyBorder="1" applyAlignment="1">
      <alignment horizontal="center" vertical="center"/>
    </xf>
    <xf numFmtId="0" fontId="0" fillId="22" borderId="3" xfId="0" applyFill="1" applyBorder="1" applyAlignment="1">
      <alignment horizontal="center" vertical="center"/>
    </xf>
    <xf numFmtId="0" fontId="21" fillId="21" borderId="1" xfId="0" applyFont="1" applyFill="1" applyBorder="1" applyAlignment="1">
      <alignment horizontal="center" vertical="center"/>
    </xf>
    <xf numFmtId="0" fontId="35" fillId="21" borderId="1" xfId="0" applyFont="1" applyFill="1" applyBorder="1" applyAlignment="1">
      <alignment horizontal="center" vertical="center" textRotation="90" wrapText="1"/>
    </xf>
    <xf numFmtId="0" fontId="36" fillId="0" borderId="18" xfId="0" applyFont="1" applyBorder="1"/>
    <xf numFmtId="0" fontId="36" fillId="0" borderId="2" xfId="0" applyFont="1" applyBorder="1"/>
    <xf numFmtId="0" fontId="36" fillId="0" borderId="9" xfId="0" applyFont="1" applyBorder="1"/>
    <xf numFmtId="0" fontId="36" fillId="0" borderId="7" xfId="0" applyFont="1" applyBorder="1"/>
    <xf numFmtId="0" fontId="36" fillId="0" borderId="10" xfId="0" applyFont="1" applyBorder="1"/>
    <xf numFmtId="0" fontId="36" fillId="0" borderId="4" xfId="0" applyFont="1" applyBorder="1"/>
    <xf numFmtId="0" fontId="36" fillId="0" borderId="1" xfId="0" pivotButton="1" applyFont="1" applyBorder="1"/>
    <xf numFmtId="0" fontId="36" fillId="0" borderId="8" xfId="0" applyFont="1" applyBorder="1" applyAlignment="1">
      <alignment horizontal="left"/>
    </xf>
    <xf numFmtId="0" fontId="36" fillId="0" borderId="27" xfId="0" applyFont="1" applyBorder="1" applyAlignment="1">
      <alignment horizontal="left"/>
    </xf>
    <xf numFmtId="0" fontId="36" fillId="0" borderId="3" xfId="0" applyFont="1" applyBorder="1" applyAlignment="1">
      <alignment horizontal="left"/>
    </xf>
    <xf numFmtId="0" fontId="36" fillId="0" borderId="1" xfId="0" applyFont="1" applyBorder="1" applyAlignment="1">
      <alignment horizontal="left"/>
    </xf>
    <xf numFmtId="0" fontId="36" fillId="0" borderId="6" xfId="0" applyFont="1" applyBorder="1"/>
    <xf numFmtId="0" fontId="36" fillId="0" borderId="5" xfId="0" applyFont="1" applyBorder="1"/>
    <xf numFmtId="0" fontId="35" fillId="15" borderId="8" xfId="0" applyFont="1" applyFill="1" applyBorder="1" applyAlignment="1">
      <alignment horizontal="center" vertical="center" textRotation="90" wrapText="1"/>
    </xf>
    <xf numFmtId="0" fontId="0" fillId="23" borderId="1" xfId="0" applyFill="1" applyBorder="1"/>
    <xf numFmtId="0" fontId="0" fillId="22" borderId="1" xfId="0" applyFill="1" applyBorder="1" applyAlignment="1">
      <alignment horizontal="center" vertical="center" wrapText="1"/>
    </xf>
    <xf numFmtId="0" fontId="0" fillId="22" borderId="1" xfId="0" applyFill="1" applyBorder="1" applyAlignment="1">
      <alignment horizontal="left" vertical="center" wrapText="1"/>
    </xf>
    <xf numFmtId="0" fontId="0" fillId="22" borderId="1" xfId="0" applyFill="1" applyBorder="1" applyAlignment="1">
      <alignment vertical="center" wrapText="1"/>
    </xf>
    <xf numFmtId="0" fontId="0" fillId="22" borderId="1" xfId="0" applyFill="1" applyBorder="1" applyAlignment="1">
      <alignment vertical="center"/>
    </xf>
    <xf numFmtId="0" fontId="0" fillId="22" borderId="1" xfId="0" applyFill="1" applyBorder="1"/>
    <xf numFmtId="0" fontId="37" fillId="11" borderId="28" xfId="0" applyFont="1" applyFill="1" applyBorder="1"/>
    <xf numFmtId="0" fontId="13" fillId="0" borderId="29" xfId="0" applyFont="1" applyBorder="1"/>
    <xf numFmtId="0" fontId="13" fillId="0" borderId="30" xfId="0" applyFont="1" applyBorder="1"/>
    <xf numFmtId="0" fontId="0" fillId="22" borderId="0" xfId="0" applyFill="1"/>
    <xf numFmtId="0" fontId="0" fillId="0" borderId="0" xfId="0" applyAlignment="1">
      <alignment vertical="top" wrapText="1"/>
    </xf>
    <xf numFmtId="0" fontId="0" fillId="23" borderId="1" xfId="0" applyFill="1" applyBorder="1" applyAlignment="1">
      <alignment horizontal="center" vertical="center"/>
    </xf>
    <xf numFmtId="0" fontId="1" fillId="4" borderId="0" xfId="0" applyFont="1" applyFill="1" applyAlignment="1">
      <alignment horizontal="center" vertical="center" wrapText="1"/>
    </xf>
    <xf numFmtId="0" fontId="1" fillId="11" borderId="0" xfId="0" applyFont="1" applyFill="1" applyAlignment="1">
      <alignment horizontal="center" vertical="center" wrapText="1"/>
    </xf>
    <xf numFmtId="0" fontId="1" fillId="0" borderId="0" xfId="0" applyFont="1" applyAlignment="1">
      <alignment horizontal="center" vertical="center" wrapText="1"/>
    </xf>
    <xf numFmtId="0" fontId="0" fillId="7" borderId="1" xfId="0" applyFill="1" applyBorder="1" applyAlignment="1">
      <alignment horizontal="center" vertical="center" wrapText="1"/>
    </xf>
    <xf numFmtId="9" fontId="0" fillId="7" borderId="1" xfId="0" applyNumberFormat="1" applyFill="1" applyBorder="1" applyAlignment="1">
      <alignment horizontal="center" vertical="center" wrapText="1"/>
    </xf>
    <xf numFmtId="0" fontId="0" fillId="7" borderId="1" xfId="0" applyFill="1" applyBorder="1" applyAlignment="1">
      <alignment horizontal="center" vertical="center"/>
    </xf>
    <xf numFmtId="9" fontId="0" fillId="7" borderId="1" xfId="0" applyNumberFormat="1" applyFill="1" applyBorder="1" applyAlignment="1">
      <alignment horizontal="center" vertical="center"/>
    </xf>
    <xf numFmtId="9" fontId="0" fillId="13" borderId="1" xfId="0" applyNumberFormat="1" applyFill="1" applyBorder="1" applyAlignment="1">
      <alignment horizontal="center" vertical="center" wrapText="1"/>
    </xf>
    <xf numFmtId="0" fontId="0" fillId="13" borderId="1" xfId="0" applyFill="1" applyBorder="1" applyAlignment="1">
      <alignment horizontal="center" vertical="center"/>
    </xf>
    <xf numFmtId="9" fontId="0" fillId="13" borderId="1" xfId="0" applyNumberFormat="1" applyFill="1" applyBorder="1" applyAlignment="1">
      <alignment horizontal="center" vertical="center"/>
    </xf>
    <xf numFmtId="9" fontId="0" fillId="22" borderId="1" xfId="0" applyNumberFormat="1" applyFill="1" applyBorder="1" applyAlignment="1">
      <alignment horizontal="center" vertical="center" wrapText="1"/>
    </xf>
    <xf numFmtId="9" fontId="0" fillId="22" borderId="1" xfId="0" applyNumberFormat="1" applyFill="1" applyBorder="1" applyAlignment="1">
      <alignment horizontal="center" vertical="center"/>
    </xf>
    <xf numFmtId="9" fontId="0" fillId="0" borderId="0" xfId="0" applyNumberFormat="1" applyAlignment="1">
      <alignment vertical="center" wrapText="1"/>
    </xf>
    <xf numFmtId="9" fontId="0" fillId="0" borderId="0" xfId="0" applyNumberFormat="1" applyAlignment="1">
      <alignment vertical="center"/>
    </xf>
    <xf numFmtId="0" fontId="21" fillId="0" borderId="0" xfId="0" applyFont="1" applyAlignment="1">
      <alignment horizontal="center"/>
    </xf>
    <xf numFmtId="0" fontId="21" fillId="0" borderId="0" xfId="0" applyFont="1"/>
    <xf numFmtId="164" fontId="20" fillId="0" borderId="0" xfId="1" applyFont="1" applyAlignment="1">
      <alignment vertical="center"/>
    </xf>
    <xf numFmtId="0" fontId="20" fillId="0" borderId="0" xfId="0" applyFont="1" applyAlignment="1">
      <alignment horizontal="center"/>
    </xf>
    <xf numFmtId="164" fontId="20" fillId="0" borderId="0" xfId="1" applyFont="1"/>
    <xf numFmtId="0" fontId="21" fillId="11" borderId="1" xfId="0" applyFont="1" applyFill="1" applyBorder="1" applyAlignment="1">
      <alignment horizontal="center" vertical="center"/>
    </xf>
    <xf numFmtId="0" fontId="21" fillId="11" borderId="1" xfId="0" applyFont="1" applyFill="1" applyBorder="1"/>
    <xf numFmtId="0" fontId="21" fillId="9" borderId="1" xfId="0" applyFont="1" applyFill="1" applyBorder="1" applyAlignment="1">
      <alignment horizontal="left"/>
    </xf>
    <xf numFmtId="0" fontId="20" fillId="0" borderId="1" xfId="0" applyFont="1" applyBorder="1" applyAlignment="1">
      <alignment horizontal="left" vertical="center" indent="1"/>
    </xf>
    <xf numFmtId="0" fontId="20" fillId="0" borderId="1" xfId="0" applyFont="1" applyBorder="1" applyAlignment="1">
      <alignment horizontal="left" vertical="center" wrapText="1" indent="1"/>
    </xf>
    <xf numFmtId="44" fontId="20" fillId="0" borderId="1" xfId="0" applyNumberFormat="1" applyFont="1" applyBorder="1" applyAlignment="1">
      <alignment vertical="center"/>
    </xf>
    <xf numFmtId="0" fontId="20" fillId="0" borderId="1" xfId="0" applyFont="1" applyBorder="1" applyAlignment="1">
      <alignment vertical="center" wrapText="1"/>
    </xf>
    <xf numFmtId="0" fontId="21" fillId="9" borderId="1" xfId="0" applyFont="1" applyFill="1" applyBorder="1" applyAlignment="1">
      <alignment horizontal="left" vertical="center"/>
    </xf>
    <xf numFmtId="0" fontId="20" fillId="0" borderId="1" xfId="0" applyFont="1" applyBorder="1" applyAlignment="1">
      <alignment horizontal="left" vertical="center" wrapText="1"/>
    </xf>
    <xf numFmtId="0" fontId="21" fillId="0" borderId="1" xfId="0" applyFont="1" applyBorder="1" applyAlignment="1">
      <alignment horizontal="center" vertical="center"/>
    </xf>
    <xf numFmtId="44" fontId="20" fillId="0" borderId="1" xfId="0" applyNumberFormat="1" applyFont="1" applyBorder="1" applyAlignment="1">
      <alignment horizontal="center" vertical="center"/>
    </xf>
    <xf numFmtId="0" fontId="38" fillId="0" borderId="0" xfId="0" pivotButton="1" applyFont="1"/>
    <xf numFmtId="0" fontId="38" fillId="0" borderId="0" xfId="0" applyFont="1"/>
    <xf numFmtId="0" fontId="38" fillId="0" borderId="0" xfId="0" applyFont="1" applyAlignment="1">
      <alignment horizontal="left"/>
    </xf>
    <xf numFmtId="0" fontId="38" fillId="0" borderId="0" xfId="0" applyFont="1" applyAlignment="1">
      <alignment horizontal="left" indent="1"/>
    </xf>
    <xf numFmtId="0" fontId="28" fillId="19" borderId="19" xfId="0" applyFont="1" applyFill="1" applyBorder="1" applyAlignment="1">
      <alignment horizontal="center" vertical="center"/>
    </xf>
    <xf numFmtId="0" fontId="28" fillId="19" borderId="20" xfId="0" applyFont="1" applyFill="1" applyBorder="1" applyAlignment="1">
      <alignment horizontal="center" vertical="center"/>
    </xf>
    <xf numFmtId="0" fontId="28" fillId="19" borderId="21" xfId="0" applyFont="1" applyFill="1" applyBorder="1" applyAlignment="1">
      <alignment horizontal="center" vertical="center"/>
    </xf>
    <xf numFmtId="0" fontId="28" fillId="19" borderId="22" xfId="0" applyFont="1" applyFill="1" applyBorder="1" applyAlignment="1">
      <alignment horizontal="center" vertical="center"/>
    </xf>
    <xf numFmtId="0" fontId="28" fillId="19" borderId="0" xfId="0" applyFont="1" applyFill="1" applyAlignment="1">
      <alignment horizontal="center" vertical="center"/>
    </xf>
    <xf numFmtId="0" fontId="28" fillId="19" borderId="23" xfId="0" applyFont="1" applyFill="1" applyBorder="1" applyAlignment="1">
      <alignment horizontal="center" vertical="center"/>
    </xf>
    <xf numFmtId="0" fontId="28" fillId="19" borderId="24" xfId="0" applyFont="1" applyFill="1" applyBorder="1" applyAlignment="1">
      <alignment horizontal="center" vertical="center"/>
    </xf>
    <xf numFmtId="0" fontId="28" fillId="19" borderId="16" xfId="0" applyFont="1" applyFill="1" applyBorder="1" applyAlignment="1">
      <alignment horizontal="center" vertical="center"/>
    </xf>
    <xf numFmtId="0" fontId="28" fillId="19" borderId="25" xfId="0" applyFont="1" applyFill="1" applyBorder="1" applyAlignment="1">
      <alignment horizontal="center" vertical="center"/>
    </xf>
    <xf numFmtId="0" fontId="22" fillId="0" borderId="26" xfId="0" applyFont="1" applyBorder="1" applyAlignment="1">
      <alignment horizontal="center"/>
    </xf>
    <xf numFmtId="0" fontId="26" fillId="14" borderId="1" xfId="0" applyFont="1" applyFill="1" applyBorder="1" applyAlignment="1">
      <alignment horizontal="center" vertical="center" wrapText="1"/>
    </xf>
    <xf numFmtId="0" fontId="21" fillId="21" borderId="1" xfId="0" applyFont="1" applyFill="1" applyBorder="1" applyAlignment="1">
      <alignment horizontal="center" vertical="center"/>
    </xf>
    <xf numFmtId="0" fontId="22" fillId="4" borderId="6" xfId="0" applyFont="1" applyFill="1" applyBorder="1" applyAlignment="1">
      <alignment horizontal="center"/>
    </xf>
    <xf numFmtId="0" fontId="22" fillId="4" borderId="15" xfId="0" applyFont="1" applyFill="1" applyBorder="1" applyAlignment="1">
      <alignment horizontal="center"/>
    </xf>
    <xf numFmtId="0" fontId="22" fillId="4" borderId="5" xfId="0" applyFont="1" applyFill="1" applyBorder="1" applyAlignment="1">
      <alignment horizontal="center"/>
    </xf>
    <xf numFmtId="0" fontId="25" fillId="11" borderId="6" xfId="0" applyFont="1" applyFill="1" applyBorder="1" applyAlignment="1">
      <alignment horizontal="center"/>
    </xf>
    <xf numFmtId="0" fontId="25" fillId="11" borderId="15" xfId="0" applyFont="1" applyFill="1" applyBorder="1" applyAlignment="1">
      <alignment horizontal="center"/>
    </xf>
    <xf numFmtId="0" fontId="25" fillId="11" borderId="5" xfId="0" applyFont="1" applyFill="1" applyBorder="1" applyAlignment="1">
      <alignment horizontal="center"/>
    </xf>
    <xf numFmtId="0" fontId="34" fillId="4" borderId="6" xfId="0" applyFont="1" applyFill="1" applyBorder="1" applyAlignment="1">
      <alignment horizontal="center"/>
    </xf>
    <xf numFmtId="0" fontId="34" fillId="4" borderId="15" xfId="0" applyFont="1" applyFill="1" applyBorder="1" applyAlignment="1">
      <alignment horizontal="center"/>
    </xf>
    <xf numFmtId="0" fontId="34" fillId="4" borderId="5" xfId="0" applyFont="1" applyFill="1" applyBorder="1" applyAlignment="1">
      <alignment horizontal="center"/>
    </xf>
    <xf numFmtId="0" fontId="34" fillId="4" borderId="1" xfId="0" applyFont="1" applyFill="1" applyBorder="1" applyAlignment="1">
      <alignment horizontal="center"/>
    </xf>
    <xf numFmtId="0" fontId="34" fillId="19" borderId="1" xfId="0" applyFont="1" applyFill="1" applyBorder="1" applyAlignment="1">
      <alignment horizontal="center"/>
    </xf>
    <xf numFmtId="0" fontId="29" fillId="4" borderId="1" xfId="0" applyFont="1" applyFill="1" applyBorder="1" applyAlignment="1">
      <alignment horizontal="center" vertical="center"/>
    </xf>
    <xf numFmtId="0" fontId="29" fillId="0" borderId="1" xfId="0" applyFont="1" applyBorder="1" applyAlignment="1">
      <alignment horizontal="center" vertical="center" wrapText="1"/>
    </xf>
    <xf numFmtId="0" fontId="22" fillId="0" borderId="3" xfId="0" applyFont="1" applyBorder="1" applyAlignment="1">
      <alignment horizontal="center" vertical="center" wrapText="1"/>
    </xf>
    <xf numFmtId="0" fontId="22" fillId="4" borderId="1" xfId="0" applyFont="1" applyFill="1" applyBorder="1" applyAlignment="1">
      <alignment horizontal="center" vertical="center" wrapText="1"/>
    </xf>
    <xf numFmtId="0" fontId="1" fillId="0" borderId="14" xfId="0" applyFont="1" applyBorder="1" applyAlignment="1">
      <alignment horizontal="center"/>
    </xf>
    <xf numFmtId="0" fontId="7" fillId="0" borderId="6" xfId="0" applyFont="1" applyBorder="1" applyAlignment="1">
      <alignment horizontal="center" vertical="center" wrapText="1"/>
    </xf>
    <xf numFmtId="0" fontId="7" fillId="0" borderId="15" xfId="0" applyFont="1" applyBorder="1" applyAlignment="1">
      <alignment horizontal="center" vertical="center" wrapText="1"/>
    </xf>
    <xf numFmtId="0" fontId="7" fillId="0" borderId="5" xfId="0" applyFont="1" applyBorder="1" applyAlignment="1">
      <alignment horizontal="center" vertical="center" wrapText="1"/>
    </xf>
    <xf numFmtId="0" fontId="11" fillId="24" borderId="6" xfId="0" applyFont="1" applyFill="1" applyBorder="1" applyAlignment="1">
      <alignment horizontal="center" vertical="center" textRotation="90" wrapText="1"/>
    </xf>
    <xf numFmtId="0" fontId="11" fillId="24" borderId="5" xfId="0" applyFont="1" applyFill="1" applyBorder="1" applyAlignment="1">
      <alignment horizontal="center" vertical="center" textRotation="90" wrapText="1"/>
    </xf>
    <xf numFmtId="0" fontId="10" fillId="14" borderId="14" xfId="0" applyFont="1" applyFill="1" applyBorder="1" applyAlignment="1">
      <alignment horizontal="center" vertical="center" wrapText="1"/>
    </xf>
    <xf numFmtId="0" fontId="10" fillId="14" borderId="2"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5" xfId="0" applyFont="1" applyFill="1" applyBorder="1" applyAlignment="1">
      <alignment horizontal="center" vertical="center" wrapText="1"/>
    </xf>
    <xf numFmtId="0" fontId="1" fillId="4" borderId="1" xfId="0" applyFont="1" applyFill="1" applyBorder="1" applyAlignment="1">
      <alignment horizontal="center" vertical="center" wrapText="1"/>
    </xf>
    <xf numFmtId="0" fontId="0" fillId="0" borderId="0" xfId="0" applyAlignment="1">
      <alignment horizontal="center" vertical="top" wrapText="1"/>
    </xf>
    <xf numFmtId="0" fontId="0" fillId="22" borderId="1" xfId="0" applyFill="1" applyBorder="1" applyAlignment="1">
      <alignment horizontal="center" vertical="center" wrapText="1"/>
    </xf>
    <xf numFmtId="0" fontId="0" fillId="13" borderId="1" xfId="0" applyFill="1" applyBorder="1" applyAlignment="1">
      <alignment horizontal="center" vertical="center" wrapText="1"/>
    </xf>
    <xf numFmtId="0" fontId="0" fillId="7" borderId="1" xfId="0" applyFill="1" applyBorder="1" applyAlignment="1">
      <alignment horizontal="center" vertical="center" wrapText="1"/>
    </xf>
    <xf numFmtId="0" fontId="1" fillId="0" borderId="1" xfId="0" applyFont="1" applyBorder="1" applyAlignment="1">
      <alignment horizontal="center" vertical="center" wrapText="1"/>
    </xf>
    <xf numFmtId="0" fontId="0" fillId="0" borderId="1" xfId="0" applyBorder="1" applyAlignment="1">
      <alignment horizontal="center" vertical="center" wrapText="1"/>
    </xf>
    <xf numFmtId="0" fontId="0" fillId="0" borderId="1" xfId="0" applyBorder="1" applyAlignment="1">
      <alignment horizontal="center" vertical="center"/>
    </xf>
    <xf numFmtId="0" fontId="14" fillId="4" borderId="6" xfId="0" applyFont="1" applyFill="1" applyBorder="1" applyAlignment="1">
      <alignment horizontal="center" vertical="center"/>
    </xf>
    <xf numFmtId="0" fontId="14" fillId="4" borderId="15" xfId="0" applyFont="1" applyFill="1" applyBorder="1" applyAlignment="1">
      <alignment horizontal="center" vertical="center"/>
    </xf>
    <xf numFmtId="0" fontId="14" fillId="4" borderId="5" xfId="0" applyFont="1" applyFill="1" applyBorder="1" applyAlignment="1">
      <alignment horizontal="center" vertical="center"/>
    </xf>
    <xf numFmtId="0" fontId="21" fillId="9" borderId="6" xfId="0" applyFont="1" applyFill="1" applyBorder="1" applyAlignment="1">
      <alignment horizontal="left" vertical="center"/>
    </xf>
    <xf numFmtId="0" fontId="21" fillId="9" borderId="15" xfId="0" applyFont="1" applyFill="1" applyBorder="1" applyAlignment="1">
      <alignment horizontal="left" vertical="center"/>
    </xf>
    <xf numFmtId="0" fontId="21" fillId="9" borderId="5" xfId="0" applyFont="1" applyFill="1" applyBorder="1" applyAlignment="1">
      <alignment horizontal="left" vertical="center"/>
    </xf>
    <xf numFmtId="0" fontId="21" fillId="4" borderId="1" xfId="0" applyFont="1" applyFill="1" applyBorder="1" applyAlignment="1">
      <alignment horizontal="center"/>
    </xf>
    <xf numFmtId="0" fontId="21" fillId="9" borderId="6" xfId="0" applyFont="1" applyFill="1" applyBorder="1" applyAlignment="1">
      <alignment horizontal="left"/>
    </xf>
    <xf numFmtId="0" fontId="21" fillId="9" borderId="15" xfId="0" applyFont="1" applyFill="1" applyBorder="1" applyAlignment="1">
      <alignment horizontal="left"/>
    </xf>
    <xf numFmtId="0" fontId="21" fillId="9" borderId="5" xfId="0" applyFont="1" applyFill="1" applyBorder="1" applyAlignment="1">
      <alignment horizontal="left"/>
    </xf>
    <xf numFmtId="0" fontId="0" fillId="0" borderId="0" xfId="0" applyNumberFormat="1"/>
  </cellXfs>
  <cellStyles count="4">
    <cellStyle name="Moneda" xfId="1" builtinId="4"/>
    <cellStyle name="Moneda 2" xfId="3" xr:uid="{00000000-0005-0000-0000-000001000000}"/>
    <cellStyle name="Normal" xfId="0" builtinId="0"/>
    <cellStyle name="Porcentaje" xfId="2" builtinId="5"/>
  </cellStyles>
  <dxfs count="132">
    <dxf>
      <numFmt numFmtId="13" formatCode="0%"/>
    </dxf>
    <dxf>
      <alignment horizontal="center"/>
    </dxf>
    <dxf>
      <alignment vertical="cent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numFmt numFmtId="13" formatCode="0%"/>
    </dxf>
    <dxf>
      <alignment horizontal="center"/>
    </dxf>
    <dxf>
      <alignment vertical="cent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alignment vertical="center"/>
    </dxf>
    <dxf>
      <alignment horizontal="center"/>
    </dxf>
    <dxf>
      <numFmt numFmtId="13" formatCode="0%"/>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0" indent="0" justifyLastLine="0" shrinkToFit="0" readingOrder="0"/>
      <border diagonalUp="0" diagonalDown="0">
        <left style="thin">
          <color indexed="64"/>
        </left>
        <right style="thin">
          <color indexed="64"/>
        </right>
        <top/>
        <bottom style="thin">
          <color indexed="64"/>
        </bottom>
        <vertical/>
        <horizontal/>
      </border>
    </dxf>
    <dxf>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alignment horizontal="center" vertical="center" textRotation="0" wrapText="0" indent="0" justifyLastLine="0" shrinkToFit="0" readingOrder="0"/>
      <border diagonalUp="0" diagonalDown="0">
        <left style="thin">
          <color indexed="64"/>
        </left>
        <right style="thin">
          <color indexed="64"/>
        </right>
        <top/>
        <bottom style="thin">
          <color indexed="64"/>
        </bottom>
        <vertical/>
        <horizontal/>
      </border>
    </dxf>
    <dxf>
      <numFmt numFmtId="0" formatCode="General"/>
      <alignment horizontal="center" vertical="center" textRotation="0" wrapText="0" indent="0" justifyLastLine="0" shrinkToFit="0" readingOrder="0"/>
      <border diagonalUp="0" diagonalDown="0">
        <left style="thin">
          <color indexed="64"/>
        </left>
        <right style="thin">
          <color indexed="64"/>
        </right>
        <top/>
        <bottom style="thin">
          <color indexed="64"/>
        </bottom>
        <vertical/>
        <horizontal/>
      </border>
    </dxf>
    <dxf>
      <numFmt numFmtId="0" formatCode="General"/>
      <alignment horizontal="center" vertical="center" textRotation="0" wrapText="0" indent="0" justifyLastLine="0" shrinkToFit="0" readingOrder="0"/>
      <border diagonalUp="0" diagonalDown="0">
        <left style="thin">
          <color indexed="64"/>
        </left>
        <right style="thin">
          <color indexed="64"/>
        </right>
        <top/>
        <bottom style="thin">
          <color indexed="64"/>
        </bottom>
        <vertical/>
        <horizontal/>
      </border>
    </dxf>
    <dxf>
      <numFmt numFmtId="0" formatCode="General"/>
      <alignment horizontal="center" vertical="center" textRotation="0" wrapText="0" indent="0" justifyLastLine="0" shrinkToFit="0" readingOrder="0"/>
      <border diagonalUp="0" diagonalDown="0">
        <left style="thin">
          <color indexed="64"/>
        </left>
        <right style="thin">
          <color indexed="64"/>
        </right>
        <top/>
        <bottom style="thin">
          <color indexed="64"/>
        </bottom>
        <vertical/>
        <horizontal/>
      </border>
    </dxf>
    <dxf>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9"/>
        <color rgb="FF000000"/>
        <name val="Lucida Sans Unicode"/>
        <scheme val="none"/>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border>
        <bottom style="thin">
          <color indexed="64"/>
        </bottom>
      </border>
    </dxf>
    <dxf>
      <fill>
        <patternFill patternType="solid">
          <fgColor indexed="64"/>
          <bgColor theme="0" tint="-0.499984740745262"/>
        </patternFill>
      </fill>
      <alignment horizontal="general" vertical="center" textRotation="255" wrapText="0" indent="0" justifyLastLine="0" shrinkToFit="0" readingOrder="0"/>
      <border diagonalUp="0" diagonalDown="0" outline="0">
        <left style="thin">
          <color indexed="64"/>
        </left>
        <right style="thin">
          <color indexed="64"/>
        </right>
        <top/>
        <bottom/>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sz val="8"/>
      </font>
    </dxf>
    <dxf>
      <font>
        <sz val="8"/>
      </font>
    </dxf>
    <dxf>
      <font>
        <sz val="8"/>
      </font>
    </dxf>
    <dxf>
      <font>
        <sz val="8"/>
      </font>
    </dxf>
    <dxf>
      <font>
        <sz val="8"/>
      </font>
    </dxf>
    <dxf>
      <font>
        <sz val="8"/>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alignment horizontal="center"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9"/>
        <color rgb="FF000000"/>
        <name val="Lucida Sans Unicode"/>
        <scheme val="none"/>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rgb="FF000000"/>
        </top>
      </border>
    </dxf>
    <dxf>
      <border diagonalUp="0" diagonalDown="0">
        <left style="thin">
          <color rgb="FF000000"/>
        </left>
        <right style="thin">
          <color rgb="FF000000"/>
        </right>
        <top style="thin">
          <color rgb="FF000000"/>
        </top>
        <bottom style="thin">
          <color rgb="FF000000"/>
        </bottom>
      </border>
    </dxf>
    <dxf>
      <border>
        <bottom style="thin">
          <color rgb="FF000000"/>
        </bottom>
      </border>
    </dxf>
    <dxf>
      <fill>
        <patternFill patternType="solid">
          <fgColor indexed="64"/>
          <bgColor theme="0" tint="-0.499984740745262"/>
        </patternFill>
      </fill>
      <alignment horizontal="general" vertical="center" textRotation="255" wrapText="0" indent="0" justifyLastLine="0" shrinkToFit="0" readingOrder="0"/>
      <border diagonalUp="0" diagonalDown="0" outline="0">
        <left style="thin">
          <color indexed="64"/>
        </left>
        <right style="thin">
          <color indexed="64"/>
        </right>
        <top/>
        <bottom/>
      </border>
    </dxf>
  </dxfs>
  <tableStyles count="0" defaultTableStyle="TableStyleMedium2" defaultPivotStyle="PivotStyleLight16"/>
  <colors>
    <mruColors>
      <color rgb="FFFF0066"/>
      <color rgb="FFFFFF99"/>
      <color rgb="FF00C459"/>
      <color rgb="FF00F66F"/>
      <color rgb="FFA3A02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2.xml"/><Relationship Id="rId117" Type="http://schemas.openxmlformats.org/officeDocument/2006/relationships/externalLink" Target="externalLinks/externalLink103.xml"/><Relationship Id="rId21" Type="http://schemas.openxmlformats.org/officeDocument/2006/relationships/externalLink" Target="externalLinks/externalLink7.xml"/><Relationship Id="rId42" Type="http://schemas.openxmlformats.org/officeDocument/2006/relationships/externalLink" Target="externalLinks/externalLink28.xml"/><Relationship Id="rId47" Type="http://schemas.openxmlformats.org/officeDocument/2006/relationships/externalLink" Target="externalLinks/externalLink33.xml"/><Relationship Id="rId63" Type="http://schemas.openxmlformats.org/officeDocument/2006/relationships/externalLink" Target="externalLinks/externalLink49.xml"/><Relationship Id="rId68" Type="http://schemas.openxmlformats.org/officeDocument/2006/relationships/externalLink" Target="externalLinks/externalLink54.xml"/><Relationship Id="rId84" Type="http://schemas.openxmlformats.org/officeDocument/2006/relationships/externalLink" Target="externalLinks/externalLink70.xml"/><Relationship Id="rId89" Type="http://schemas.openxmlformats.org/officeDocument/2006/relationships/externalLink" Target="externalLinks/externalLink75.xml"/><Relationship Id="rId112" Type="http://schemas.openxmlformats.org/officeDocument/2006/relationships/externalLink" Target="externalLinks/externalLink98.xml"/><Relationship Id="rId133" Type="http://schemas.openxmlformats.org/officeDocument/2006/relationships/externalLink" Target="externalLinks/externalLink119.xml"/><Relationship Id="rId138" Type="http://schemas.openxmlformats.org/officeDocument/2006/relationships/externalLink" Target="externalLinks/externalLink124.xml"/><Relationship Id="rId154" Type="http://schemas.openxmlformats.org/officeDocument/2006/relationships/externalLink" Target="externalLinks/externalLink140.xml"/><Relationship Id="rId159" Type="http://schemas.openxmlformats.org/officeDocument/2006/relationships/externalLink" Target="externalLinks/externalLink145.xml"/><Relationship Id="rId175" Type="http://schemas.openxmlformats.org/officeDocument/2006/relationships/styles" Target="styles.xml"/><Relationship Id="rId170" Type="http://schemas.openxmlformats.org/officeDocument/2006/relationships/pivotCacheDefinition" Target="pivotCache/pivotCacheDefinition11.xml"/><Relationship Id="rId16" Type="http://schemas.openxmlformats.org/officeDocument/2006/relationships/externalLink" Target="externalLinks/externalLink2.xml"/><Relationship Id="rId107" Type="http://schemas.openxmlformats.org/officeDocument/2006/relationships/externalLink" Target="externalLinks/externalLink93.xml"/><Relationship Id="rId11" Type="http://schemas.openxmlformats.org/officeDocument/2006/relationships/worksheet" Target="worksheets/sheet11.xml"/><Relationship Id="rId32" Type="http://schemas.openxmlformats.org/officeDocument/2006/relationships/externalLink" Target="externalLinks/externalLink18.xml"/><Relationship Id="rId37" Type="http://schemas.openxmlformats.org/officeDocument/2006/relationships/externalLink" Target="externalLinks/externalLink23.xml"/><Relationship Id="rId53" Type="http://schemas.openxmlformats.org/officeDocument/2006/relationships/externalLink" Target="externalLinks/externalLink39.xml"/><Relationship Id="rId58" Type="http://schemas.openxmlformats.org/officeDocument/2006/relationships/externalLink" Target="externalLinks/externalLink44.xml"/><Relationship Id="rId74" Type="http://schemas.openxmlformats.org/officeDocument/2006/relationships/externalLink" Target="externalLinks/externalLink60.xml"/><Relationship Id="rId79" Type="http://schemas.openxmlformats.org/officeDocument/2006/relationships/externalLink" Target="externalLinks/externalLink65.xml"/><Relationship Id="rId102" Type="http://schemas.openxmlformats.org/officeDocument/2006/relationships/externalLink" Target="externalLinks/externalLink88.xml"/><Relationship Id="rId123" Type="http://schemas.openxmlformats.org/officeDocument/2006/relationships/externalLink" Target="externalLinks/externalLink109.xml"/><Relationship Id="rId128" Type="http://schemas.openxmlformats.org/officeDocument/2006/relationships/externalLink" Target="externalLinks/externalLink114.xml"/><Relationship Id="rId144" Type="http://schemas.openxmlformats.org/officeDocument/2006/relationships/externalLink" Target="externalLinks/externalLink130.xml"/><Relationship Id="rId149" Type="http://schemas.openxmlformats.org/officeDocument/2006/relationships/externalLink" Target="externalLinks/externalLink135.xml"/><Relationship Id="rId5" Type="http://schemas.openxmlformats.org/officeDocument/2006/relationships/worksheet" Target="worksheets/sheet5.xml"/><Relationship Id="rId90" Type="http://schemas.openxmlformats.org/officeDocument/2006/relationships/externalLink" Target="externalLinks/externalLink76.xml"/><Relationship Id="rId95" Type="http://schemas.openxmlformats.org/officeDocument/2006/relationships/externalLink" Target="externalLinks/externalLink81.xml"/><Relationship Id="rId160" Type="http://schemas.openxmlformats.org/officeDocument/2006/relationships/pivotCacheDefinition" Target="pivotCache/pivotCacheDefinition1.xml"/><Relationship Id="rId165" Type="http://schemas.openxmlformats.org/officeDocument/2006/relationships/pivotCacheDefinition" Target="pivotCache/pivotCacheDefinition6.xml"/><Relationship Id="rId22" Type="http://schemas.openxmlformats.org/officeDocument/2006/relationships/externalLink" Target="externalLinks/externalLink8.xml"/><Relationship Id="rId27" Type="http://schemas.openxmlformats.org/officeDocument/2006/relationships/externalLink" Target="externalLinks/externalLink13.xml"/><Relationship Id="rId43" Type="http://schemas.openxmlformats.org/officeDocument/2006/relationships/externalLink" Target="externalLinks/externalLink29.xml"/><Relationship Id="rId48" Type="http://schemas.openxmlformats.org/officeDocument/2006/relationships/externalLink" Target="externalLinks/externalLink34.xml"/><Relationship Id="rId64" Type="http://schemas.openxmlformats.org/officeDocument/2006/relationships/externalLink" Target="externalLinks/externalLink50.xml"/><Relationship Id="rId69" Type="http://schemas.openxmlformats.org/officeDocument/2006/relationships/externalLink" Target="externalLinks/externalLink55.xml"/><Relationship Id="rId113" Type="http://schemas.openxmlformats.org/officeDocument/2006/relationships/externalLink" Target="externalLinks/externalLink99.xml"/><Relationship Id="rId118" Type="http://schemas.openxmlformats.org/officeDocument/2006/relationships/externalLink" Target="externalLinks/externalLink104.xml"/><Relationship Id="rId134" Type="http://schemas.openxmlformats.org/officeDocument/2006/relationships/externalLink" Target="externalLinks/externalLink120.xml"/><Relationship Id="rId139" Type="http://schemas.openxmlformats.org/officeDocument/2006/relationships/externalLink" Target="externalLinks/externalLink125.xml"/><Relationship Id="rId80" Type="http://schemas.openxmlformats.org/officeDocument/2006/relationships/externalLink" Target="externalLinks/externalLink66.xml"/><Relationship Id="rId85" Type="http://schemas.openxmlformats.org/officeDocument/2006/relationships/externalLink" Target="externalLinks/externalLink71.xml"/><Relationship Id="rId150" Type="http://schemas.openxmlformats.org/officeDocument/2006/relationships/externalLink" Target="externalLinks/externalLink136.xml"/><Relationship Id="rId155" Type="http://schemas.openxmlformats.org/officeDocument/2006/relationships/externalLink" Target="externalLinks/externalLink141.xml"/><Relationship Id="rId171" Type="http://schemas.openxmlformats.org/officeDocument/2006/relationships/pivotCacheDefinition" Target="pivotCache/pivotCacheDefinition12.xml"/><Relationship Id="rId176" Type="http://schemas.openxmlformats.org/officeDocument/2006/relationships/sharedStrings" Target="sharedStrings.xml"/><Relationship Id="rId12" Type="http://schemas.openxmlformats.org/officeDocument/2006/relationships/worksheet" Target="worksheets/sheet12.xml"/><Relationship Id="rId17" Type="http://schemas.openxmlformats.org/officeDocument/2006/relationships/externalLink" Target="externalLinks/externalLink3.xml"/><Relationship Id="rId33" Type="http://schemas.openxmlformats.org/officeDocument/2006/relationships/externalLink" Target="externalLinks/externalLink19.xml"/><Relationship Id="rId38" Type="http://schemas.openxmlformats.org/officeDocument/2006/relationships/externalLink" Target="externalLinks/externalLink24.xml"/><Relationship Id="rId59" Type="http://schemas.openxmlformats.org/officeDocument/2006/relationships/externalLink" Target="externalLinks/externalLink45.xml"/><Relationship Id="rId103" Type="http://schemas.openxmlformats.org/officeDocument/2006/relationships/externalLink" Target="externalLinks/externalLink89.xml"/><Relationship Id="rId108" Type="http://schemas.openxmlformats.org/officeDocument/2006/relationships/externalLink" Target="externalLinks/externalLink94.xml"/><Relationship Id="rId124" Type="http://schemas.openxmlformats.org/officeDocument/2006/relationships/externalLink" Target="externalLinks/externalLink110.xml"/><Relationship Id="rId129" Type="http://schemas.openxmlformats.org/officeDocument/2006/relationships/externalLink" Target="externalLinks/externalLink115.xml"/><Relationship Id="rId54" Type="http://schemas.openxmlformats.org/officeDocument/2006/relationships/externalLink" Target="externalLinks/externalLink40.xml"/><Relationship Id="rId70" Type="http://schemas.openxmlformats.org/officeDocument/2006/relationships/externalLink" Target="externalLinks/externalLink56.xml"/><Relationship Id="rId75" Type="http://schemas.openxmlformats.org/officeDocument/2006/relationships/externalLink" Target="externalLinks/externalLink61.xml"/><Relationship Id="rId91" Type="http://schemas.openxmlformats.org/officeDocument/2006/relationships/externalLink" Target="externalLinks/externalLink77.xml"/><Relationship Id="rId96" Type="http://schemas.openxmlformats.org/officeDocument/2006/relationships/externalLink" Target="externalLinks/externalLink82.xml"/><Relationship Id="rId140" Type="http://schemas.openxmlformats.org/officeDocument/2006/relationships/externalLink" Target="externalLinks/externalLink126.xml"/><Relationship Id="rId145" Type="http://schemas.openxmlformats.org/officeDocument/2006/relationships/externalLink" Target="externalLinks/externalLink131.xml"/><Relationship Id="rId161" Type="http://schemas.openxmlformats.org/officeDocument/2006/relationships/pivotCacheDefinition" Target="pivotCache/pivotCacheDefinition2.xml"/><Relationship Id="rId166" Type="http://schemas.openxmlformats.org/officeDocument/2006/relationships/pivotCacheDefinition" Target="pivotCache/pivotCacheDefinition7.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externalLink" Target="externalLinks/externalLink9.xml"/><Relationship Id="rId28" Type="http://schemas.openxmlformats.org/officeDocument/2006/relationships/externalLink" Target="externalLinks/externalLink14.xml"/><Relationship Id="rId49" Type="http://schemas.openxmlformats.org/officeDocument/2006/relationships/externalLink" Target="externalLinks/externalLink35.xml"/><Relationship Id="rId114" Type="http://schemas.openxmlformats.org/officeDocument/2006/relationships/externalLink" Target="externalLinks/externalLink100.xml"/><Relationship Id="rId119" Type="http://schemas.openxmlformats.org/officeDocument/2006/relationships/externalLink" Target="externalLinks/externalLink105.xml"/><Relationship Id="rId10" Type="http://schemas.openxmlformats.org/officeDocument/2006/relationships/worksheet" Target="worksheets/sheet10.xml"/><Relationship Id="rId31" Type="http://schemas.openxmlformats.org/officeDocument/2006/relationships/externalLink" Target="externalLinks/externalLink17.xml"/><Relationship Id="rId44" Type="http://schemas.openxmlformats.org/officeDocument/2006/relationships/externalLink" Target="externalLinks/externalLink30.xml"/><Relationship Id="rId52" Type="http://schemas.openxmlformats.org/officeDocument/2006/relationships/externalLink" Target="externalLinks/externalLink38.xml"/><Relationship Id="rId60" Type="http://schemas.openxmlformats.org/officeDocument/2006/relationships/externalLink" Target="externalLinks/externalLink46.xml"/><Relationship Id="rId65" Type="http://schemas.openxmlformats.org/officeDocument/2006/relationships/externalLink" Target="externalLinks/externalLink51.xml"/><Relationship Id="rId73" Type="http://schemas.openxmlformats.org/officeDocument/2006/relationships/externalLink" Target="externalLinks/externalLink59.xml"/><Relationship Id="rId78" Type="http://schemas.openxmlformats.org/officeDocument/2006/relationships/externalLink" Target="externalLinks/externalLink64.xml"/><Relationship Id="rId81" Type="http://schemas.openxmlformats.org/officeDocument/2006/relationships/externalLink" Target="externalLinks/externalLink67.xml"/><Relationship Id="rId86" Type="http://schemas.openxmlformats.org/officeDocument/2006/relationships/externalLink" Target="externalLinks/externalLink72.xml"/><Relationship Id="rId94" Type="http://schemas.openxmlformats.org/officeDocument/2006/relationships/externalLink" Target="externalLinks/externalLink80.xml"/><Relationship Id="rId99" Type="http://schemas.openxmlformats.org/officeDocument/2006/relationships/externalLink" Target="externalLinks/externalLink85.xml"/><Relationship Id="rId101" Type="http://schemas.openxmlformats.org/officeDocument/2006/relationships/externalLink" Target="externalLinks/externalLink87.xml"/><Relationship Id="rId122" Type="http://schemas.openxmlformats.org/officeDocument/2006/relationships/externalLink" Target="externalLinks/externalLink108.xml"/><Relationship Id="rId130" Type="http://schemas.openxmlformats.org/officeDocument/2006/relationships/externalLink" Target="externalLinks/externalLink116.xml"/><Relationship Id="rId135" Type="http://schemas.openxmlformats.org/officeDocument/2006/relationships/externalLink" Target="externalLinks/externalLink121.xml"/><Relationship Id="rId143" Type="http://schemas.openxmlformats.org/officeDocument/2006/relationships/externalLink" Target="externalLinks/externalLink129.xml"/><Relationship Id="rId148" Type="http://schemas.openxmlformats.org/officeDocument/2006/relationships/externalLink" Target="externalLinks/externalLink134.xml"/><Relationship Id="rId151" Type="http://schemas.openxmlformats.org/officeDocument/2006/relationships/externalLink" Target="externalLinks/externalLink137.xml"/><Relationship Id="rId156" Type="http://schemas.openxmlformats.org/officeDocument/2006/relationships/externalLink" Target="externalLinks/externalLink142.xml"/><Relationship Id="rId164" Type="http://schemas.openxmlformats.org/officeDocument/2006/relationships/pivotCacheDefinition" Target="pivotCache/pivotCacheDefinition5.xml"/><Relationship Id="rId169" Type="http://schemas.openxmlformats.org/officeDocument/2006/relationships/pivotCacheDefinition" Target="pivotCache/pivotCacheDefinition10.xml"/><Relationship Id="rId177"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72" Type="http://schemas.openxmlformats.org/officeDocument/2006/relationships/pivotCacheDefinition" Target="pivotCache/pivotCacheDefinition13.xml"/><Relationship Id="rId180" Type="http://schemas.openxmlformats.org/officeDocument/2006/relationships/customXml" Target="../customXml/item3.xml"/><Relationship Id="rId13" Type="http://schemas.openxmlformats.org/officeDocument/2006/relationships/worksheet" Target="worksheets/sheet13.xml"/><Relationship Id="rId18" Type="http://schemas.openxmlformats.org/officeDocument/2006/relationships/externalLink" Target="externalLinks/externalLink4.xml"/><Relationship Id="rId39" Type="http://schemas.openxmlformats.org/officeDocument/2006/relationships/externalLink" Target="externalLinks/externalLink25.xml"/><Relationship Id="rId109" Type="http://schemas.openxmlformats.org/officeDocument/2006/relationships/externalLink" Target="externalLinks/externalLink95.xml"/><Relationship Id="rId34" Type="http://schemas.openxmlformats.org/officeDocument/2006/relationships/externalLink" Target="externalLinks/externalLink20.xml"/><Relationship Id="rId50" Type="http://schemas.openxmlformats.org/officeDocument/2006/relationships/externalLink" Target="externalLinks/externalLink36.xml"/><Relationship Id="rId55" Type="http://schemas.openxmlformats.org/officeDocument/2006/relationships/externalLink" Target="externalLinks/externalLink41.xml"/><Relationship Id="rId76" Type="http://schemas.openxmlformats.org/officeDocument/2006/relationships/externalLink" Target="externalLinks/externalLink62.xml"/><Relationship Id="rId97" Type="http://schemas.openxmlformats.org/officeDocument/2006/relationships/externalLink" Target="externalLinks/externalLink83.xml"/><Relationship Id="rId104" Type="http://schemas.openxmlformats.org/officeDocument/2006/relationships/externalLink" Target="externalLinks/externalLink90.xml"/><Relationship Id="rId120" Type="http://schemas.openxmlformats.org/officeDocument/2006/relationships/externalLink" Target="externalLinks/externalLink106.xml"/><Relationship Id="rId125" Type="http://schemas.openxmlformats.org/officeDocument/2006/relationships/externalLink" Target="externalLinks/externalLink111.xml"/><Relationship Id="rId141" Type="http://schemas.openxmlformats.org/officeDocument/2006/relationships/externalLink" Target="externalLinks/externalLink127.xml"/><Relationship Id="rId146" Type="http://schemas.openxmlformats.org/officeDocument/2006/relationships/externalLink" Target="externalLinks/externalLink132.xml"/><Relationship Id="rId167" Type="http://schemas.openxmlformats.org/officeDocument/2006/relationships/pivotCacheDefinition" Target="pivotCache/pivotCacheDefinition8.xml"/><Relationship Id="rId7" Type="http://schemas.openxmlformats.org/officeDocument/2006/relationships/worksheet" Target="worksheets/sheet7.xml"/><Relationship Id="rId71" Type="http://schemas.openxmlformats.org/officeDocument/2006/relationships/externalLink" Target="externalLinks/externalLink57.xml"/><Relationship Id="rId92" Type="http://schemas.openxmlformats.org/officeDocument/2006/relationships/externalLink" Target="externalLinks/externalLink78.xml"/><Relationship Id="rId162" Type="http://schemas.openxmlformats.org/officeDocument/2006/relationships/pivotCacheDefinition" Target="pivotCache/pivotCacheDefinition3.xml"/><Relationship Id="rId2" Type="http://schemas.openxmlformats.org/officeDocument/2006/relationships/worksheet" Target="worksheets/sheet2.xml"/><Relationship Id="rId29" Type="http://schemas.openxmlformats.org/officeDocument/2006/relationships/externalLink" Target="externalLinks/externalLink15.xml"/><Relationship Id="rId24" Type="http://schemas.openxmlformats.org/officeDocument/2006/relationships/externalLink" Target="externalLinks/externalLink10.xml"/><Relationship Id="rId40" Type="http://schemas.openxmlformats.org/officeDocument/2006/relationships/externalLink" Target="externalLinks/externalLink26.xml"/><Relationship Id="rId45" Type="http://schemas.openxmlformats.org/officeDocument/2006/relationships/externalLink" Target="externalLinks/externalLink31.xml"/><Relationship Id="rId66" Type="http://schemas.openxmlformats.org/officeDocument/2006/relationships/externalLink" Target="externalLinks/externalLink52.xml"/><Relationship Id="rId87" Type="http://schemas.openxmlformats.org/officeDocument/2006/relationships/externalLink" Target="externalLinks/externalLink73.xml"/><Relationship Id="rId110" Type="http://schemas.openxmlformats.org/officeDocument/2006/relationships/externalLink" Target="externalLinks/externalLink96.xml"/><Relationship Id="rId115" Type="http://schemas.openxmlformats.org/officeDocument/2006/relationships/externalLink" Target="externalLinks/externalLink101.xml"/><Relationship Id="rId131" Type="http://schemas.openxmlformats.org/officeDocument/2006/relationships/externalLink" Target="externalLinks/externalLink117.xml"/><Relationship Id="rId136" Type="http://schemas.openxmlformats.org/officeDocument/2006/relationships/externalLink" Target="externalLinks/externalLink122.xml"/><Relationship Id="rId157" Type="http://schemas.openxmlformats.org/officeDocument/2006/relationships/externalLink" Target="externalLinks/externalLink143.xml"/><Relationship Id="rId178" Type="http://schemas.openxmlformats.org/officeDocument/2006/relationships/customXml" Target="../customXml/item1.xml"/><Relationship Id="rId61" Type="http://schemas.openxmlformats.org/officeDocument/2006/relationships/externalLink" Target="externalLinks/externalLink47.xml"/><Relationship Id="rId82" Type="http://schemas.openxmlformats.org/officeDocument/2006/relationships/externalLink" Target="externalLinks/externalLink68.xml"/><Relationship Id="rId152" Type="http://schemas.openxmlformats.org/officeDocument/2006/relationships/externalLink" Target="externalLinks/externalLink138.xml"/><Relationship Id="rId173" Type="http://schemas.openxmlformats.org/officeDocument/2006/relationships/pivotCacheDefinition" Target="pivotCache/pivotCacheDefinition14.xml"/><Relationship Id="rId19" Type="http://schemas.openxmlformats.org/officeDocument/2006/relationships/externalLink" Target="externalLinks/externalLink5.xml"/><Relationship Id="rId14" Type="http://schemas.openxmlformats.org/officeDocument/2006/relationships/worksheet" Target="worksheets/sheet14.xml"/><Relationship Id="rId30" Type="http://schemas.openxmlformats.org/officeDocument/2006/relationships/externalLink" Target="externalLinks/externalLink16.xml"/><Relationship Id="rId35" Type="http://schemas.openxmlformats.org/officeDocument/2006/relationships/externalLink" Target="externalLinks/externalLink21.xml"/><Relationship Id="rId56" Type="http://schemas.openxmlformats.org/officeDocument/2006/relationships/externalLink" Target="externalLinks/externalLink42.xml"/><Relationship Id="rId77" Type="http://schemas.openxmlformats.org/officeDocument/2006/relationships/externalLink" Target="externalLinks/externalLink63.xml"/><Relationship Id="rId100" Type="http://schemas.openxmlformats.org/officeDocument/2006/relationships/externalLink" Target="externalLinks/externalLink86.xml"/><Relationship Id="rId105" Type="http://schemas.openxmlformats.org/officeDocument/2006/relationships/externalLink" Target="externalLinks/externalLink91.xml"/><Relationship Id="rId126" Type="http://schemas.openxmlformats.org/officeDocument/2006/relationships/externalLink" Target="externalLinks/externalLink112.xml"/><Relationship Id="rId147" Type="http://schemas.openxmlformats.org/officeDocument/2006/relationships/externalLink" Target="externalLinks/externalLink133.xml"/><Relationship Id="rId168" Type="http://schemas.openxmlformats.org/officeDocument/2006/relationships/pivotCacheDefinition" Target="pivotCache/pivotCacheDefinition9.xml"/><Relationship Id="rId8" Type="http://schemas.openxmlformats.org/officeDocument/2006/relationships/worksheet" Target="worksheets/sheet8.xml"/><Relationship Id="rId51" Type="http://schemas.openxmlformats.org/officeDocument/2006/relationships/externalLink" Target="externalLinks/externalLink37.xml"/><Relationship Id="rId72" Type="http://schemas.openxmlformats.org/officeDocument/2006/relationships/externalLink" Target="externalLinks/externalLink58.xml"/><Relationship Id="rId93" Type="http://schemas.openxmlformats.org/officeDocument/2006/relationships/externalLink" Target="externalLinks/externalLink79.xml"/><Relationship Id="rId98" Type="http://schemas.openxmlformats.org/officeDocument/2006/relationships/externalLink" Target="externalLinks/externalLink84.xml"/><Relationship Id="rId121" Type="http://schemas.openxmlformats.org/officeDocument/2006/relationships/externalLink" Target="externalLinks/externalLink107.xml"/><Relationship Id="rId142" Type="http://schemas.openxmlformats.org/officeDocument/2006/relationships/externalLink" Target="externalLinks/externalLink128.xml"/><Relationship Id="rId163" Type="http://schemas.openxmlformats.org/officeDocument/2006/relationships/pivotCacheDefinition" Target="pivotCache/pivotCacheDefinition4.xml"/><Relationship Id="rId3" Type="http://schemas.openxmlformats.org/officeDocument/2006/relationships/worksheet" Target="worksheets/sheet3.xml"/><Relationship Id="rId25" Type="http://schemas.openxmlformats.org/officeDocument/2006/relationships/externalLink" Target="externalLinks/externalLink11.xml"/><Relationship Id="rId46" Type="http://schemas.openxmlformats.org/officeDocument/2006/relationships/externalLink" Target="externalLinks/externalLink32.xml"/><Relationship Id="rId67" Type="http://schemas.openxmlformats.org/officeDocument/2006/relationships/externalLink" Target="externalLinks/externalLink53.xml"/><Relationship Id="rId116" Type="http://schemas.openxmlformats.org/officeDocument/2006/relationships/externalLink" Target="externalLinks/externalLink102.xml"/><Relationship Id="rId137" Type="http://schemas.openxmlformats.org/officeDocument/2006/relationships/externalLink" Target="externalLinks/externalLink123.xml"/><Relationship Id="rId158" Type="http://schemas.openxmlformats.org/officeDocument/2006/relationships/externalLink" Target="externalLinks/externalLink144.xml"/><Relationship Id="rId20" Type="http://schemas.openxmlformats.org/officeDocument/2006/relationships/externalLink" Target="externalLinks/externalLink6.xml"/><Relationship Id="rId41" Type="http://schemas.openxmlformats.org/officeDocument/2006/relationships/externalLink" Target="externalLinks/externalLink27.xml"/><Relationship Id="rId62" Type="http://schemas.openxmlformats.org/officeDocument/2006/relationships/externalLink" Target="externalLinks/externalLink48.xml"/><Relationship Id="rId83" Type="http://schemas.openxmlformats.org/officeDocument/2006/relationships/externalLink" Target="externalLinks/externalLink69.xml"/><Relationship Id="rId88" Type="http://schemas.openxmlformats.org/officeDocument/2006/relationships/externalLink" Target="externalLinks/externalLink74.xml"/><Relationship Id="rId111" Type="http://schemas.openxmlformats.org/officeDocument/2006/relationships/externalLink" Target="externalLinks/externalLink97.xml"/><Relationship Id="rId132" Type="http://schemas.openxmlformats.org/officeDocument/2006/relationships/externalLink" Target="externalLinks/externalLink118.xml"/><Relationship Id="rId153" Type="http://schemas.openxmlformats.org/officeDocument/2006/relationships/externalLink" Target="externalLinks/externalLink139.xml"/><Relationship Id="rId174" Type="http://schemas.openxmlformats.org/officeDocument/2006/relationships/theme" Target="theme/theme1.xml"/><Relationship Id="rId179" Type="http://schemas.openxmlformats.org/officeDocument/2006/relationships/customXml" Target="../customXml/item2.xml"/><Relationship Id="rId15" Type="http://schemas.openxmlformats.org/officeDocument/2006/relationships/externalLink" Target="externalLinks/externalLink1.xml"/><Relationship Id="rId36" Type="http://schemas.openxmlformats.org/officeDocument/2006/relationships/externalLink" Target="externalLinks/externalLink22.xml"/><Relationship Id="rId57" Type="http://schemas.openxmlformats.org/officeDocument/2006/relationships/externalLink" Target="externalLinks/externalLink43.xml"/><Relationship Id="rId106" Type="http://schemas.openxmlformats.org/officeDocument/2006/relationships/externalLink" Target="externalLinks/externalLink92.xml"/><Relationship Id="rId127" Type="http://schemas.openxmlformats.org/officeDocument/2006/relationships/externalLink" Target="externalLinks/externalLink11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[Anexo 4. Encuestas y Resultados OPM3 v20230615.xlsx]Gráfico autoev desempeño!TablaDinámica1</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sz="1400" b="1"/>
              <a:t>Autoevaluación</a:t>
            </a:r>
            <a:r>
              <a:rPr lang="es-CO" sz="1400" b="1" baseline="0"/>
              <a:t> del equipo PMBOK 7ma edición</a:t>
            </a:r>
            <a:endParaRPr lang="es-CO" sz="1400"/>
          </a:p>
        </c:rich>
      </c:tx>
      <c:layout>
        <c:manualLayout>
          <c:xMode val="edge"/>
          <c:yMode val="edge"/>
          <c:x val="0.33281474597405014"/>
          <c:y val="4.2045188334920193E-3"/>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ivotFmts>
      <c:pivotFmt>
        <c:idx val="0"/>
        <c:spPr>
          <a:ln w="28575" cap="rnd">
            <a:solidFill>
              <a:srgbClr val="00B050"/>
            </a:solidFill>
            <a:prstDash val="sysDash"/>
            <a:round/>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B05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
        <c:spPr>
          <a:ln w="28575" cap="rnd">
            <a:solidFill>
              <a:schemeClr val="accent1"/>
            </a:solidFill>
            <a:prstDash val="sysDot"/>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
        <c:spPr>
          <a:ln w="28575" cap="rnd">
            <a:solidFill>
              <a:srgbClr val="00B050"/>
            </a:solidFill>
            <a:prstDash val="sysDash"/>
            <a:round/>
          </a:ln>
          <a:effectLst/>
        </c:spPr>
        <c:marker>
          <c:symbol val="none"/>
        </c:marker>
        <c:dLbl>
          <c:idx val="0"/>
          <c:layout>
            <c:manualLayout>
              <c:x val="0"/>
              <c:y val="-2.9931630969857907E-2"/>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A3A028"/>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
        <c:spPr>
          <a:ln w="28575" cap="rnd">
            <a:solidFill>
              <a:srgbClr val="00B050"/>
            </a:solidFill>
            <a:prstDash val="sysDash"/>
            <a:round/>
          </a:ln>
          <a:effectLst/>
        </c:spPr>
        <c:marker>
          <c:symbol val="none"/>
        </c:marker>
        <c:dLbl>
          <c:idx val="0"/>
          <c:layout>
            <c:manualLayout>
              <c:x val="6.975762520875793E-3"/>
              <c:y val="-2.0952141678900534E-2"/>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A3A028"/>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4"/>
        <c:spPr>
          <a:ln w="28575" cap="rnd">
            <a:solidFill>
              <a:srgbClr val="00B050"/>
            </a:solidFill>
            <a:prstDash val="sysDash"/>
            <a:round/>
          </a:ln>
          <a:effectLst/>
        </c:spPr>
        <c:marker>
          <c:symbol val="none"/>
        </c:marker>
        <c:dLbl>
          <c:idx val="0"/>
          <c:layout>
            <c:manualLayout>
              <c:x val="1.7439406302189483E-2"/>
              <c:y val="-2.9931630969857906E-3"/>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A3A028"/>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5"/>
        <c:spPr>
          <a:ln w="28575" cap="rnd">
            <a:solidFill>
              <a:srgbClr val="00B050"/>
            </a:solidFill>
            <a:prstDash val="sysDash"/>
            <a:round/>
          </a:ln>
          <a:effectLst/>
        </c:spPr>
        <c:marker>
          <c:symbol val="none"/>
        </c:marker>
        <c:dLbl>
          <c:idx val="0"/>
          <c:layout>
            <c:manualLayout>
              <c:x val="-1.9183346932408495E-2"/>
              <c:y val="0"/>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A3A028"/>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6"/>
        <c:spPr>
          <a:ln w="28575" cap="rnd">
            <a:solidFill>
              <a:srgbClr val="00B050"/>
            </a:solidFill>
            <a:prstDash val="sysDash"/>
            <a:round/>
          </a:ln>
          <a:effectLst/>
        </c:spPr>
        <c:marker>
          <c:symbol val="none"/>
        </c:marker>
        <c:dLbl>
          <c:idx val="0"/>
          <c:layout>
            <c:manualLayout>
              <c:x val="-5.4062159536787398E-2"/>
              <c:y val="5.9863261939715813E-2"/>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B05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7"/>
        <c:spPr>
          <a:ln w="28575" cap="rnd">
            <a:solidFill>
              <a:srgbClr val="00B050"/>
            </a:solidFill>
            <a:prstDash val="sysDash"/>
            <a:round/>
          </a:ln>
          <a:effectLst/>
        </c:spPr>
        <c:marker>
          <c:symbol val="none"/>
        </c:marker>
        <c:dLbl>
          <c:idx val="0"/>
          <c:layout>
            <c:manualLayout>
              <c:x val="1.7595632805893968E-3"/>
              <c:y val="0.11384958830203334"/>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B05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8"/>
        <c:spPr>
          <a:ln w="28575" cap="rnd">
            <a:solidFill>
              <a:srgbClr val="00B050"/>
            </a:solidFill>
            <a:prstDash val="sysDash"/>
            <a:round/>
          </a:ln>
          <a:effectLst/>
        </c:spPr>
        <c:marker>
          <c:symbol val="none"/>
        </c:marker>
        <c:dLbl>
          <c:idx val="0"/>
          <c:layout>
            <c:manualLayout>
              <c:x val="2.4378582661014163E-2"/>
              <c:y val="3.0296466430083865E-2"/>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B05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9"/>
        <c:spPr>
          <a:ln w="28575" cap="rnd">
            <a:solidFill>
              <a:srgbClr val="00B050"/>
            </a:solidFill>
            <a:prstDash val="sysDash"/>
            <a:round/>
          </a:ln>
          <a:effectLst/>
        </c:spPr>
        <c:marker>
          <c:symbol val="none"/>
        </c:marker>
        <c:dLbl>
          <c:idx val="0"/>
          <c:layout>
            <c:manualLayout>
              <c:x val="-6.2687783985464984E-2"/>
              <c:y val="-9.6948692576268369E-2"/>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B05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42855254936457238"/>
          <c:y val="0.1204437617566088"/>
          <c:w val="0.15173738013096669"/>
          <c:h val="0.80244372499327188"/>
        </c:manualLayout>
      </c:layout>
      <c:radarChart>
        <c:radarStyle val="marker"/>
        <c:varyColors val="0"/>
        <c:ser>
          <c:idx val="0"/>
          <c:order val="0"/>
          <c:tx>
            <c:strRef>
              <c:f>'Gráfico autoev desempeño'!$M$9</c:f>
              <c:strCache>
                <c:ptCount val="1"/>
                <c:pt idx="0">
                  <c:v>Suma de Porcentaje encuesta</c:v>
                </c:pt>
              </c:strCache>
            </c:strRef>
          </c:tx>
          <c:spPr>
            <a:ln w="28575" cap="rnd">
              <a:solidFill>
                <a:srgbClr val="00B050"/>
              </a:solidFill>
              <a:prstDash val="sysDash"/>
              <a:round/>
            </a:ln>
            <a:effectLst/>
          </c:spPr>
          <c:marker>
            <c:symbol val="none"/>
          </c:marker>
          <c:dPt>
            <c:idx val="0"/>
            <c:marker>
              <c:symbol val="none"/>
            </c:marker>
            <c:bubble3D val="0"/>
            <c:spPr>
              <a:ln w="28575" cap="rnd">
                <a:solidFill>
                  <a:srgbClr val="00B050"/>
                </a:solidFill>
                <a:prstDash val="sysDash"/>
                <a:round/>
              </a:ln>
              <a:effectLst/>
            </c:spPr>
            <c:extLst>
              <c:ext xmlns:c16="http://schemas.microsoft.com/office/drawing/2014/chart" uri="{C3380CC4-5D6E-409C-BE32-E72D297353CC}">
                <c16:uniqueId val="{00000005-ED5D-407D-95F0-C066777ACA5A}"/>
              </c:ext>
            </c:extLst>
          </c:dPt>
          <c:dPt>
            <c:idx val="1"/>
            <c:marker>
              <c:symbol val="none"/>
            </c:marker>
            <c:bubble3D val="0"/>
            <c:spPr>
              <a:ln w="28575" cap="rnd">
                <a:solidFill>
                  <a:srgbClr val="00B050"/>
                </a:solidFill>
                <a:prstDash val="sysDash"/>
                <a:round/>
              </a:ln>
              <a:effectLst/>
            </c:spPr>
            <c:extLst>
              <c:ext xmlns:c16="http://schemas.microsoft.com/office/drawing/2014/chart" uri="{C3380CC4-5D6E-409C-BE32-E72D297353CC}">
                <c16:uniqueId val="{00000004-ED5D-407D-95F0-C066777ACA5A}"/>
              </c:ext>
            </c:extLst>
          </c:dPt>
          <c:dPt>
            <c:idx val="2"/>
            <c:marker>
              <c:symbol val="none"/>
            </c:marker>
            <c:bubble3D val="0"/>
            <c:spPr>
              <a:ln w="28575" cap="rnd">
                <a:solidFill>
                  <a:srgbClr val="00B050"/>
                </a:solidFill>
                <a:prstDash val="sysDash"/>
                <a:round/>
              </a:ln>
              <a:effectLst/>
            </c:spPr>
            <c:extLst>
              <c:ext xmlns:c16="http://schemas.microsoft.com/office/drawing/2014/chart" uri="{C3380CC4-5D6E-409C-BE32-E72D297353CC}">
                <c16:uniqueId val="{00000003-ED5D-407D-95F0-C066777ACA5A}"/>
              </c:ext>
            </c:extLst>
          </c:dPt>
          <c:dPt>
            <c:idx val="3"/>
            <c:marker>
              <c:symbol val="none"/>
            </c:marker>
            <c:bubble3D val="0"/>
            <c:spPr>
              <a:ln w="28575" cap="rnd">
                <a:solidFill>
                  <a:srgbClr val="00B050"/>
                </a:solidFill>
                <a:prstDash val="sysDash"/>
                <a:round/>
              </a:ln>
              <a:effectLst/>
            </c:spPr>
            <c:extLst>
              <c:ext xmlns:c16="http://schemas.microsoft.com/office/drawing/2014/chart" uri="{C3380CC4-5D6E-409C-BE32-E72D297353CC}">
                <c16:uniqueId val="{00000007-ED5D-407D-95F0-C066777ACA5A}"/>
              </c:ext>
            </c:extLst>
          </c:dPt>
          <c:dPt>
            <c:idx val="4"/>
            <c:marker>
              <c:symbol val="none"/>
            </c:marker>
            <c:bubble3D val="0"/>
            <c:spPr>
              <a:ln w="28575" cap="rnd">
                <a:solidFill>
                  <a:srgbClr val="00B050"/>
                </a:solidFill>
                <a:prstDash val="sysDash"/>
                <a:round/>
              </a:ln>
              <a:effectLst/>
            </c:spPr>
            <c:extLst>
              <c:ext xmlns:c16="http://schemas.microsoft.com/office/drawing/2014/chart" uri="{C3380CC4-5D6E-409C-BE32-E72D297353CC}">
                <c16:uniqueId val="{00000000-ED5D-407D-95F0-C066777ACA5A}"/>
              </c:ext>
            </c:extLst>
          </c:dPt>
          <c:dPt>
            <c:idx val="5"/>
            <c:marker>
              <c:symbol val="none"/>
            </c:marker>
            <c:bubble3D val="0"/>
            <c:spPr>
              <a:ln w="28575" cap="rnd">
                <a:solidFill>
                  <a:srgbClr val="00B050"/>
                </a:solidFill>
                <a:prstDash val="sysDash"/>
                <a:round/>
              </a:ln>
              <a:effectLst/>
            </c:spPr>
            <c:extLst>
              <c:ext xmlns:c16="http://schemas.microsoft.com/office/drawing/2014/chart" uri="{C3380CC4-5D6E-409C-BE32-E72D297353CC}">
                <c16:uniqueId val="{00000001-ED5D-407D-95F0-C066777ACA5A}"/>
              </c:ext>
            </c:extLst>
          </c:dPt>
          <c:dPt>
            <c:idx val="6"/>
            <c:marker>
              <c:symbol val="none"/>
            </c:marker>
            <c:bubble3D val="0"/>
            <c:spPr>
              <a:ln w="28575" cap="rnd">
                <a:solidFill>
                  <a:srgbClr val="00B050"/>
                </a:solidFill>
                <a:prstDash val="sysDash"/>
                <a:round/>
              </a:ln>
              <a:effectLst/>
            </c:spPr>
            <c:extLst>
              <c:ext xmlns:c16="http://schemas.microsoft.com/office/drawing/2014/chart" uri="{C3380CC4-5D6E-409C-BE32-E72D297353CC}">
                <c16:uniqueId val="{00000002-ED5D-407D-95F0-C066777ACA5A}"/>
              </c:ext>
            </c:extLst>
          </c:dPt>
          <c:dPt>
            <c:idx val="7"/>
            <c:marker>
              <c:symbol val="none"/>
            </c:marker>
            <c:bubble3D val="0"/>
            <c:spPr>
              <a:ln w="28575" cap="rnd">
                <a:solidFill>
                  <a:srgbClr val="00B050"/>
                </a:solidFill>
                <a:prstDash val="sysDash"/>
                <a:round/>
              </a:ln>
              <a:effectLst/>
            </c:spPr>
            <c:extLst>
              <c:ext xmlns:c16="http://schemas.microsoft.com/office/drawing/2014/chart" uri="{C3380CC4-5D6E-409C-BE32-E72D297353CC}">
                <c16:uniqueId val="{00000006-ED5D-407D-95F0-C066777ACA5A}"/>
              </c:ext>
            </c:extLst>
          </c:dPt>
          <c:dLbls>
            <c:dLbl>
              <c:idx val="0"/>
              <c:layout>
                <c:manualLayout>
                  <c:x val="1.7595632805893968E-3"/>
                  <c:y val="0.1138495883020333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D5D-407D-95F0-C066777ACA5A}"/>
                </c:ext>
              </c:extLst>
            </c:dLbl>
            <c:dLbl>
              <c:idx val="1"/>
              <c:layout>
                <c:manualLayout>
                  <c:x val="-5.4062159536787398E-2"/>
                  <c:y val="5.98632619397158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D5D-407D-95F0-C066777ACA5A}"/>
                </c:ext>
              </c:extLst>
            </c:dLbl>
            <c:dLbl>
              <c:idx val="2"/>
              <c:layout>
                <c:manualLayout>
                  <c:x val="-1.9183346932408495E-2"/>
                  <c:y val="0"/>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A3A028"/>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D5D-407D-95F0-C066777ACA5A}"/>
                </c:ext>
              </c:extLst>
            </c:dLbl>
            <c:dLbl>
              <c:idx val="3"/>
              <c:layout>
                <c:manualLayout>
                  <c:x val="-6.2687783985464984E-2"/>
                  <c:y val="-9.69486925762683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D5D-407D-95F0-C066777ACA5A}"/>
                </c:ext>
              </c:extLst>
            </c:dLbl>
            <c:dLbl>
              <c:idx val="4"/>
              <c:layout>
                <c:manualLayout>
                  <c:x val="0"/>
                  <c:y val="-2.9931630969857907E-2"/>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A3A028"/>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D5D-407D-95F0-C066777ACA5A}"/>
                </c:ext>
              </c:extLst>
            </c:dLbl>
            <c:dLbl>
              <c:idx val="5"/>
              <c:layout>
                <c:manualLayout>
                  <c:x val="6.975762520875793E-3"/>
                  <c:y val="-2.0952141678900534E-2"/>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A3A028"/>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D5D-407D-95F0-C066777ACA5A}"/>
                </c:ext>
              </c:extLst>
            </c:dLbl>
            <c:dLbl>
              <c:idx val="6"/>
              <c:layout>
                <c:manualLayout>
                  <c:x val="1.7439406302189483E-2"/>
                  <c:y val="-2.9931630969857906E-3"/>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A3A028"/>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D5D-407D-95F0-C066777ACA5A}"/>
                </c:ext>
              </c:extLst>
            </c:dLbl>
            <c:dLbl>
              <c:idx val="7"/>
              <c:layout>
                <c:manualLayout>
                  <c:x val="2.4378582661014163E-2"/>
                  <c:y val="3.029646643008386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D5D-407D-95F0-C066777ACA5A}"/>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B05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 autoev desempeño'!$L$10:$L$18</c:f>
              <c:strCache>
                <c:ptCount val="8"/>
                <c:pt idx="0">
                  <c:v>Enfoque de desarrollo y cliclo de vida</c:v>
                </c:pt>
                <c:pt idx="1">
                  <c:v>Entrega</c:v>
                </c:pt>
                <c:pt idx="2">
                  <c:v>Equipo</c:v>
                </c:pt>
                <c:pt idx="3">
                  <c:v>Incertidumbre</c:v>
                </c:pt>
                <c:pt idx="4">
                  <c:v>Interesados</c:v>
                </c:pt>
                <c:pt idx="5">
                  <c:v>Medición</c:v>
                </c:pt>
                <c:pt idx="6">
                  <c:v>Planificación</c:v>
                </c:pt>
                <c:pt idx="7">
                  <c:v>Trabajo del proyecto</c:v>
                </c:pt>
              </c:strCache>
            </c:strRef>
          </c:cat>
          <c:val>
            <c:numRef>
              <c:f>'Gráfico autoev desempeño'!$M$10:$M$18</c:f>
              <c:numCache>
                <c:formatCode>General</c:formatCode>
                <c:ptCount val="8"/>
                <c:pt idx="0">
                  <c:v>0.83333333333333337</c:v>
                </c:pt>
                <c:pt idx="1">
                  <c:v>0.77777777777777779</c:v>
                </c:pt>
                <c:pt idx="2">
                  <c:v>0.77083333333333337</c:v>
                </c:pt>
                <c:pt idx="3">
                  <c:v>0.8125</c:v>
                </c:pt>
                <c:pt idx="4">
                  <c:v>0.72222222222222221</c:v>
                </c:pt>
                <c:pt idx="5">
                  <c:v>0.75</c:v>
                </c:pt>
                <c:pt idx="6">
                  <c:v>0.79166666666666663</c:v>
                </c:pt>
                <c:pt idx="7">
                  <c:v>0.79166666666666663</c:v>
                </c:pt>
              </c:numCache>
            </c:numRef>
          </c:val>
          <c:extLst>
            <c:ext xmlns:c16="http://schemas.microsoft.com/office/drawing/2014/chart" uri="{C3380CC4-5D6E-409C-BE32-E72D297353CC}">
              <c16:uniqueId val="{00000000-8794-4A00-B355-A37A4040577A}"/>
            </c:ext>
          </c:extLst>
        </c:ser>
        <c:ser>
          <c:idx val="1"/>
          <c:order val="1"/>
          <c:tx>
            <c:strRef>
              <c:f>'Gráfico autoev desempeño'!$N$9</c:f>
              <c:strCache>
                <c:ptCount val="1"/>
                <c:pt idx="0">
                  <c:v>Suma de Porcentaje Máximo</c:v>
                </c:pt>
              </c:strCache>
            </c:strRef>
          </c:tx>
          <c:spPr>
            <a:ln w="28575" cap="rnd">
              <a:solidFill>
                <a:schemeClr val="accent2"/>
              </a:solidFill>
              <a:prstDash val="sysDot"/>
              <a:round/>
            </a:ln>
            <a:effectLst/>
          </c:spPr>
          <c:marker>
            <c:symbol val="none"/>
          </c:marker>
          <c:cat>
            <c:strRef>
              <c:f>'Gráfico autoev desempeño'!$L$10:$L$18</c:f>
              <c:strCache>
                <c:ptCount val="8"/>
                <c:pt idx="0">
                  <c:v>Enfoque de desarrollo y cliclo de vida</c:v>
                </c:pt>
                <c:pt idx="1">
                  <c:v>Entrega</c:v>
                </c:pt>
                <c:pt idx="2">
                  <c:v>Equipo</c:v>
                </c:pt>
                <c:pt idx="3">
                  <c:v>Incertidumbre</c:v>
                </c:pt>
                <c:pt idx="4">
                  <c:v>Interesados</c:v>
                </c:pt>
                <c:pt idx="5">
                  <c:v>Medición</c:v>
                </c:pt>
                <c:pt idx="6">
                  <c:v>Planificación</c:v>
                </c:pt>
                <c:pt idx="7">
                  <c:v>Trabajo del proyecto</c:v>
                </c:pt>
              </c:strCache>
            </c:strRef>
          </c:cat>
          <c:val>
            <c:numRef>
              <c:f>'Gráfico autoev desempeño'!$N$10:$N$18</c:f>
              <c:numCache>
                <c:formatCode>General</c:formatCode>
                <c:ptCount val="8"/>
                <c:pt idx="0">
                  <c:v>1</c:v>
                </c:pt>
                <c:pt idx="1">
                  <c:v>1</c:v>
                </c:pt>
                <c:pt idx="2">
                  <c:v>1</c:v>
                </c:pt>
                <c:pt idx="3">
                  <c:v>1</c:v>
                </c:pt>
                <c:pt idx="4">
                  <c:v>1</c:v>
                </c:pt>
                <c:pt idx="5">
                  <c:v>1</c:v>
                </c:pt>
                <c:pt idx="6">
                  <c:v>1</c:v>
                </c:pt>
                <c:pt idx="7">
                  <c:v>1</c:v>
                </c:pt>
              </c:numCache>
            </c:numRef>
          </c:val>
          <c:extLst>
            <c:ext xmlns:c16="http://schemas.microsoft.com/office/drawing/2014/chart" uri="{C3380CC4-5D6E-409C-BE32-E72D297353CC}">
              <c16:uniqueId val="{00000002-8794-4A00-B355-A37A4040577A}"/>
            </c:ext>
          </c:extLst>
        </c:ser>
        <c:dLbls>
          <c:showLegendKey val="0"/>
          <c:showVal val="0"/>
          <c:showCatName val="0"/>
          <c:showSerName val="0"/>
          <c:showPercent val="0"/>
          <c:showBubbleSize val="0"/>
        </c:dLbls>
        <c:axId val="636254296"/>
        <c:axId val="640297712"/>
      </c:radarChart>
      <c:catAx>
        <c:axId val="63625429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bg1">
                    <a:lumMod val="50000"/>
                  </a:schemeClr>
                </a:solidFill>
                <a:latin typeface="+mn-lt"/>
                <a:ea typeface="+mn-ea"/>
                <a:cs typeface="+mn-cs"/>
              </a:defRPr>
            </a:pPr>
            <a:endParaRPr lang="es-CO"/>
          </a:p>
        </c:txPr>
        <c:crossAx val="640297712"/>
        <c:crosses val="autoZero"/>
        <c:auto val="1"/>
        <c:lblAlgn val="ctr"/>
        <c:lblOffset val="100"/>
        <c:noMultiLvlLbl val="0"/>
      </c:catAx>
      <c:valAx>
        <c:axId val="6402977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lumMod val="50000"/>
                  </a:schemeClr>
                </a:solidFill>
                <a:latin typeface="+mn-lt"/>
                <a:ea typeface="+mn-ea"/>
                <a:cs typeface="+mn-cs"/>
              </a:defRPr>
            </a:pPr>
            <a:endParaRPr lang="es-CO"/>
          </a:p>
        </c:txPr>
        <c:crossAx val="636254296"/>
        <c:crosses val="autoZero"/>
        <c:crossBetween val="between"/>
      </c:valAx>
      <c:spPr>
        <a:noFill/>
        <a:ln>
          <a:noFill/>
        </a:ln>
        <a:effectLst/>
      </c:spPr>
    </c:plotArea>
    <c:legend>
      <c:legendPos val="b"/>
      <c:layout>
        <c:manualLayout>
          <c:xMode val="edge"/>
          <c:yMode val="edge"/>
          <c:x val="0.79325583429951474"/>
          <c:y val="0.26507822884374005"/>
          <c:w val="0.15908857396486298"/>
          <c:h val="0.4433476099245553"/>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[Anexo 4. Encuestas y Resultados OPM3 v20230615.xlsx]TD!TablaDinámica4</c:name>
    <c:fmtId val="0"/>
  </c:pivotSource>
  <c:chart>
    <c:title>
      <c:tx>
        <c:rich>
          <a:bodyPr rot="0" spcFirstLastPara="1" vertOverflow="ellipsis" vert="horz" wrap="square" anchor="ctr" anchorCtr="1"/>
          <a:lstStyle/>
          <a:p>
            <a:pPr>
              <a:defRPr sz="1400" b="1" i="0" u="none" strike="noStrike" kern="1200" cap="none" spc="20" baseline="0">
                <a:solidFill>
                  <a:schemeClr val="tx1">
                    <a:lumMod val="50000"/>
                    <a:lumOff val="50000"/>
                  </a:schemeClr>
                </a:solidFill>
                <a:latin typeface="+mn-lt"/>
                <a:ea typeface="+mn-ea"/>
                <a:cs typeface="+mn-cs"/>
              </a:defRPr>
            </a:pPr>
            <a:r>
              <a:rPr lang="es-CO" b="1"/>
              <a:t>Grado de cumplimiento MP en PyS</a:t>
            </a:r>
          </a:p>
        </c:rich>
      </c:tx>
      <c:overlay val="0"/>
      <c:spPr>
        <a:noFill/>
        <a:ln>
          <a:noFill/>
        </a:ln>
        <a:effectLst/>
      </c:spPr>
      <c:txPr>
        <a:bodyPr rot="0" spcFirstLastPara="1" vertOverflow="ellipsis" vert="horz" wrap="square" anchor="ctr" anchorCtr="1"/>
        <a:lstStyle/>
        <a:p>
          <a:pPr>
            <a:defRPr sz="1400" b="1" i="0" u="none" strike="noStrike" kern="1200" cap="none" spc="20" baseline="0">
              <a:solidFill>
                <a:schemeClr val="tx1">
                  <a:lumMod val="50000"/>
                  <a:lumOff val="50000"/>
                </a:schemeClr>
              </a:solidFill>
              <a:latin typeface="+mn-lt"/>
              <a:ea typeface="+mn-ea"/>
              <a:cs typeface="+mn-cs"/>
            </a:defRPr>
          </a:pPr>
          <a:endParaRPr lang="es-CO"/>
        </a:p>
      </c:txPr>
    </c:title>
    <c:autoTitleDeleted val="0"/>
    <c:pivotFmts>
      <c:pivotFmt>
        <c:idx val="0"/>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6">
              <a:lumMod val="20000"/>
              <a:lumOff val="80000"/>
            </a:schemeClr>
          </a:solidFill>
          <a:ln w="9525" cap="flat" cmpd="sng" algn="ctr">
            <a:solidFill>
              <a:schemeClr val="accent6">
                <a:lumMod val="75000"/>
              </a:schemeClr>
            </a:solidFill>
            <a:round/>
          </a:ln>
          <a:effectLst>
            <a:outerShdw blurRad="40000" dist="20000" dir="5400000" rotWithShape="0">
              <a:srgbClr val="000000">
                <a:alpha val="38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3">
              <a:lumMod val="20000"/>
              <a:lumOff val="80000"/>
            </a:schemeClr>
          </a:solidFill>
          <a:ln w="9525" cap="flat" cmpd="sng" algn="ctr">
            <a:solidFill>
              <a:srgbClr val="92D050"/>
            </a:solidFill>
            <a:round/>
          </a:ln>
          <a:effectLst>
            <a:outerShdw blurRad="40000" dist="20000" dir="5400000" rotWithShape="0">
              <a:srgbClr val="000000">
                <a:alpha val="38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ln w="15875" cap="rnd">
            <a:solidFill>
              <a:schemeClr val="accent1"/>
            </a:solidFill>
            <a:round/>
          </a:ln>
          <a:effectLst>
            <a:outerShdw blurRad="40000" dist="20000" dir="5400000" rotWithShape="0">
              <a:srgbClr val="000000">
                <a:alpha val="38000"/>
              </a:srgbClr>
            </a:outerShdw>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3">
              <a:lumMod val="20000"/>
              <a:lumOff val="80000"/>
            </a:schemeClr>
          </a:solidFill>
          <a:ln w="9525" cap="flat" cmpd="sng" algn="ctr">
            <a:solidFill>
              <a:srgbClr val="92D050"/>
            </a:solidFill>
            <a:round/>
          </a:ln>
          <a:effectLst>
            <a:outerShdw blurRad="40000" dist="20000" dir="5400000" rotWithShape="0">
              <a:srgbClr val="000000">
                <a:alpha val="38000"/>
              </a:srgbClr>
            </a:outerShdw>
          </a:effectLst>
        </c:spPr>
      </c:pivotFmt>
    </c:pivotFmts>
    <c:plotArea>
      <c:layout/>
      <c:barChart>
        <c:barDir val="col"/>
        <c:grouping val="clustered"/>
        <c:varyColors val="0"/>
        <c:ser>
          <c:idx val="0"/>
          <c:order val="0"/>
          <c:tx>
            <c:strRef>
              <c:f>TD!$L$3</c:f>
              <c:strCache>
                <c:ptCount val="1"/>
                <c:pt idx="0">
                  <c:v>Suma de Puntaje Máximo de PyS</c:v>
                </c:pt>
              </c:strCache>
            </c:strRef>
          </c:tx>
          <c:spPr>
            <a:solidFill>
              <a:schemeClr val="accent6">
                <a:lumMod val="20000"/>
                <a:lumOff val="80000"/>
              </a:schemeClr>
            </a:solidFill>
            <a:ln w="9525" cap="flat" cmpd="sng" algn="ctr">
              <a:solidFill>
                <a:schemeClr val="accent6">
                  <a:lumMod val="7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TD!$L$4</c:f>
              <c:strCache>
                <c:ptCount val="1"/>
                <c:pt idx="0">
                  <c:v>Total</c:v>
                </c:pt>
              </c:strCache>
            </c:strRef>
          </c:cat>
          <c:val>
            <c:numRef>
              <c:f>TD!$L$4</c:f>
              <c:numCache>
                <c:formatCode>General</c:formatCode>
                <c:ptCount val="1"/>
                <c:pt idx="0">
                  <c:v>723</c:v>
                </c:pt>
              </c:numCache>
            </c:numRef>
          </c:val>
          <c:extLst>
            <c:ext xmlns:c16="http://schemas.microsoft.com/office/drawing/2014/chart" uri="{C3380CC4-5D6E-409C-BE32-E72D297353CC}">
              <c16:uniqueId val="{00000000-5312-4902-87C9-831CE073D2F5}"/>
            </c:ext>
          </c:extLst>
        </c:ser>
        <c:ser>
          <c:idx val="1"/>
          <c:order val="1"/>
          <c:tx>
            <c:strRef>
              <c:f>TD!$M$3</c:f>
              <c:strCache>
                <c:ptCount val="1"/>
                <c:pt idx="0">
                  <c:v>Suma de Puntaje real</c:v>
                </c:pt>
              </c:strCache>
            </c:strRef>
          </c:tx>
          <c:spPr>
            <a:solidFill>
              <a:schemeClr val="accent3">
                <a:lumMod val="20000"/>
                <a:lumOff val="80000"/>
              </a:schemeClr>
            </a:solidFill>
            <a:ln w="9525" cap="flat" cmpd="sng" algn="ctr">
              <a:solidFill>
                <a:srgbClr val="92D050"/>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TD!$L$4</c:f>
              <c:strCache>
                <c:ptCount val="1"/>
                <c:pt idx="0">
                  <c:v>Total</c:v>
                </c:pt>
              </c:strCache>
            </c:strRef>
          </c:cat>
          <c:val>
            <c:numRef>
              <c:f>TD!$M$4</c:f>
              <c:numCache>
                <c:formatCode>General</c:formatCode>
                <c:ptCount val="1"/>
                <c:pt idx="0">
                  <c:v>514</c:v>
                </c:pt>
              </c:numCache>
            </c:numRef>
          </c:val>
          <c:extLst>
            <c:ext xmlns:c16="http://schemas.microsoft.com/office/drawing/2014/chart" uri="{C3380CC4-5D6E-409C-BE32-E72D297353CC}">
              <c16:uniqueId val="{00000002-5312-4902-87C9-831CE073D2F5}"/>
            </c:ext>
          </c:extLst>
        </c:ser>
        <c:dLbls>
          <c:dLblPos val="outEnd"/>
          <c:showLegendKey val="0"/>
          <c:showVal val="1"/>
          <c:showCatName val="0"/>
          <c:showSerName val="0"/>
          <c:showPercent val="0"/>
          <c:showBubbleSize val="0"/>
        </c:dLbls>
        <c:gapWidth val="100"/>
        <c:axId val="663891560"/>
        <c:axId val="663891232"/>
      </c:barChart>
      <c:lineChart>
        <c:grouping val="standard"/>
        <c:varyColors val="0"/>
        <c:ser>
          <c:idx val="2"/>
          <c:order val="2"/>
          <c:tx>
            <c:strRef>
              <c:f>TD!$N$3</c:f>
              <c:strCache>
                <c:ptCount val="1"/>
                <c:pt idx="0">
                  <c:v>Suma de Grado de cumplimiento %</c:v>
                </c:pt>
              </c:strCache>
            </c:strRef>
          </c:tx>
          <c:spPr>
            <a:ln w="15875" cap="rnd">
              <a:solidFill>
                <a:schemeClr val="accent3"/>
              </a:solidFill>
              <a:round/>
            </a:ln>
            <a:effectLst>
              <a:outerShdw blurRad="40000" dist="20000" dir="5400000" rotWithShape="0">
                <a:srgbClr val="000000">
                  <a:alpha val="38000"/>
                </a:srgbClr>
              </a:outerShdw>
            </a:effectLst>
          </c:spPr>
          <c:marker>
            <c:symbol val="none"/>
          </c:marker>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TD!$L$4</c:f>
              <c:strCache>
                <c:ptCount val="1"/>
                <c:pt idx="0">
                  <c:v>Total</c:v>
                </c:pt>
              </c:strCache>
            </c:strRef>
          </c:cat>
          <c:val>
            <c:numRef>
              <c:f>TD!$N$4</c:f>
              <c:numCache>
                <c:formatCode>General</c:formatCode>
                <c:ptCount val="1"/>
                <c:pt idx="0">
                  <c:v>0.71092669432918398</c:v>
                </c:pt>
              </c:numCache>
            </c:numRef>
          </c:val>
          <c:smooth val="0"/>
          <c:extLst>
            <c:ext xmlns:c16="http://schemas.microsoft.com/office/drawing/2014/chart" uri="{C3380CC4-5D6E-409C-BE32-E72D297353CC}">
              <c16:uniqueId val="{00000003-5312-4902-87C9-831CE073D2F5}"/>
            </c:ext>
          </c:extLst>
        </c:ser>
        <c:dLbls>
          <c:showLegendKey val="0"/>
          <c:showVal val="0"/>
          <c:showCatName val="0"/>
          <c:showSerName val="0"/>
          <c:showPercent val="0"/>
          <c:showBubbleSize val="0"/>
        </c:dLbls>
        <c:marker val="1"/>
        <c:smooth val="0"/>
        <c:axId val="614775152"/>
        <c:axId val="614774792"/>
      </c:lineChart>
      <c:catAx>
        <c:axId val="663891560"/>
        <c:scaling>
          <c:orientation val="minMax"/>
        </c:scaling>
        <c:delete val="0"/>
        <c:axPos val="b"/>
        <c:title>
          <c:tx>
            <c:rich>
              <a:bodyPr rot="0" spcFirstLastPara="1" vertOverflow="ellipsis" vert="horz" wrap="square" anchor="ctr" anchorCtr="1"/>
              <a:lstStyle/>
              <a:p>
                <a:pPr>
                  <a:defRPr sz="900" b="1" i="0" u="none" strike="noStrike" kern="1200" cap="all" baseline="0">
                    <a:solidFill>
                      <a:schemeClr val="tx1">
                        <a:lumMod val="50000"/>
                        <a:lumOff val="50000"/>
                      </a:schemeClr>
                    </a:solidFill>
                    <a:latin typeface="+mn-lt"/>
                    <a:ea typeface="+mn-ea"/>
                    <a:cs typeface="+mn-cs"/>
                  </a:defRPr>
                </a:pPr>
                <a:r>
                  <a:rPr lang="es-CO" b="1"/>
                  <a:t>DESCRIPCIÓN</a:t>
                </a:r>
              </a:p>
            </c:rich>
          </c:tx>
          <c:overlay val="0"/>
          <c:spPr>
            <a:noFill/>
            <a:ln>
              <a:noFill/>
            </a:ln>
            <a:effectLst/>
          </c:spPr>
          <c:txPr>
            <a:bodyPr rot="0" spcFirstLastPara="1" vertOverflow="ellipsis" vert="horz" wrap="square" anchor="ctr" anchorCtr="1"/>
            <a:lstStyle/>
            <a:p>
              <a:pPr>
                <a:defRPr sz="900" b="1" i="0" u="none" strike="noStrike" kern="1200" cap="all" baseline="0">
                  <a:solidFill>
                    <a:schemeClr val="tx1">
                      <a:lumMod val="50000"/>
                      <a:lumOff val="50000"/>
                    </a:schemeClr>
                  </a:solidFill>
                  <a:latin typeface="+mn-lt"/>
                  <a:ea typeface="+mn-ea"/>
                  <a:cs typeface="+mn-cs"/>
                </a:defRPr>
              </a:pPr>
              <a:endParaRPr lang="es-CO"/>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CO"/>
          </a:p>
        </c:txPr>
        <c:crossAx val="663891232"/>
        <c:crosses val="autoZero"/>
        <c:auto val="1"/>
        <c:lblAlgn val="ctr"/>
        <c:lblOffset val="100"/>
        <c:noMultiLvlLbl val="0"/>
      </c:catAx>
      <c:valAx>
        <c:axId val="6638912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1" i="0" u="none" strike="noStrike" kern="1200" cap="all" baseline="0">
                    <a:solidFill>
                      <a:schemeClr val="tx1">
                        <a:lumMod val="50000"/>
                        <a:lumOff val="50000"/>
                      </a:schemeClr>
                    </a:solidFill>
                    <a:latin typeface="+mn-lt"/>
                    <a:ea typeface="+mn-ea"/>
                    <a:cs typeface="+mn-cs"/>
                  </a:defRPr>
                </a:pPr>
                <a:r>
                  <a:rPr lang="es-CO" b="1"/>
                  <a:t>PUNTAJE</a:t>
                </a:r>
              </a:p>
            </c:rich>
          </c:tx>
          <c:overlay val="0"/>
          <c:spPr>
            <a:noFill/>
            <a:ln>
              <a:noFill/>
            </a:ln>
            <a:effectLst/>
          </c:spPr>
          <c:txPr>
            <a:bodyPr rot="-5400000" spcFirstLastPara="1" vertOverflow="ellipsis" vert="horz" wrap="square" anchor="ctr" anchorCtr="1"/>
            <a:lstStyle/>
            <a:p>
              <a:pPr>
                <a:defRPr sz="900" b="1" i="0" u="none" strike="noStrike" kern="1200" cap="all" baseline="0">
                  <a:solidFill>
                    <a:schemeClr val="tx1">
                      <a:lumMod val="50000"/>
                      <a:lumOff val="50000"/>
                    </a:schemeClr>
                  </a:solidFill>
                  <a:latin typeface="+mn-lt"/>
                  <a:ea typeface="+mn-ea"/>
                  <a:cs typeface="+mn-cs"/>
                </a:defRPr>
              </a:pPr>
              <a:endParaRPr lang="es-CO"/>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CO"/>
          </a:p>
        </c:txPr>
        <c:crossAx val="663891560"/>
        <c:crosses val="autoZero"/>
        <c:crossBetween val="between"/>
      </c:valAx>
      <c:valAx>
        <c:axId val="614774792"/>
        <c:scaling>
          <c:orientation val="minMax"/>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CO"/>
          </a:p>
        </c:txPr>
        <c:crossAx val="614775152"/>
        <c:crosses val="max"/>
        <c:crossBetween val="between"/>
      </c:valAx>
      <c:catAx>
        <c:axId val="614775152"/>
        <c:scaling>
          <c:orientation val="minMax"/>
        </c:scaling>
        <c:delete val="1"/>
        <c:axPos val="b"/>
        <c:numFmt formatCode="General" sourceLinked="1"/>
        <c:majorTickMark val="out"/>
        <c:minorTickMark val="none"/>
        <c:tickLblPos val="nextTo"/>
        <c:crossAx val="614774792"/>
        <c:crosses val="autoZero"/>
        <c:auto val="1"/>
        <c:lblAlgn val="ctr"/>
        <c:lblOffset val="100"/>
        <c:noMultiLvlLbl val="0"/>
      </c:cat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[Anexo 4. Encuestas y Resultados OPM3 v20230615.xlsx]TD!TablaDinámica5</c:name>
    <c:fmtId val="0"/>
  </c:pivotSource>
  <c:chart>
    <c:title>
      <c:tx>
        <c:rich>
          <a:bodyPr rot="0" spcFirstLastPara="1" vertOverflow="ellipsis" vert="horz" wrap="square" anchor="ctr" anchorCtr="1"/>
          <a:lstStyle/>
          <a:p>
            <a:pPr>
              <a:defRPr sz="1400" b="1" i="0" u="none" strike="noStrike" kern="1200" cap="none" spc="20" baseline="0">
                <a:solidFill>
                  <a:schemeClr val="tx1">
                    <a:lumMod val="50000"/>
                    <a:lumOff val="50000"/>
                  </a:schemeClr>
                </a:solidFill>
                <a:latin typeface="+mn-lt"/>
                <a:ea typeface="+mn-ea"/>
                <a:cs typeface="+mn-cs"/>
              </a:defRPr>
            </a:pPr>
            <a:r>
              <a:rPr lang="es-CO" b="1"/>
              <a:t>Grado de cumplimiento MP en PyS</a:t>
            </a:r>
          </a:p>
          <a:p>
            <a:pPr>
              <a:defRPr b="1"/>
            </a:pPr>
            <a:endParaRPr lang="en-US" b="1"/>
          </a:p>
        </c:rich>
      </c:tx>
      <c:overlay val="0"/>
      <c:spPr>
        <a:noFill/>
        <a:ln>
          <a:noFill/>
        </a:ln>
        <a:effectLst/>
      </c:spPr>
      <c:txPr>
        <a:bodyPr rot="0" spcFirstLastPara="1" vertOverflow="ellipsis" vert="horz" wrap="square" anchor="ctr" anchorCtr="1"/>
        <a:lstStyle/>
        <a:p>
          <a:pPr>
            <a:defRPr sz="1400" b="1" i="0" u="none" strike="noStrike" kern="1200" cap="none" spc="20" baseline="0">
              <a:solidFill>
                <a:schemeClr val="tx1">
                  <a:lumMod val="50000"/>
                  <a:lumOff val="50000"/>
                </a:schemeClr>
              </a:solidFill>
              <a:latin typeface="+mn-lt"/>
              <a:ea typeface="+mn-ea"/>
              <a:cs typeface="+mn-cs"/>
            </a:defRPr>
          </a:pPr>
          <a:endParaRPr lang="es-CO"/>
        </a:p>
      </c:txPr>
    </c:title>
    <c:autoTitleDeleted val="0"/>
    <c:pivotFmts>
      <c:pivotFmt>
        <c:idx val="0"/>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6">
              <a:lumMod val="20000"/>
              <a:lumOff val="80000"/>
            </a:schemeClr>
          </a:solidFill>
          <a:ln w="9525" cap="flat" cmpd="sng" algn="ctr">
            <a:solidFill>
              <a:srgbClr val="FF0000"/>
            </a:solidFill>
            <a:round/>
          </a:ln>
          <a:effectLst>
            <a:outerShdw blurRad="40000" dist="20000" dir="5400000" rotWithShape="0">
              <a:srgbClr val="000000">
                <a:alpha val="38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3">
              <a:lumMod val="40000"/>
              <a:lumOff val="60000"/>
            </a:schemeClr>
          </a:solidFill>
          <a:ln w="9525" cap="flat" cmpd="sng" algn="ctr">
            <a:solidFill>
              <a:srgbClr val="92D050"/>
            </a:solidFill>
            <a:round/>
          </a:ln>
          <a:effectLst>
            <a:outerShdw blurRad="40000" dist="20000" dir="5400000" rotWithShape="0">
              <a:srgbClr val="000000">
                <a:alpha val="38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ln w="15875" cap="rnd">
            <a:solidFill>
              <a:schemeClr val="accent1"/>
            </a:solidFill>
            <a:round/>
          </a:ln>
          <a:effectLst>
            <a:outerShdw blurRad="40000" dist="20000" dir="5400000" rotWithShape="0">
              <a:srgbClr val="000000">
                <a:alpha val="38000"/>
              </a:srgbClr>
            </a:outerShdw>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4"/>
        <c:spPr>
          <a:ln w="15875" cap="rnd">
            <a:solidFill>
              <a:schemeClr val="accent3"/>
            </a:solidFill>
            <a:round/>
          </a:ln>
          <a:effectLst>
            <a:outerShdw blurRad="40000" dist="20000" dir="5400000" rotWithShape="0">
              <a:srgbClr val="000000">
                <a:alpha val="38000"/>
              </a:srgbClr>
            </a:outerShdw>
          </a:effectLst>
        </c:spPr>
        <c:marker>
          <c:symbol val="none"/>
        </c:marker>
      </c:pivotFmt>
      <c:pivotFmt>
        <c:idx val="5"/>
        <c:spPr>
          <a:solidFill>
            <a:schemeClr val="accent6">
              <a:lumMod val="20000"/>
              <a:lumOff val="80000"/>
            </a:schemeClr>
          </a:solidFill>
          <a:ln w="9525" cap="flat" cmpd="sng" algn="ctr">
            <a:solidFill>
              <a:srgbClr val="FF0000"/>
            </a:solidFill>
            <a:round/>
          </a:ln>
          <a:effectLst>
            <a:outerShdw blurRad="40000" dist="20000" dir="5400000" rotWithShape="0">
              <a:srgbClr val="000000">
                <a:alpha val="38000"/>
              </a:srgbClr>
            </a:outerShdw>
          </a:effectLst>
        </c:spPr>
      </c:pivotFmt>
      <c:pivotFmt>
        <c:idx val="6"/>
        <c:spPr>
          <a:solidFill>
            <a:schemeClr val="accent3">
              <a:lumMod val="20000"/>
              <a:lumOff val="80000"/>
            </a:schemeClr>
          </a:solidFill>
          <a:ln w="9525" cap="flat" cmpd="sng" algn="ctr">
            <a:solidFill>
              <a:srgbClr val="92D050"/>
            </a:solidFill>
            <a:round/>
          </a:ln>
          <a:effectLst>
            <a:outerShdw blurRad="40000" dist="20000" dir="5400000" rotWithShape="0">
              <a:srgbClr val="000000">
                <a:alpha val="38000"/>
              </a:srgbClr>
            </a:outerShdw>
          </a:effectLst>
        </c:spPr>
      </c:pivotFmt>
    </c:pivotFmts>
    <c:plotArea>
      <c:layout/>
      <c:barChart>
        <c:barDir val="col"/>
        <c:grouping val="clustered"/>
        <c:varyColors val="0"/>
        <c:ser>
          <c:idx val="0"/>
          <c:order val="0"/>
          <c:tx>
            <c:strRef>
              <c:f>TD!$O$3</c:f>
              <c:strCache>
                <c:ptCount val="1"/>
                <c:pt idx="0">
                  <c:v>Suma de Puntaje Máximo de PyS</c:v>
                </c:pt>
              </c:strCache>
            </c:strRef>
          </c:tx>
          <c:spPr>
            <a:solidFill>
              <a:schemeClr val="accent6">
                <a:lumMod val="20000"/>
                <a:lumOff val="80000"/>
              </a:schemeClr>
            </a:solidFill>
            <a:ln w="9525" cap="flat" cmpd="sng" algn="ctr">
              <a:solidFill>
                <a:srgbClr val="FF0000"/>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TD!$O$4</c:f>
              <c:strCache>
                <c:ptCount val="1"/>
                <c:pt idx="0">
                  <c:v>Total</c:v>
                </c:pt>
              </c:strCache>
            </c:strRef>
          </c:cat>
          <c:val>
            <c:numRef>
              <c:f>TD!$O$4</c:f>
              <c:numCache>
                <c:formatCode>General</c:formatCode>
                <c:ptCount val="1"/>
                <c:pt idx="0">
                  <c:v>3531</c:v>
                </c:pt>
              </c:numCache>
            </c:numRef>
          </c:val>
          <c:extLst>
            <c:ext xmlns:c16="http://schemas.microsoft.com/office/drawing/2014/chart" uri="{C3380CC4-5D6E-409C-BE32-E72D297353CC}">
              <c16:uniqueId val="{00000000-CE2B-4E4C-B96D-5553AE925D19}"/>
            </c:ext>
          </c:extLst>
        </c:ser>
        <c:ser>
          <c:idx val="1"/>
          <c:order val="1"/>
          <c:tx>
            <c:strRef>
              <c:f>TD!$P$3</c:f>
              <c:strCache>
                <c:ptCount val="1"/>
                <c:pt idx="0">
                  <c:v>Suma de Puntaje real</c:v>
                </c:pt>
              </c:strCache>
            </c:strRef>
          </c:tx>
          <c:spPr>
            <a:solidFill>
              <a:schemeClr val="accent3">
                <a:lumMod val="40000"/>
                <a:lumOff val="60000"/>
              </a:schemeClr>
            </a:solidFill>
            <a:ln w="9525" cap="flat" cmpd="sng" algn="ctr">
              <a:solidFill>
                <a:srgbClr val="92D050"/>
              </a:solidFill>
              <a:round/>
            </a:ln>
            <a:effectLst>
              <a:outerShdw blurRad="40000" dist="20000" dir="5400000" rotWithShape="0">
                <a:srgbClr val="000000">
                  <a:alpha val="38000"/>
                </a:srgbClr>
              </a:outerShdw>
            </a:effectLst>
          </c:spPr>
          <c:invertIfNegative val="0"/>
          <c:dPt>
            <c:idx val="0"/>
            <c:invertIfNegative val="0"/>
            <c:bubble3D val="0"/>
            <c:spPr>
              <a:solidFill>
                <a:schemeClr val="accent3">
                  <a:lumMod val="20000"/>
                  <a:lumOff val="80000"/>
                </a:schemeClr>
              </a:solidFill>
              <a:ln w="9525" cap="flat" cmpd="sng" algn="ctr">
                <a:solidFill>
                  <a:srgbClr val="92D050"/>
                </a:solidFill>
                <a:round/>
              </a:ln>
              <a:effectLst>
                <a:outerShdw blurRad="40000" dist="20000" dir="5400000" rotWithShape="0">
                  <a:srgbClr val="000000">
                    <a:alpha val="38000"/>
                  </a:srgbClr>
                </a:outerShdw>
              </a:effectLst>
            </c:spPr>
            <c:extLst>
              <c:ext xmlns:c16="http://schemas.microsoft.com/office/drawing/2014/chart" uri="{C3380CC4-5D6E-409C-BE32-E72D297353CC}">
                <c16:uniqueId val="{00000005-666C-44D1-9BA0-1CBDF5FCB33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TD!$O$4</c:f>
              <c:strCache>
                <c:ptCount val="1"/>
                <c:pt idx="0">
                  <c:v>Total</c:v>
                </c:pt>
              </c:strCache>
            </c:strRef>
          </c:cat>
          <c:val>
            <c:numRef>
              <c:f>TD!$P$4</c:f>
              <c:numCache>
                <c:formatCode>General</c:formatCode>
                <c:ptCount val="1"/>
                <c:pt idx="0">
                  <c:v>2658</c:v>
                </c:pt>
              </c:numCache>
            </c:numRef>
          </c:val>
          <c:extLst>
            <c:ext xmlns:c16="http://schemas.microsoft.com/office/drawing/2014/chart" uri="{C3380CC4-5D6E-409C-BE32-E72D297353CC}">
              <c16:uniqueId val="{00000000-666C-44D1-9BA0-1CBDF5FCB337}"/>
            </c:ext>
          </c:extLst>
        </c:ser>
        <c:dLbls>
          <c:dLblPos val="outEnd"/>
          <c:showLegendKey val="0"/>
          <c:showVal val="1"/>
          <c:showCatName val="0"/>
          <c:showSerName val="0"/>
          <c:showPercent val="0"/>
          <c:showBubbleSize val="0"/>
        </c:dLbls>
        <c:gapWidth val="100"/>
        <c:axId val="758565920"/>
        <c:axId val="758563296"/>
      </c:barChart>
      <c:lineChart>
        <c:grouping val="standard"/>
        <c:varyColors val="0"/>
        <c:ser>
          <c:idx val="2"/>
          <c:order val="2"/>
          <c:tx>
            <c:strRef>
              <c:f>TD!$Q$3</c:f>
              <c:strCache>
                <c:ptCount val="1"/>
                <c:pt idx="0">
                  <c:v>Suma de Grado de cumplimiento %</c:v>
                </c:pt>
              </c:strCache>
            </c:strRef>
          </c:tx>
          <c:spPr>
            <a:ln w="15875" cap="rnd">
              <a:solidFill>
                <a:schemeClr val="accent3"/>
              </a:solidFill>
              <a:round/>
            </a:ln>
            <a:effectLst>
              <a:outerShdw blurRad="40000" dist="20000" dir="5400000" rotWithShape="0">
                <a:srgbClr val="000000">
                  <a:alpha val="38000"/>
                </a:srgbClr>
              </a:outerShdw>
            </a:effectLst>
          </c:spPr>
          <c:marker>
            <c:symbol val="none"/>
          </c:marker>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TD!$O$4</c:f>
              <c:strCache>
                <c:ptCount val="1"/>
                <c:pt idx="0">
                  <c:v>Total</c:v>
                </c:pt>
              </c:strCache>
            </c:strRef>
          </c:cat>
          <c:val>
            <c:numRef>
              <c:f>TD!$Q$4</c:f>
              <c:numCache>
                <c:formatCode>General</c:formatCode>
                <c:ptCount val="1"/>
                <c:pt idx="0">
                  <c:v>0.75276125743415467</c:v>
                </c:pt>
              </c:numCache>
            </c:numRef>
          </c:val>
          <c:smooth val="0"/>
          <c:extLst>
            <c:ext xmlns:c16="http://schemas.microsoft.com/office/drawing/2014/chart" uri="{C3380CC4-5D6E-409C-BE32-E72D297353CC}">
              <c16:uniqueId val="{00000001-666C-44D1-9BA0-1CBDF5FCB337}"/>
            </c:ext>
          </c:extLst>
        </c:ser>
        <c:dLbls>
          <c:showLegendKey val="0"/>
          <c:showVal val="0"/>
          <c:showCatName val="0"/>
          <c:showSerName val="0"/>
          <c:showPercent val="0"/>
          <c:showBubbleSize val="0"/>
        </c:dLbls>
        <c:marker val="1"/>
        <c:smooth val="0"/>
        <c:axId val="790343728"/>
        <c:axId val="790344088"/>
      </c:lineChart>
      <c:catAx>
        <c:axId val="758565920"/>
        <c:scaling>
          <c:orientation val="minMax"/>
        </c:scaling>
        <c:delete val="0"/>
        <c:axPos val="b"/>
        <c:title>
          <c:tx>
            <c:rich>
              <a:bodyPr rot="0" spcFirstLastPara="1" vertOverflow="ellipsis" vert="horz" wrap="square" anchor="ctr" anchorCtr="1"/>
              <a:lstStyle/>
              <a:p>
                <a:pPr>
                  <a:defRPr sz="900" b="1" i="0" u="none" strike="noStrike" kern="1200" cap="all" baseline="0">
                    <a:solidFill>
                      <a:schemeClr val="tx1">
                        <a:lumMod val="50000"/>
                        <a:lumOff val="50000"/>
                      </a:schemeClr>
                    </a:solidFill>
                    <a:latin typeface="+mn-lt"/>
                    <a:ea typeface="+mn-ea"/>
                    <a:cs typeface="+mn-cs"/>
                  </a:defRPr>
                </a:pPr>
                <a:r>
                  <a:rPr lang="es-CO" b="1"/>
                  <a:t>DESCRIPCIÓN</a:t>
                </a:r>
              </a:p>
            </c:rich>
          </c:tx>
          <c:overlay val="0"/>
          <c:spPr>
            <a:noFill/>
            <a:ln>
              <a:noFill/>
            </a:ln>
            <a:effectLst/>
          </c:spPr>
          <c:txPr>
            <a:bodyPr rot="0" spcFirstLastPara="1" vertOverflow="ellipsis" vert="horz" wrap="square" anchor="ctr" anchorCtr="1"/>
            <a:lstStyle/>
            <a:p>
              <a:pPr>
                <a:defRPr sz="900" b="1" i="0" u="none" strike="noStrike" kern="1200" cap="all" baseline="0">
                  <a:solidFill>
                    <a:schemeClr val="tx1">
                      <a:lumMod val="50000"/>
                      <a:lumOff val="50000"/>
                    </a:schemeClr>
                  </a:solidFill>
                  <a:latin typeface="+mn-lt"/>
                  <a:ea typeface="+mn-ea"/>
                  <a:cs typeface="+mn-cs"/>
                </a:defRPr>
              </a:pPr>
              <a:endParaRPr lang="es-CO"/>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CO"/>
          </a:p>
        </c:txPr>
        <c:crossAx val="758563296"/>
        <c:crosses val="autoZero"/>
        <c:auto val="1"/>
        <c:lblAlgn val="ctr"/>
        <c:lblOffset val="100"/>
        <c:noMultiLvlLbl val="0"/>
      </c:catAx>
      <c:valAx>
        <c:axId val="758563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1" i="0" u="none" strike="noStrike" kern="1200" cap="all" baseline="0">
                    <a:solidFill>
                      <a:schemeClr val="tx1">
                        <a:lumMod val="50000"/>
                        <a:lumOff val="50000"/>
                      </a:schemeClr>
                    </a:solidFill>
                    <a:latin typeface="+mn-lt"/>
                    <a:ea typeface="+mn-ea"/>
                    <a:cs typeface="+mn-cs"/>
                  </a:defRPr>
                </a:pPr>
                <a:r>
                  <a:rPr lang="es-CO" b="1"/>
                  <a:t>PUNTAJE</a:t>
                </a:r>
              </a:p>
            </c:rich>
          </c:tx>
          <c:overlay val="0"/>
          <c:spPr>
            <a:noFill/>
            <a:ln>
              <a:noFill/>
            </a:ln>
            <a:effectLst/>
          </c:spPr>
          <c:txPr>
            <a:bodyPr rot="-5400000" spcFirstLastPara="1" vertOverflow="ellipsis" vert="horz" wrap="square" anchor="ctr" anchorCtr="1"/>
            <a:lstStyle/>
            <a:p>
              <a:pPr>
                <a:defRPr sz="900" b="1" i="0" u="none" strike="noStrike" kern="1200" cap="all" baseline="0">
                  <a:solidFill>
                    <a:schemeClr val="tx1">
                      <a:lumMod val="50000"/>
                      <a:lumOff val="50000"/>
                    </a:schemeClr>
                  </a:solidFill>
                  <a:latin typeface="+mn-lt"/>
                  <a:ea typeface="+mn-ea"/>
                  <a:cs typeface="+mn-cs"/>
                </a:defRPr>
              </a:pPr>
              <a:endParaRPr lang="es-CO"/>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CO"/>
          </a:p>
        </c:txPr>
        <c:crossAx val="758565920"/>
        <c:crosses val="autoZero"/>
        <c:crossBetween val="between"/>
      </c:valAx>
      <c:valAx>
        <c:axId val="790344088"/>
        <c:scaling>
          <c:orientation val="minMax"/>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CO"/>
          </a:p>
        </c:txPr>
        <c:crossAx val="790343728"/>
        <c:crosses val="max"/>
        <c:crossBetween val="between"/>
      </c:valAx>
      <c:catAx>
        <c:axId val="790343728"/>
        <c:scaling>
          <c:orientation val="minMax"/>
        </c:scaling>
        <c:delete val="1"/>
        <c:axPos val="b"/>
        <c:numFmt formatCode="General" sourceLinked="1"/>
        <c:majorTickMark val="out"/>
        <c:minorTickMark val="none"/>
        <c:tickLblPos val="nextTo"/>
        <c:crossAx val="790344088"/>
        <c:crosses val="autoZero"/>
        <c:auto val="1"/>
        <c:lblAlgn val="ctr"/>
        <c:lblOffset val="100"/>
        <c:noMultiLvlLbl val="0"/>
      </c:cat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[Anexo 4. Encuestas y Resultados OPM3 v20230615.xlsx]TD!TablaDinámica6</c:name>
    <c:fmtId val="2"/>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s-CO" b="1"/>
              <a:t>Madurez organizacional</a:t>
            </a:r>
            <a:r>
              <a:rPr lang="es-CO" b="1" baseline="0"/>
              <a:t> de los procesos</a:t>
            </a:r>
            <a:endParaRPr lang="es-CO"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s-CO"/>
        </a:p>
      </c:txPr>
    </c:title>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3"/>
        <c:spPr>
          <a:ln w="28575" cap="rnd">
            <a:solidFill>
              <a:srgbClr val="92D050"/>
            </a:solidFill>
            <a:round/>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4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4"/>
        <c:spPr>
          <a:ln w="28575" cap="rnd">
            <a:solidFill>
              <a:schemeClr val="accent1"/>
            </a:solidFill>
            <a:prstDash val="dash"/>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radarChart>
        <c:radarStyle val="marker"/>
        <c:varyColors val="0"/>
        <c:ser>
          <c:idx val="0"/>
          <c:order val="0"/>
          <c:tx>
            <c:strRef>
              <c:f>TD!$S$3</c:f>
              <c:strCache>
                <c:ptCount val="1"/>
                <c:pt idx="0">
                  <c:v>Suma de Cumplimiento real</c:v>
                </c:pt>
              </c:strCache>
            </c:strRef>
          </c:tx>
          <c:spPr>
            <a:ln w="28575" cap="rnd">
              <a:solidFill>
                <a:srgbClr val="92D050"/>
              </a:solidFill>
              <a:round/>
            </a:ln>
            <a:effectLst/>
          </c:spPr>
          <c:marker>
            <c:symbol val="none"/>
          </c:marker>
          <c:dLbls>
            <c:numFmt formatCode="0%" sourceLinked="0"/>
            <c:spPr>
              <a:noFill/>
              <a:ln>
                <a:noFill/>
              </a:ln>
              <a:effectLst/>
            </c:spPr>
            <c:txPr>
              <a:bodyPr rot="0" spcFirstLastPara="1" vertOverflow="ellipsis" vert="horz" wrap="square" lIns="38100" tIns="19050" rIns="38100" bIns="19050" anchor="ctr" anchorCtr="1">
                <a:spAutoFit/>
              </a:bodyPr>
              <a:lstStyle/>
              <a:p>
                <a:pPr>
                  <a:defRPr sz="4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TD!$R$4:$R$8</c:f>
              <c:strCache>
                <c:ptCount val="4"/>
                <c:pt idx="0">
                  <c:v>Control</c:v>
                </c:pt>
                <c:pt idx="1">
                  <c:v>Estandarización</c:v>
                </c:pt>
                <c:pt idx="2">
                  <c:v>Medición</c:v>
                </c:pt>
                <c:pt idx="3">
                  <c:v>Mejora</c:v>
                </c:pt>
              </c:strCache>
            </c:strRef>
          </c:cat>
          <c:val>
            <c:numRef>
              <c:f>TD!$S$4:$S$8</c:f>
              <c:numCache>
                <c:formatCode>General</c:formatCode>
                <c:ptCount val="4"/>
                <c:pt idx="0">
                  <c:v>0.7345971563981043</c:v>
                </c:pt>
                <c:pt idx="1">
                  <c:v>0.80104712041884818</c:v>
                </c:pt>
                <c:pt idx="2">
                  <c:v>0.7142857142857143</c:v>
                </c:pt>
                <c:pt idx="3">
                  <c:v>0.71092669432918398</c:v>
                </c:pt>
              </c:numCache>
            </c:numRef>
          </c:val>
          <c:extLst>
            <c:ext xmlns:c16="http://schemas.microsoft.com/office/drawing/2014/chart" uri="{C3380CC4-5D6E-409C-BE32-E72D297353CC}">
              <c16:uniqueId val="{00000001-001A-4D48-928C-4718944B94A4}"/>
            </c:ext>
          </c:extLst>
        </c:ser>
        <c:ser>
          <c:idx val="1"/>
          <c:order val="1"/>
          <c:tx>
            <c:strRef>
              <c:f>TD!$T$3</c:f>
              <c:strCache>
                <c:ptCount val="1"/>
                <c:pt idx="0">
                  <c:v>Suma de Cumplimiento máximo</c:v>
                </c:pt>
              </c:strCache>
            </c:strRef>
          </c:tx>
          <c:spPr>
            <a:ln w="28575" cap="rnd">
              <a:solidFill>
                <a:schemeClr val="accent2"/>
              </a:solidFill>
              <a:prstDash val="dash"/>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TD!$R$4:$R$8</c:f>
              <c:strCache>
                <c:ptCount val="4"/>
                <c:pt idx="0">
                  <c:v>Control</c:v>
                </c:pt>
                <c:pt idx="1">
                  <c:v>Estandarización</c:v>
                </c:pt>
                <c:pt idx="2">
                  <c:v>Medición</c:v>
                </c:pt>
                <c:pt idx="3">
                  <c:v>Mejora</c:v>
                </c:pt>
              </c:strCache>
            </c:strRef>
          </c:cat>
          <c:val>
            <c:numRef>
              <c:f>TD!$T$4:$T$8</c:f>
              <c:numCache>
                <c:formatCode>General</c:formatCode>
                <c:ptCount val="4"/>
                <c:pt idx="0">
                  <c:v>1</c:v>
                </c:pt>
                <c:pt idx="1">
                  <c:v>1</c:v>
                </c:pt>
                <c:pt idx="2">
                  <c:v>1</c:v>
                </c:pt>
                <c:pt idx="3">
                  <c:v>1</c:v>
                </c:pt>
              </c:numCache>
            </c:numRef>
          </c:val>
          <c:extLst>
            <c:ext xmlns:c16="http://schemas.microsoft.com/office/drawing/2014/chart" uri="{C3380CC4-5D6E-409C-BE32-E72D297353CC}">
              <c16:uniqueId val="{00000003-001A-4D48-928C-4718944B94A4}"/>
            </c:ext>
          </c:extLst>
        </c:ser>
        <c:dLbls>
          <c:showLegendKey val="0"/>
          <c:showVal val="1"/>
          <c:showCatName val="0"/>
          <c:showSerName val="0"/>
          <c:showPercent val="0"/>
          <c:showBubbleSize val="0"/>
        </c:dLbls>
        <c:axId val="654666584"/>
        <c:axId val="654669864"/>
      </c:radarChart>
      <c:catAx>
        <c:axId val="65466658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s-CO"/>
          </a:p>
        </c:txPr>
        <c:crossAx val="654669864"/>
        <c:crosses val="autoZero"/>
        <c:auto val="1"/>
        <c:lblAlgn val="ctr"/>
        <c:lblOffset val="100"/>
        <c:noMultiLvlLbl val="0"/>
      </c:catAx>
      <c:valAx>
        <c:axId val="6546698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400" b="0" i="0" u="none" strike="noStrike" kern="1200" baseline="0">
                <a:solidFill>
                  <a:schemeClr val="tx1">
                    <a:lumMod val="65000"/>
                    <a:lumOff val="35000"/>
                  </a:schemeClr>
                </a:solidFill>
                <a:latin typeface="+mn-lt"/>
                <a:ea typeface="+mn-ea"/>
                <a:cs typeface="+mn-cs"/>
              </a:defRPr>
            </a:pPr>
            <a:endParaRPr lang="es-CO"/>
          </a:p>
        </c:txPr>
        <c:crossAx val="65466658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[Anexo 4. Encuestas y Resultados OPM3 v20230615.xlsx]TD!TablaDinámica7</c:name>
    <c:fmtId val="0"/>
  </c:pivotSource>
  <c:chart>
    <c:title>
      <c:tx>
        <c:rich>
          <a:bodyPr rot="0" spcFirstLastPara="1" vertOverflow="ellipsis" vert="horz" wrap="square" anchor="ctr" anchorCtr="1"/>
          <a:lstStyle/>
          <a:p>
            <a:pPr>
              <a:defRPr sz="1400" b="0" i="0" u="none" strike="noStrike" kern="1200" cap="none" spc="20" baseline="0">
                <a:solidFill>
                  <a:schemeClr val="tx1">
                    <a:lumMod val="50000"/>
                    <a:lumOff val="50000"/>
                  </a:schemeClr>
                </a:solidFill>
                <a:latin typeface="+mn-lt"/>
                <a:ea typeface="+mn-ea"/>
                <a:cs typeface="+mn-cs"/>
              </a:defRPr>
            </a:pPr>
            <a:r>
              <a:rPr lang="en-US"/>
              <a:t>Madurez relativa dentro de la organización</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lumMod val="50000"/>
                  <a:lumOff val="50000"/>
                </a:schemeClr>
              </a:solidFill>
              <a:latin typeface="+mn-lt"/>
              <a:ea typeface="+mn-ea"/>
              <a:cs typeface="+mn-cs"/>
            </a:defRPr>
          </a:pPr>
          <a:endParaRPr lang="es-CO"/>
        </a:p>
      </c:txPr>
    </c:title>
    <c:autoTitleDeleted val="0"/>
    <c:pivotFmts>
      <c:pivotFmt>
        <c:idx val="0"/>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6">
              <a:lumMod val="20000"/>
              <a:lumOff val="80000"/>
            </a:schemeClr>
          </a:solidFill>
          <a:ln w="9525" cap="flat" cmpd="sng" algn="ctr">
            <a:solidFill>
              <a:schemeClr val="accent6">
                <a:lumMod val="75000"/>
              </a:schemeClr>
            </a:solidFill>
            <a:round/>
          </a:ln>
          <a:effectLst>
            <a:outerShdw blurRad="40000" dist="20000" dir="5400000" rotWithShape="0">
              <a:srgbClr val="000000">
                <a:alpha val="38000"/>
              </a:srgbClr>
            </a:outerShdw>
          </a:effectLst>
        </c:spPr>
      </c:pivotFmt>
      <c:pivotFmt>
        <c:idx val="2"/>
        <c:spPr>
          <a:solidFill>
            <a:schemeClr val="accent3">
              <a:lumMod val="20000"/>
              <a:lumOff val="80000"/>
            </a:schemeClr>
          </a:solidFill>
          <a:ln w="9525" cap="flat" cmpd="sng" algn="ctr">
            <a:solidFill>
              <a:srgbClr val="92D050"/>
            </a:solidFill>
            <a:round/>
          </a:ln>
          <a:effectLst>
            <a:outerShdw blurRad="40000" dist="20000" dir="5400000" rotWithShape="0">
              <a:srgbClr val="000000">
                <a:alpha val="38000"/>
              </a:srgbClr>
            </a:outerShdw>
          </a:effectLst>
        </c:spPr>
      </c:pivotFmt>
    </c:pivotFmts>
    <c:plotArea>
      <c:layout/>
      <c:barChart>
        <c:barDir val="bar"/>
        <c:grouping val="clustered"/>
        <c:varyColors val="0"/>
        <c:ser>
          <c:idx val="0"/>
          <c:order val="0"/>
          <c:tx>
            <c:strRef>
              <c:f>TD!$S$12</c:f>
              <c:strCache>
                <c:ptCount val="1"/>
                <c:pt idx="0">
                  <c:v>Total</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c:spPr>
          <c:invertIfNegative val="0"/>
          <c:dPt>
            <c:idx val="0"/>
            <c:invertIfNegative val="0"/>
            <c:bubble3D val="0"/>
            <c:spPr>
              <a:solidFill>
                <a:schemeClr val="accent3">
                  <a:lumMod val="20000"/>
                  <a:lumOff val="80000"/>
                </a:schemeClr>
              </a:solidFill>
              <a:ln w="9525" cap="flat" cmpd="sng" algn="ctr">
                <a:solidFill>
                  <a:srgbClr val="92D050"/>
                </a:solidFill>
                <a:round/>
              </a:ln>
              <a:effectLst>
                <a:outerShdw blurRad="40000" dist="20000" dir="5400000" rotWithShape="0">
                  <a:srgbClr val="000000">
                    <a:alpha val="38000"/>
                  </a:srgbClr>
                </a:outerShdw>
              </a:effectLst>
            </c:spPr>
            <c:extLst>
              <c:ext xmlns:c16="http://schemas.microsoft.com/office/drawing/2014/chart" uri="{C3380CC4-5D6E-409C-BE32-E72D297353CC}">
                <c16:uniqueId val="{00000001-3DDF-46FE-9859-AC1A5A74936B}"/>
              </c:ext>
            </c:extLst>
          </c:dPt>
          <c:dPt>
            <c:idx val="1"/>
            <c:invertIfNegative val="0"/>
            <c:bubble3D val="0"/>
            <c:spPr>
              <a:solidFill>
                <a:schemeClr val="accent6">
                  <a:lumMod val="20000"/>
                  <a:lumOff val="80000"/>
                </a:schemeClr>
              </a:solidFill>
              <a:ln w="9525" cap="flat" cmpd="sng" algn="ctr">
                <a:solidFill>
                  <a:schemeClr val="accent6">
                    <a:lumMod val="75000"/>
                  </a:schemeClr>
                </a:solidFill>
                <a:round/>
              </a:ln>
              <a:effectLst>
                <a:outerShdw blurRad="40000" dist="20000" dir="5400000" rotWithShape="0">
                  <a:srgbClr val="000000">
                    <a:alpha val="38000"/>
                  </a:srgbClr>
                </a:outerShdw>
              </a:effectLst>
            </c:spPr>
            <c:extLst>
              <c:ext xmlns:c16="http://schemas.microsoft.com/office/drawing/2014/chart" uri="{C3380CC4-5D6E-409C-BE32-E72D297353CC}">
                <c16:uniqueId val="{00000000-3DDF-46FE-9859-AC1A5A74936B}"/>
              </c:ext>
            </c:extLst>
          </c:dPt>
          <c:cat>
            <c:strRef>
              <c:f>TD!$R$13:$R$15</c:f>
              <c:strCache>
                <c:ptCount val="2"/>
                <c:pt idx="0">
                  <c:v>Grado de cumplimiento %</c:v>
                </c:pt>
                <c:pt idx="1">
                  <c:v>Grado de cumplimiento máximo</c:v>
                </c:pt>
              </c:strCache>
            </c:strRef>
          </c:cat>
          <c:val>
            <c:numRef>
              <c:f>TD!$S$13:$S$15</c:f>
              <c:numCache>
                <c:formatCode>General</c:formatCode>
                <c:ptCount val="2"/>
                <c:pt idx="0">
                  <c:v>0.75276125743415467</c:v>
                </c:pt>
                <c:pt idx="1">
                  <c:v>1</c:v>
                </c:pt>
              </c:numCache>
            </c:numRef>
          </c:val>
          <c:extLst>
            <c:ext xmlns:c16="http://schemas.microsoft.com/office/drawing/2014/chart" uri="{C3380CC4-5D6E-409C-BE32-E72D297353CC}">
              <c16:uniqueId val="{00000000-0987-44E1-BB32-8BF0C5862755}"/>
            </c:ext>
          </c:extLst>
        </c:ser>
        <c:dLbls>
          <c:showLegendKey val="0"/>
          <c:showVal val="0"/>
          <c:showCatName val="0"/>
          <c:showSerName val="0"/>
          <c:showPercent val="0"/>
          <c:showBubbleSize val="0"/>
        </c:dLbls>
        <c:gapWidth val="100"/>
        <c:axId val="610946352"/>
        <c:axId val="610944056"/>
      </c:barChart>
      <c:catAx>
        <c:axId val="61094635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CO"/>
          </a:p>
        </c:txPr>
        <c:crossAx val="610944056"/>
        <c:crosses val="autoZero"/>
        <c:auto val="1"/>
        <c:lblAlgn val="ctr"/>
        <c:lblOffset val="100"/>
        <c:noMultiLvlLbl val="0"/>
      </c:catAx>
      <c:valAx>
        <c:axId val="610944056"/>
        <c:scaling>
          <c:orientation val="minMax"/>
          <c:max val="1"/>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CO"/>
          </a:p>
        </c:txPr>
        <c:crossAx val="61094635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[Anexo 4. Encuestas y Resultados OPM3 v20230615.xlsx]Gráficos Mejores prácticas!TablaDinámica8</c:name>
    <c:fmtId val="0"/>
  </c:pivotSource>
  <c:chart>
    <c:title>
      <c:tx>
        <c:rich>
          <a:bodyPr rot="0" spcFirstLastPara="1" vertOverflow="ellipsis" vert="horz" wrap="square" anchor="ctr" anchorCtr="1"/>
          <a:lstStyle/>
          <a:p>
            <a:pPr>
              <a:defRPr sz="2000" b="1" i="0" u="none" strike="noStrike" kern="1200" cap="none" spc="20" baseline="0">
                <a:solidFill>
                  <a:schemeClr val="tx1">
                    <a:lumMod val="50000"/>
                    <a:lumOff val="50000"/>
                  </a:schemeClr>
                </a:solidFill>
                <a:latin typeface="+mn-lt"/>
                <a:ea typeface="+mn-ea"/>
                <a:cs typeface="+mn-cs"/>
              </a:defRPr>
            </a:pPr>
            <a:r>
              <a:rPr lang="en-US" sz="2000" b="1"/>
              <a:t>Madurez organizacional por procesos y áreas de conocimiento</a:t>
            </a:r>
          </a:p>
        </c:rich>
      </c:tx>
      <c:overlay val="0"/>
      <c:spPr>
        <a:noFill/>
        <a:ln>
          <a:noFill/>
        </a:ln>
        <a:effectLst/>
      </c:spPr>
      <c:txPr>
        <a:bodyPr rot="0" spcFirstLastPara="1" vertOverflow="ellipsis" vert="horz" wrap="square" anchor="ctr" anchorCtr="1"/>
        <a:lstStyle/>
        <a:p>
          <a:pPr>
            <a:defRPr sz="2000" b="1" i="0" u="none" strike="noStrike" kern="1200" cap="none" spc="20" baseline="0">
              <a:solidFill>
                <a:schemeClr val="tx1">
                  <a:lumMod val="50000"/>
                  <a:lumOff val="50000"/>
                </a:schemeClr>
              </a:solidFill>
              <a:latin typeface="+mn-lt"/>
              <a:ea typeface="+mn-ea"/>
              <a:cs typeface="+mn-cs"/>
            </a:defRPr>
          </a:pPr>
          <a:endParaRPr lang="es-CO"/>
        </a:p>
      </c:txPr>
    </c:title>
    <c:autoTitleDeleted val="0"/>
    <c:pivotFmts>
      <c:pivotFmt>
        <c:idx val="0"/>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FF0066"/>
          </a:solidFill>
          <a:ln w="9525" cap="flat" cmpd="sng" algn="ctr">
            <a:solidFill>
              <a:srgbClr val="FF0000"/>
            </a:solidFill>
            <a:round/>
          </a:ln>
          <a:effectLst>
            <a:outerShdw blurRad="40000" dist="20000" dir="5400000" rotWithShape="0">
              <a:srgbClr val="000000">
                <a:alpha val="38000"/>
              </a:srgbClr>
            </a:outerShdw>
          </a:effectLst>
        </c:spPr>
      </c:pivotFmt>
      <c:pivotFmt>
        <c:idx val="2"/>
        <c:spPr>
          <a:solidFill>
            <a:srgbClr val="FF0066"/>
          </a:solidFill>
          <a:ln w="9525" cap="flat" cmpd="sng" algn="ctr">
            <a:solidFill>
              <a:srgbClr val="FF0000"/>
            </a:solidFill>
            <a:round/>
          </a:ln>
          <a:effectLst>
            <a:outerShdw blurRad="40000" dist="20000" dir="5400000" rotWithShape="0">
              <a:srgbClr val="000000">
                <a:alpha val="38000"/>
              </a:srgbClr>
            </a:outerShdw>
          </a:effectLst>
        </c:spPr>
      </c:pivotFmt>
      <c:pivotFmt>
        <c:idx val="3"/>
        <c:spPr>
          <a:solidFill>
            <a:srgbClr val="FFFF99"/>
          </a:solidFill>
          <a:ln w="9525" cap="flat" cmpd="sng" algn="ctr">
            <a:solidFill>
              <a:srgbClr val="FFC000"/>
            </a:solidFill>
            <a:round/>
          </a:ln>
          <a:effectLst>
            <a:outerShdw blurRad="40000" dist="20000" dir="5400000" rotWithShape="0">
              <a:srgbClr val="000000">
                <a:alpha val="38000"/>
              </a:srgbClr>
            </a:outerShdw>
          </a:effectLst>
        </c:spPr>
      </c:pivotFmt>
      <c:pivotFmt>
        <c:idx val="4"/>
        <c:spPr>
          <a:solidFill>
            <a:srgbClr val="FFFF99"/>
          </a:solidFill>
          <a:ln w="9525" cap="flat" cmpd="sng" algn="ctr">
            <a:solidFill>
              <a:srgbClr val="FFC000"/>
            </a:solidFill>
            <a:round/>
          </a:ln>
          <a:effectLst>
            <a:outerShdw blurRad="40000" dist="20000" dir="5400000" rotWithShape="0">
              <a:srgbClr val="000000">
                <a:alpha val="38000"/>
              </a:srgbClr>
            </a:outerShdw>
          </a:effectLst>
        </c:spPr>
      </c:pivotFmt>
      <c:pivotFmt>
        <c:idx val="5"/>
        <c:spPr>
          <a:solidFill>
            <a:srgbClr val="FFFF99"/>
          </a:solidFill>
          <a:ln w="9525" cap="flat" cmpd="sng" algn="ctr">
            <a:solidFill>
              <a:srgbClr val="FFC000"/>
            </a:solidFill>
            <a:round/>
          </a:ln>
          <a:effectLst>
            <a:outerShdw blurRad="40000" dist="20000" dir="5400000" rotWithShape="0">
              <a:srgbClr val="000000">
                <a:alpha val="38000"/>
              </a:srgbClr>
            </a:outerShdw>
          </a:effectLst>
        </c:spPr>
      </c:pivotFmt>
      <c:pivotFmt>
        <c:idx val="6"/>
        <c:spPr>
          <a:solidFill>
            <a:schemeClr val="accent3">
              <a:lumMod val="40000"/>
              <a:lumOff val="60000"/>
            </a:schemeClr>
          </a:solidFill>
          <a:ln w="9525" cap="flat" cmpd="sng" algn="ctr">
            <a:solidFill>
              <a:srgbClr val="00B050"/>
            </a:solidFill>
            <a:round/>
          </a:ln>
          <a:effectLst>
            <a:outerShdw blurRad="40000" dist="20000" dir="5400000" rotWithShape="0">
              <a:srgbClr val="000000">
                <a:alpha val="38000"/>
              </a:srgbClr>
            </a:outerShdw>
          </a:effectLst>
        </c:spPr>
      </c:pivotFmt>
      <c:pivotFmt>
        <c:idx val="7"/>
        <c:spPr>
          <a:solidFill>
            <a:schemeClr val="accent3">
              <a:lumMod val="40000"/>
              <a:lumOff val="60000"/>
            </a:schemeClr>
          </a:solidFill>
          <a:ln w="9525" cap="flat" cmpd="sng" algn="ctr">
            <a:solidFill>
              <a:srgbClr val="00B050"/>
            </a:solidFill>
            <a:round/>
          </a:ln>
          <a:effectLst>
            <a:outerShdw blurRad="40000" dist="20000" dir="5400000" rotWithShape="0">
              <a:srgbClr val="000000">
                <a:alpha val="38000"/>
              </a:srgbClr>
            </a:outerShdw>
          </a:effectLst>
        </c:spPr>
      </c:pivotFmt>
      <c:pivotFmt>
        <c:idx val="8"/>
        <c:spPr>
          <a:solidFill>
            <a:schemeClr val="accent3">
              <a:lumMod val="20000"/>
              <a:lumOff val="80000"/>
            </a:schemeClr>
          </a:solidFill>
          <a:ln w="9525" cap="flat" cmpd="sng" algn="ctr">
            <a:solidFill>
              <a:srgbClr val="92D050"/>
            </a:solidFill>
            <a:round/>
          </a:ln>
          <a:effectLst>
            <a:outerShdw blurRad="40000" dist="20000" dir="5400000" rotWithShape="0">
              <a:srgbClr val="000000">
                <a:alpha val="38000"/>
              </a:srgbClr>
            </a:outerShdw>
          </a:effectLst>
        </c:spPr>
      </c:pivotFmt>
      <c:pivotFmt>
        <c:idx val="9"/>
        <c:spPr>
          <a:solidFill>
            <a:schemeClr val="accent3">
              <a:lumMod val="40000"/>
              <a:lumOff val="60000"/>
            </a:schemeClr>
          </a:solidFill>
          <a:ln w="9525" cap="flat" cmpd="sng" algn="ctr">
            <a:solidFill>
              <a:srgbClr val="00B050"/>
            </a:solidFill>
            <a:round/>
          </a:ln>
          <a:effectLst>
            <a:outerShdw blurRad="40000" dist="20000" dir="5400000" rotWithShape="0">
              <a:srgbClr val="000000">
                <a:alpha val="38000"/>
              </a:srgbClr>
            </a:outerShdw>
          </a:effectLst>
        </c:spPr>
      </c:pivotFmt>
      <c:pivotFmt>
        <c:idx val="10"/>
        <c:spPr>
          <a:solidFill>
            <a:schemeClr val="accent3">
              <a:lumMod val="40000"/>
              <a:lumOff val="60000"/>
            </a:schemeClr>
          </a:solidFill>
          <a:ln w="9525" cap="flat" cmpd="sng" algn="ctr">
            <a:solidFill>
              <a:srgbClr val="00B050"/>
            </a:solidFill>
            <a:round/>
          </a:ln>
          <a:effectLst>
            <a:outerShdw blurRad="40000" dist="20000" dir="5400000" rotWithShape="0">
              <a:srgbClr val="000000">
                <a:alpha val="38000"/>
              </a:srgbClr>
            </a:outerShdw>
          </a:effectLst>
        </c:spPr>
      </c:pivotFmt>
      <c:pivotFmt>
        <c:idx val="11"/>
        <c:spPr>
          <a:solidFill>
            <a:schemeClr val="accent3">
              <a:lumMod val="40000"/>
              <a:lumOff val="60000"/>
            </a:schemeClr>
          </a:solidFill>
          <a:ln w="9525" cap="flat" cmpd="sng" algn="ctr">
            <a:solidFill>
              <a:srgbClr val="00B050"/>
            </a:solidFill>
            <a:round/>
          </a:ln>
          <a:effectLst>
            <a:outerShdw blurRad="40000" dist="20000" dir="5400000" rotWithShape="0">
              <a:srgbClr val="000000">
                <a:alpha val="38000"/>
              </a:srgbClr>
            </a:outerShdw>
          </a:effectLst>
        </c:spPr>
      </c:pivotFmt>
      <c:pivotFmt>
        <c:idx val="12"/>
        <c:spPr>
          <a:solidFill>
            <a:srgbClr val="FFFF99"/>
          </a:solidFill>
          <a:ln w="9525" cap="flat" cmpd="sng" algn="ctr">
            <a:solidFill>
              <a:srgbClr val="FFC000"/>
            </a:solidFill>
            <a:round/>
          </a:ln>
          <a:effectLst>
            <a:outerShdw blurRad="40000" dist="20000" dir="5400000" rotWithShape="0">
              <a:srgbClr val="000000">
                <a:alpha val="38000"/>
              </a:srgbClr>
            </a:outerShdw>
          </a:effectLst>
        </c:spPr>
      </c:pivotFmt>
      <c:pivotFmt>
        <c:idx val="13"/>
        <c:spPr>
          <a:solidFill>
            <a:srgbClr val="FFFF99"/>
          </a:solidFill>
          <a:ln w="9525" cap="flat" cmpd="sng" algn="ctr">
            <a:solidFill>
              <a:srgbClr val="FFC000"/>
            </a:solidFill>
            <a:round/>
          </a:ln>
          <a:effectLst>
            <a:outerShdw blurRad="40000" dist="20000" dir="5400000" rotWithShape="0">
              <a:srgbClr val="000000">
                <a:alpha val="38000"/>
              </a:srgbClr>
            </a:outerShdw>
          </a:effectLst>
        </c:spPr>
      </c:pivotFmt>
      <c:pivotFmt>
        <c:idx val="14"/>
        <c:spPr>
          <a:solidFill>
            <a:schemeClr val="accent6">
              <a:lumMod val="40000"/>
              <a:lumOff val="60000"/>
            </a:schemeClr>
          </a:solidFill>
          <a:ln w="9525" cap="flat" cmpd="sng" algn="ctr">
            <a:solidFill>
              <a:schemeClr val="accent6">
                <a:lumMod val="60000"/>
                <a:lumOff val="40000"/>
              </a:schemeClr>
            </a:solidFill>
            <a:round/>
          </a:ln>
          <a:effectLst>
            <a:outerShdw blurRad="40000" dist="20000" dir="5400000" rotWithShape="0">
              <a:srgbClr val="000000">
                <a:alpha val="38000"/>
              </a:srgbClr>
            </a:outerShdw>
          </a:effectLst>
        </c:spPr>
      </c:pivotFmt>
      <c:pivotFmt>
        <c:idx val="15"/>
        <c:spPr>
          <a:solidFill>
            <a:srgbClr val="FF0066"/>
          </a:solidFill>
          <a:ln w="9525" cap="flat" cmpd="sng" algn="ctr">
            <a:solidFill>
              <a:srgbClr val="FF0000"/>
            </a:solidFill>
            <a:round/>
          </a:ln>
          <a:effectLst>
            <a:outerShdw blurRad="40000" dist="20000" dir="5400000" rotWithShape="0">
              <a:srgbClr val="000000">
                <a:alpha val="38000"/>
              </a:srgbClr>
            </a:outerShdw>
          </a:effectLst>
        </c:spPr>
      </c:pivotFmt>
      <c:pivotFmt>
        <c:idx val="16"/>
        <c:spPr>
          <a:solidFill>
            <a:schemeClr val="accent6">
              <a:lumMod val="40000"/>
              <a:lumOff val="60000"/>
            </a:schemeClr>
          </a:solidFill>
          <a:ln w="9525" cap="flat" cmpd="sng" algn="ctr">
            <a:solidFill>
              <a:schemeClr val="accent6">
                <a:lumMod val="60000"/>
                <a:lumOff val="40000"/>
              </a:schemeClr>
            </a:solidFill>
            <a:round/>
          </a:ln>
          <a:effectLst>
            <a:outerShdw blurRad="40000" dist="20000" dir="5400000" rotWithShape="0">
              <a:srgbClr val="000000">
                <a:alpha val="38000"/>
              </a:srgbClr>
            </a:outerShdw>
          </a:effectLst>
        </c:spPr>
      </c:pivotFmt>
      <c:pivotFmt>
        <c:idx val="17"/>
        <c:spPr>
          <a:solidFill>
            <a:schemeClr val="accent6">
              <a:lumMod val="40000"/>
              <a:lumOff val="60000"/>
            </a:schemeClr>
          </a:solidFill>
          <a:ln w="9525" cap="flat" cmpd="sng" algn="ctr">
            <a:solidFill>
              <a:schemeClr val="accent6">
                <a:lumMod val="60000"/>
                <a:lumOff val="40000"/>
              </a:schemeClr>
            </a:solidFill>
            <a:round/>
          </a:ln>
          <a:effectLst>
            <a:outerShdw blurRad="40000" dist="20000" dir="5400000" rotWithShape="0">
              <a:srgbClr val="000000">
                <a:alpha val="38000"/>
              </a:srgbClr>
            </a:outerShdw>
          </a:effectLst>
        </c:spPr>
      </c:pivotFmt>
      <c:pivotFmt>
        <c:idx val="18"/>
        <c:spPr>
          <a:solidFill>
            <a:schemeClr val="accent6">
              <a:lumMod val="40000"/>
              <a:lumOff val="60000"/>
            </a:schemeClr>
          </a:solidFill>
          <a:ln w="9525" cap="flat" cmpd="sng" algn="ctr">
            <a:solidFill>
              <a:schemeClr val="accent6">
                <a:lumMod val="60000"/>
                <a:lumOff val="40000"/>
              </a:schemeClr>
            </a:solidFill>
            <a:round/>
          </a:ln>
          <a:effectLst>
            <a:outerShdw blurRad="40000" dist="20000" dir="5400000" rotWithShape="0">
              <a:srgbClr val="000000">
                <a:alpha val="38000"/>
              </a:srgbClr>
            </a:outerShdw>
          </a:effectLst>
        </c:spPr>
      </c:pivotFmt>
      <c:pivotFmt>
        <c:idx val="19"/>
        <c:spPr>
          <a:solidFill>
            <a:srgbClr val="FF0066"/>
          </a:solidFill>
          <a:ln w="9525" cap="flat" cmpd="sng" algn="ctr">
            <a:solidFill>
              <a:srgbClr val="FF0000"/>
            </a:solidFill>
            <a:round/>
          </a:ln>
          <a:effectLst>
            <a:outerShdw blurRad="40000" dist="20000" dir="5400000" rotWithShape="0">
              <a:srgbClr val="000000">
                <a:alpha val="38000"/>
              </a:srgbClr>
            </a:outerShdw>
          </a:effectLst>
        </c:spPr>
      </c:pivotFmt>
      <c:pivotFmt>
        <c:idx val="20"/>
        <c:spPr>
          <a:solidFill>
            <a:schemeClr val="accent3">
              <a:lumMod val="20000"/>
              <a:lumOff val="80000"/>
            </a:schemeClr>
          </a:solidFill>
          <a:ln w="9525" cap="flat" cmpd="sng" algn="ctr">
            <a:solidFill>
              <a:srgbClr val="92D050"/>
            </a:solidFill>
            <a:round/>
          </a:ln>
          <a:effectLst>
            <a:outerShdw blurRad="40000" dist="20000" dir="5400000" rotWithShape="0">
              <a:srgbClr val="000000">
                <a:alpha val="38000"/>
              </a:srgbClr>
            </a:outerShdw>
          </a:effectLst>
        </c:spPr>
      </c:pivotFmt>
      <c:pivotFmt>
        <c:idx val="21"/>
        <c:spPr>
          <a:solidFill>
            <a:schemeClr val="accent3">
              <a:lumMod val="20000"/>
              <a:lumOff val="80000"/>
            </a:schemeClr>
          </a:solidFill>
          <a:ln w="9525" cap="flat" cmpd="sng" algn="ctr">
            <a:solidFill>
              <a:srgbClr val="92D050"/>
            </a:solidFill>
            <a:round/>
          </a:ln>
          <a:effectLst>
            <a:outerShdw blurRad="40000" dist="20000" dir="5400000" rotWithShape="0">
              <a:srgbClr val="000000">
                <a:alpha val="38000"/>
              </a:srgbClr>
            </a:outerShdw>
          </a:effectLst>
        </c:spPr>
      </c:pivotFmt>
      <c:pivotFmt>
        <c:idx val="22"/>
        <c:spPr>
          <a:solidFill>
            <a:schemeClr val="accent3">
              <a:lumMod val="20000"/>
              <a:lumOff val="80000"/>
            </a:schemeClr>
          </a:solidFill>
          <a:ln w="9525" cap="flat" cmpd="sng" algn="ctr">
            <a:solidFill>
              <a:srgbClr val="92D050"/>
            </a:solidFill>
            <a:round/>
          </a:ln>
          <a:effectLst>
            <a:outerShdw blurRad="40000" dist="20000" dir="5400000" rotWithShape="0">
              <a:srgbClr val="000000">
                <a:alpha val="38000"/>
              </a:srgbClr>
            </a:outerShdw>
          </a:effectLst>
        </c:spPr>
      </c:pivotFmt>
      <c:pivotFmt>
        <c:idx val="23"/>
        <c:spPr>
          <a:solidFill>
            <a:schemeClr val="accent3">
              <a:lumMod val="20000"/>
              <a:lumOff val="80000"/>
            </a:schemeClr>
          </a:solidFill>
          <a:ln w="9525" cap="flat" cmpd="sng" algn="ctr">
            <a:solidFill>
              <a:srgbClr val="92D050"/>
            </a:solidFill>
            <a:round/>
          </a:ln>
          <a:effectLst>
            <a:outerShdw blurRad="40000" dist="20000" dir="5400000" rotWithShape="0">
              <a:srgbClr val="000000">
                <a:alpha val="38000"/>
              </a:srgbClr>
            </a:outerShdw>
          </a:effectLst>
        </c:spPr>
      </c:pivotFmt>
      <c:pivotFmt>
        <c:idx val="24"/>
        <c:spPr>
          <a:solidFill>
            <a:schemeClr val="accent3">
              <a:lumMod val="40000"/>
              <a:lumOff val="60000"/>
            </a:schemeClr>
          </a:solidFill>
          <a:ln w="9525" cap="flat" cmpd="sng" algn="ctr">
            <a:solidFill>
              <a:srgbClr val="00B050"/>
            </a:solidFill>
            <a:round/>
          </a:ln>
          <a:effectLst>
            <a:outerShdw blurRad="40000" dist="20000" dir="5400000" rotWithShape="0">
              <a:srgbClr val="000000">
                <a:alpha val="38000"/>
              </a:srgbClr>
            </a:outerShdw>
          </a:effectLst>
        </c:spPr>
      </c:pivotFmt>
      <c:pivotFmt>
        <c:idx val="25"/>
        <c:spPr>
          <a:solidFill>
            <a:schemeClr val="accent3">
              <a:lumMod val="40000"/>
              <a:lumOff val="60000"/>
            </a:schemeClr>
          </a:solidFill>
          <a:ln w="9525" cap="flat" cmpd="sng" algn="ctr">
            <a:solidFill>
              <a:srgbClr val="00B050"/>
            </a:solidFill>
            <a:round/>
          </a:ln>
          <a:effectLst>
            <a:outerShdw blurRad="40000" dist="20000" dir="5400000" rotWithShape="0">
              <a:srgbClr val="000000">
                <a:alpha val="38000"/>
              </a:srgbClr>
            </a:outerShdw>
          </a:effectLst>
        </c:spPr>
      </c:pivotFmt>
      <c:pivotFmt>
        <c:idx val="26"/>
        <c:spPr>
          <a:solidFill>
            <a:schemeClr val="accent3">
              <a:lumMod val="40000"/>
              <a:lumOff val="60000"/>
            </a:schemeClr>
          </a:solidFill>
          <a:ln w="9525" cap="flat" cmpd="sng" algn="ctr">
            <a:solidFill>
              <a:srgbClr val="00B050"/>
            </a:solidFill>
            <a:round/>
          </a:ln>
          <a:effectLst>
            <a:outerShdw blurRad="40000" dist="20000" dir="5400000" rotWithShape="0">
              <a:srgbClr val="000000">
                <a:alpha val="38000"/>
              </a:srgbClr>
            </a:outerShdw>
          </a:effectLst>
        </c:spPr>
      </c:pivotFmt>
      <c:pivotFmt>
        <c:idx val="27"/>
        <c:spPr>
          <a:solidFill>
            <a:schemeClr val="accent3">
              <a:lumMod val="40000"/>
              <a:lumOff val="60000"/>
            </a:schemeClr>
          </a:solidFill>
          <a:ln w="9525" cap="flat" cmpd="sng" algn="ctr">
            <a:solidFill>
              <a:srgbClr val="00B050"/>
            </a:solidFill>
            <a:round/>
          </a:ln>
          <a:effectLst>
            <a:outerShdw blurRad="40000" dist="20000" dir="5400000" rotWithShape="0">
              <a:srgbClr val="000000">
                <a:alpha val="38000"/>
              </a:srgbClr>
            </a:outerShdw>
          </a:effectLst>
        </c:spPr>
      </c:pivotFmt>
      <c:pivotFmt>
        <c:idx val="28"/>
        <c:spPr>
          <a:solidFill>
            <a:schemeClr val="accent3">
              <a:lumMod val="20000"/>
              <a:lumOff val="80000"/>
            </a:schemeClr>
          </a:solidFill>
          <a:ln w="9525" cap="flat" cmpd="sng" algn="ctr">
            <a:solidFill>
              <a:srgbClr val="92D050"/>
            </a:solidFill>
            <a:round/>
          </a:ln>
          <a:effectLst>
            <a:outerShdw blurRad="40000" dist="20000" dir="5400000" rotWithShape="0">
              <a:srgbClr val="000000">
                <a:alpha val="38000"/>
              </a:srgbClr>
            </a:outerShdw>
          </a:effectLst>
        </c:spPr>
      </c:pivotFmt>
      <c:pivotFmt>
        <c:idx val="29"/>
        <c:spPr>
          <a:solidFill>
            <a:schemeClr val="accent3">
              <a:lumMod val="20000"/>
              <a:lumOff val="80000"/>
            </a:schemeClr>
          </a:solidFill>
          <a:ln w="9525" cap="flat" cmpd="sng" algn="ctr">
            <a:solidFill>
              <a:srgbClr val="92D050"/>
            </a:solidFill>
            <a:round/>
          </a:ln>
          <a:effectLst>
            <a:outerShdw blurRad="40000" dist="20000" dir="5400000" rotWithShape="0">
              <a:srgbClr val="000000">
                <a:alpha val="38000"/>
              </a:srgbClr>
            </a:outerShdw>
          </a:effectLst>
        </c:spPr>
      </c:pivotFmt>
    </c:pivotFmts>
    <c:plotArea>
      <c:layout/>
      <c:barChart>
        <c:barDir val="col"/>
        <c:grouping val="clustered"/>
        <c:varyColors val="0"/>
        <c:ser>
          <c:idx val="0"/>
          <c:order val="0"/>
          <c:tx>
            <c:strRef>
              <c:f>'Gráficos Mejores prácticas'!$C$48</c:f>
              <c:strCache>
                <c:ptCount val="1"/>
                <c:pt idx="0">
                  <c:v>Total</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c:spPr>
          <c:invertIfNegative val="0"/>
          <c:dPt>
            <c:idx val="0"/>
            <c:invertIfNegative val="0"/>
            <c:bubble3D val="0"/>
            <c:spPr>
              <a:solidFill>
                <a:schemeClr val="accent3">
                  <a:lumMod val="20000"/>
                  <a:lumOff val="80000"/>
                </a:schemeClr>
              </a:solidFill>
              <a:ln w="9525" cap="flat" cmpd="sng" algn="ctr">
                <a:solidFill>
                  <a:srgbClr val="92D050"/>
                </a:solidFill>
                <a:round/>
              </a:ln>
              <a:effectLst>
                <a:outerShdw blurRad="40000" dist="20000" dir="5400000" rotWithShape="0">
                  <a:srgbClr val="000000">
                    <a:alpha val="38000"/>
                  </a:srgbClr>
                </a:outerShdw>
              </a:effectLst>
            </c:spPr>
            <c:extLst>
              <c:ext xmlns:c16="http://schemas.microsoft.com/office/drawing/2014/chart" uri="{C3380CC4-5D6E-409C-BE32-E72D297353CC}">
                <c16:uniqueId val="{00000028-DC1A-404B-8501-9F7A83E42381}"/>
              </c:ext>
            </c:extLst>
          </c:dPt>
          <c:dPt>
            <c:idx val="1"/>
            <c:invertIfNegative val="0"/>
            <c:bubble3D val="0"/>
            <c:spPr>
              <a:solidFill>
                <a:schemeClr val="accent3">
                  <a:lumMod val="40000"/>
                  <a:lumOff val="60000"/>
                </a:schemeClr>
              </a:solidFill>
              <a:ln w="9525" cap="flat" cmpd="sng" algn="ctr">
                <a:solidFill>
                  <a:srgbClr val="00B050"/>
                </a:solidFill>
                <a:round/>
              </a:ln>
              <a:effectLst>
                <a:outerShdw blurRad="40000" dist="20000" dir="5400000" rotWithShape="0">
                  <a:srgbClr val="000000">
                    <a:alpha val="38000"/>
                  </a:srgbClr>
                </a:outerShdw>
              </a:effectLst>
            </c:spPr>
            <c:extLst>
              <c:ext xmlns:c16="http://schemas.microsoft.com/office/drawing/2014/chart" uri="{C3380CC4-5D6E-409C-BE32-E72D297353CC}">
                <c16:uniqueId val="{00000005-2C1D-4D64-A63D-3D91F3301683}"/>
              </c:ext>
            </c:extLst>
          </c:dPt>
          <c:dPt>
            <c:idx val="2"/>
            <c:invertIfNegative val="0"/>
            <c:bubble3D val="0"/>
            <c:spPr>
              <a:solidFill>
                <a:schemeClr val="accent3">
                  <a:lumMod val="40000"/>
                  <a:lumOff val="60000"/>
                </a:schemeClr>
              </a:solidFill>
              <a:ln w="9525" cap="flat" cmpd="sng" algn="ctr">
                <a:solidFill>
                  <a:srgbClr val="00B050"/>
                </a:solidFill>
                <a:round/>
              </a:ln>
              <a:effectLst>
                <a:outerShdw blurRad="40000" dist="20000" dir="5400000" rotWithShape="0">
                  <a:srgbClr val="000000">
                    <a:alpha val="38000"/>
                  </a:srgbClr>
                </a:outerShdw>
              </a:effectLst>
            </c:spPr>
            <c:extLst>
              <c:ext xmlns:c16="http://schemas.microsoft.com/office/drawing/2014/chart" uri="{C3380CC4-5D6E-409C-BE32-E72D297353CC}">
                <c16:uniqueId val="{0000002D-DC1A-404B-8501-9F7A83E42381}"/>
              </c:ext>
            </c:extLst>
          </c:dPt>
          <c:dPt>
            <c:idx val="3"/>
            <c:invertIfNegative val="0"/>
            <c:bubble3D val="0"/>
            <c:spPr>
              <a:solidFill>
                <a:srgbClr val="FFFF99"/>
              </a:solidFill>
              <a:ln w="9525" cap="flat" cmpd="sng" algn="ctr">
                <a:solidFill>
                  <a:srgbClr val="FFC000"/>
                </a:solidFill>
                <a:round/>
              </a:ln>
              <a:effectLst>
                <a:outerShdw blurRad="40000" dist="20000" dir="5400000" rotWithShape="0">
                  <a:srgbClr val="000000">
                    <a:alpha val="38000"/>
                  </a:srgbClr>
                </a:outerShdw>
              </a:effectLst>
            </c:spPr>
            <c:extLst>
              <c:ext xmlns:c16="http://schemas.microsoft.com/office/drawing/2014/chart" uri="{C3380CC4-5D6E-409C-BE32-E72D297353CC}">
                <c16:uniqueId val="{00000002-2C1D-4D64-A63D-3D91F3301683}"/>
              </c:ext>
            </c:extLst>
          </c:dPt>
          <c:dPt>
            <c:idx val="4"/>
            <c:invertIfNegative val="0"/>
            <c:bubble3D val="0"/>
            <c:spPr>
              <a:solidFill>
                <a:srgbClr val="FF0066"/>
              </a:solidFill>
              <a:ln w="9525" cap="flat" cmpd="sng" algn="ctr">
                <a:solidFill>
                  <a:srgbClr val="FF0000"/>
                </a:solidFill>
                <a:round/>
              </a:ln>
              <a:effectLst>
                <a:outerShdw blurRad="40000" dist="20000" dir="5400000" rotWithShape="0">
                  <a:srgbClr val="000000">
                    <a:alpha val="38000"/>
                  </a:srgbClr>
                </a:outerShdw>
              </a:effectLst>
            </c:spPr>
            <c:extLst>
              <c:ext xmlns:c16="http://schemas.microsoft.com/office/drawing/2014/chart" uri="{C3380CC4-5D6E-409C-BE32-E72D297353CC}">
                <c16:uniqueId val="{00000001-2C1D-4D64-A63D-3D91F3301683}"/>
              </c:ext>
            </c:extLst>
          </c:dPt>
          <c:dPt>
            <c:idx val="5"/>
            <c:invertIfNegative val="0"/>
            <c:bubble3D val="0"/>
            <c:spPr>
              <a:solidFill>
                <a:srgbClr val="FF0066"/>
              </a:solidFill>
              <a:ln w="9525" cap="flat" cmpd="sng" algn="ctr">
                <a:solidFill>
                  <a:srgbClr val="FF0000"/>
                </a:solidFill>
                <a:round/>
              </a:ln>
              <a:effectLst>
                <a:outerShdw blurRad="40000" dist="20000" dir="5400000" rotWithShape="0">
                  <a:srgbClr val="000000">
                    <a:alpha val="38000"/>
                  </a:srgbClr>
                </a:outerShdw>
              </a:effectLst>
            </c:spPr>
            <c:extLst>
              <c:ext xmlns:c16="http://schemas.microsoft.com/office/drawing/2014/chart" uri="{C3380CC4-5D6E-409C-BE32-E72D297353CC}">
                <c16:uniqueId val="{00000000-2C1D-4D64-A63D-3D91F3301683}"/>
              </c:ext>
            </c:extLst>
          </c:dPt>
          <c:dPt>
            <c:idx val="6"/>
            <c:invertIfNegative val="0"/>
            <c:bubble3D val="0"/>
            <c:spPr>
              <a:solidFill>
                <a:schemeClr val="accent3">
                  <a:lumMod val="20000"/>
                  <a:lumOff val="80000"/>
                </a:schemeClr>
              </a:solidFill>
              <a:ln w="9525" cap="flat" cmpd="sng" algn="ctr">
                <a:solidFill>
                  <a:srgbClr val="92D050"/>
                </a:solidFill>
                <a:round/>
              </a:ln>
              <a:effectLst>
                <a:outerShdw blurRad="40000" dist="20000" dir="5400000" rotWithShape="0">
                  <a:srgbClr val="000000">
                    <a:alpha val="38000"/>
                  </a:srgbClr>
                </a:outerShdw>
              </a:effectLst>
            </c:spPr>
            <c:extLst>
              <c:ext xmlns:c16="http://schemas.microsoft.com/office/drawing/2014/chart" uri="{C3380CC4-5D6E-409C-BE32-E72D297353CC}">
                <c16:uniqueId val="{00000029-DC1A-404B-8501-9F7A83E42381}"/>
              </c:ext>
            </c:extLst>
          </c:dPt>
          <c:dPt>
            <c:idx val="7"/>
            <c:invertIfNegative val="0"/>
            <c:bubble3D val="0"/>
            <c:spPr>
              <a:solidFill>
                <a:schemeClr val="accent3">
                  <a:lumMod val="40000"/>
                  <a:lumOff val="60000"/>
                </a:schemeClr>
              </a:solidFill>
              <a:ln w="9525" cap="flat" cmpd="sng" algn="ctr">
                <a:solidFill>
                  <a:srgbClr val="00B050"/>
                </a:solidFill>
                <a:round/>
              </a:ln>
              <a:effectLst>
                <a:outerShdw blurRad="40000" dist="20000" dir="5400000" rotWithShape="0">
                  <a:srgbClr val="000000">
                    <a:alpha val="38000"/>
                  </a:srgbClr>
                </a:outerShdw>
              </a:effectLst>
            </c:spPr>
            <c:extLst>
              <c:ext xmlns:c16="http://schemas.microsoft.com/office/drawing/2014/chart" uri="{C3380CC4-5D6E-409C-BE32-E72D297353CC}">
                <c16:uniqueId val="{00000006-2C1D-4D64-A63D-3D91F3301683}"/>
              </c:ext>
            </c:extLst>
          </c:dPt>
          <c:dPt>
            <c:idx val="8"/>
            <c:invertIfNegative val="0"/>
            <c:bubble3D val="0"/>
            <c:spPr>
              <a:solidFill>
                <a:schemeClr val="accent3">
                  <a:lumMod val="40000"/>
                  <a:lumOff val="60000"/>
                </a:schemeClr>
              </a:solidFill>
              <a:ln w="9525" cap="flat" cmpd="sng" algn="ctr">
                <a:solidFill>
                  <a:srgbClr val="00B050"/>
                </a:solidFill>
                <a:round/>
              </a:ln>
              <a:effectLst>
                <a:outerShdw blurRad="40000" dist="20000" dir="5400000" rotWithShape="0">
                  <a:srgbClr val="000000">
                    <a:alpha val="38000"/>
                  </a:srgbClr>
                </a:outerShdw>
              </a:effectLst>
            </c:spPr>
            <c:extLst>
              <c:ext xmlns:c16="http://schemas.microsoft.com/office/drawing/2014/chart" uri="{C3380CC4-5D6E-409C-BE32-E72D297353CC}">
                <c16:uniqueId val="{0000002E-DC1A-404B-8501-9F7A83E42381}"/>
              </c:ext>
            </c:extLst>
          </c:dPt>
          <c:dPt>
            <c:idx val="9"/>
            <c:invertIfNegative val="0"/>
            <c:bubble3D val="0"/>
            <c:spPr>
              <a:solidFill>
                <a:schemeClr val="accent3">
                  <a:lumMod val="20000"/>
                  <a:lumOff val="80000"/>
                </a:schemeClr>
              </a:solidFill>
              <a:ln w="9525" cap="flat" cmpd="sng" algn="ctr">
                <a:solidFill>
                  <a:srgbClr val="92D050"/>
                </a:solidFill>
                <a:round/>
              </a:ln>
              <a:effectLst>
                <a:outerShdw blurRad="40000" dist="20000" dir="5400000" rotWithShape="0">
                  <a:srgbClr val="000000">
                    <a:alpha val="38000"/>
                  </a:srgbClr>
                </a:outerShdw>
              </a:effectLst>
            </c:spPr>
            <c:extLst>
              <c:ext xmlns:c16="http://schemas.microsoft.com/office/drawing/2014/chart" uri="{C3380CC4-5D6E-409C-BE32-E72D297353CC}">
                <c16:uniqueId val="{00000007-2C1D-4D64-A63D-3D91F3301683}"/>
              </c:ext>
            </c:extLst>
          </c:dPt>
          <c:dPt>
            <c:idx val="10"/>
            <c:invertIfNegative val="0"/>
            <c:bubble3D val="0"/>
            <c:spPr>
              <a:solidFill>
                <a:srgbClr val="FFFF99"/>
              </a:solidFill>
              <a:ln w="9525" cap="flat" cmpd="sng" algn="ctr">
                <a:solidFill>
                  <a:srgbClr val="FFC000"/>
                </a:solidFill>
                <a:round/>
              </a:ln>
              <a:effectLst>
                <a:outerShdw blurRad="40000" dist="20000" dir="5400000" rotWithShape="0">
                  <a:srgbClr val="000000">
                    <a:alpha val="38000"/>
                  </a:srgbClr>
                </a:outerShdw>
              </a:effectLst>
            </c:spPr>
            <c:extLst>
              <c:ext xmlns:c16="http://schemas.microsoft.com/office/drawing/2014/chart" uri="{C3380CC4-5D6E-409C-BE32-E72D297353CC}">
                <c16:uniqueId val="{00000003-2C1D-4D64-A63D-3D91F3301683}"/>
              </c:ext>
            </c:extLst>
          </c:dPt>
          <c:dPt>
            <c:idx val="11"/>
            <c:invertIfNegative val="0"/>
            <c:bubble3D val="0"/>
            <c:spPr>
              <a:solidFill>
                <a:srgbClr val="FFFF99"/>
              </a:solidFill>
              <a:ln w="9525" cap="flat" cmpd="sng" algn="ctr">
                <a:solidFill>
                  <a:srgbClr val="FFC000"/>
                </a:solidFill>
                <a:round/>
              </a:ln>
              <a:effectLst>
                <a:outerShdw blurRad="40000" dist="20000" dir="5400000" rotWithShape="0">
                  <a:srgbClr val="000000">
                    <a:alpha val="38000"/>
                  </a:srgbClr>
                </a:outerShdw>
              </a:effectLst>
            </c:spPr>
            <c:extLst>
              <c:ext xmlns:c16="http://schemas.microsoft.com/office/drawing/2014/chart" uri="{C3380CC4-5D6E-409C-BE32-E72D297353CC}">
                <c16:uniqueId val="{00000004-2C1D-4D64-A63D-3D91F3301683}"/>
              </c:ext>
            </c:extLst>
          </c:dPt>
          <c:dPt>
            <c:idx val="12"/>
            <c:invertIfNegative val="0"/>
            <c:bubble3D val="0"/>
            <c:spPr>
              <a:solidFill>
                <a:schemeClr val="accent3">
                  <a:lumMod val="20000"/>
                  <a:lumOff val="80000"/>
                </a:schemeClr>
              </a:solidFill>
              <a:ln w="9525" cap="flat" cmpd="sng" algn="ctr">
                <a:solidFill>
                  <a:srgbClr val="92D050"/>
                </a:solidFill>
                <a:round/>
              </a:ln>
              <a:effectLst>
                <a:outerShdw blurRad="40000" dist="20000" dir="5400000" rotWithShape="0">
                  <a:srgbClr val="000000">
                    <a:alpha val="38000"/>
                  </a:srgbClr>
                </a:outerShdw>
              </a:effectLst>
            </c:spPr>
            <c:extLst>
              <c:ext xmlns:c16="http://schemas.microsoft.com/office/drawing/2014/chart" uri="{C3380CC4-5D6E-409C-BE32-E72D297353CC}">
                <c16:uniqueId val="{00000030-DC1A-404B-8501-9F7A83E42381}"/>
              </c:ext>
            </c:extLst>
          </c:dPt>
          <c:dPt>
            <c:idx val="13"/>
            <c:invertIfNegative val="0"/>
            <c:bubble3D val="0"/>
            <c:spPr>
              <a:solidFill>
                <a:schemeClr val="accent3">
                  <a:lumMod val="40000"/>
                  <a:lumOff val="60000"/>
                </a:schemeClr>
              </a:solidFill>
              <a:ln w="9525" cap="flat" cmpd="sng" algn="ctr">
                <a:solidFill>
                  <a:srgbClr val="00B050"/>
                </a:solidFill>
                <a:round/>
              </a:ln>
              <a:effectLst>
                <a:outerShdw blurRad="40000" dist="20000" dir="5400000" rotWithShape="0">
                  <a:srgbClr val="000000">
                    <a:alpha val="38000"/>
                  </a:srgbClr>
                </a:outerShdw>
              </a:effectLst>
            </c:spPr>
            <c:extLst>
              <c:ext xmlns:c16="http://schemas.microsoft.com/office/drawing/2014/chart" uri="{C3380CC4-5D6E-409C-BE32-E72D297353CC}">
                <c16:uniqueId val="{00000008-2C1D-4D64-A63D-3D91F3301683}"/>
              </c:ext>
            </c:extLst>
          </c:dPt>
          <c:dPt>
            <c:idx val="14"/>
            <c:invertIfNegative val="0"/>
            <c:bubble3D val="0"/>
            <c:spPr>
              <a:solidFill>
                <a:schemeClr val="accent3">
                  <a:lumMod val="40000"/>
                  <a:lumOff val="60000"/>
                </a:schemeClr>
              </a:solidFill>
              <a:ln w="9525" cap="flat" cmpd="sng" algn="ctr">
                <a:solidFill>
                  <a:srgbClr val="00B050"/>
                </a:solidFill>
                <a:round/>
              </a:ln>
              <a:effectLst>
                <a:outerShdw blurRad="40000" dist="20000" dir="5400000" rotWithShape="0">
                  <a:srgbClr val="000000">
                    <a:alpha val="38000"/>
                  </a:srgbClr>
                </a:outerShdw>
              </a:effectLst>
            </c:spPr>
            <c:extLst>
              <c:ext xmlns:c16="http://schemas.microsoft.com/office/drawing/2014/chart" uri="{C3380CC4-5D6E-409C-BE32-E72D297353CC}">
                <c16:uniqueId val="{0000002F-DC1A-404B-8501-9F7A83E42381}"/>
              </c:ext>
            </c:extLst>
          </c:dPt>
          <c:dPt>
            <c:idx val="15"/>
            <c:invertIfNegative val="0"/>
            <c:bubble3D val="0"/>
            <c:spPr>
              <a:solidFill>
                <a:schemeClr val="accent3">
                  <a:lumMod val="40000"/>
                  <a:lumOff val="60000"/>
                </a:schemeClr>
              </a:solidFill>
              <a:ln w="9525" cap="flat" cmpd="sng" algn="ctr">
                <a:solidFill>
                  <a:srgbClr val="00B050"/>
                </a:solidFill>
                <a:round/>
              </a:ln>
              <a:effectLst>
                <a:outerShdw blurRad="40000" dist="20000" dir="5400000" rotWithShape="0">
                  <a:srgbClr val="000000">
                    <a:alpha val="38000"/>
                  </a:srgbClr>
                </a:outerShdw>
              </a:effectLst>
            </c:spPr>
            <c:extLst>
              <c:ext xmlns:c16="http://schemas.microsoft.com/office/drawing/2014/chart" uri="{C3380CC4-5D6E-409C-BE32-E72D297353CC}">
                <c16:uniqueId val="{0000000B-2C1D-4D64-A63D-3D91F3301683}"/>
              </c:ext>
            </c:extLst>
          </c:dPt>
          <c:dPt>
            <c:idx val="16"/>
            <c:invertIfNegative val="0"/>
            <c:bubble3D val="0"/>
            <c:spPr>
              <a:solidFill>
                <a:schemeClr val="accent6">
                  <a:lumMod val="40000"/>
                  <a:lumOff val="60000"/>
                </a:schemeClr>
              </a:solidFill>
              <a:ln w="9525" cap="flat" cmpd="sng" algn="ctr">
                <a:solidFill>
                  <a:schemeClr val="accent6">
                    <a:lumMod val="60000"/>
                    <a:lumOff val="40000"/>
                  </a:schemeClr>
                </a:solidFill>
                <a:round/>
              </a:ln>
              <a:effectLst>
                <a:outerShdw blurRad="40000" dist="20000" dir="5400000" rotWithShape="0">
                  <a:srgbClr val="000000">
                    <a:alpha val="38000"/>
                  </a:srgbClr>
                </a:outerShdw>
              </a:effectLst>
            </c:spPr>
            <c:extLst>
              <c:ext xmlns:c16="http://schemas.microsoft.com/office/drawing/2014/chart" uri="{C3380CC4-5D6E-409C-BE32-E72D297353CC}">
                <c16:uniqueId val="{0000000E-2C1D-4D64-A63D-3D91F3301683}"/>
              </c:ext>
            </c:extLst>
          </c:dPt>
          <c:dPt>
            <c:idx val="17"/>
            <c:invertIfNegative val="0"/>
            <c:bubble3D val="0"/>
            <c:spPr>
              <a:solidFill>
                <a:schemeClr val="accent6">
                  <a:lumMod val="40000"/>
                  <a:lumOff val="60000"/>
                </a:schemeClr>
              </a:solidFill>
              <a:ln w="9525" cap="flat" cmpd="sng" algn="ctr">
                <a:solidFill>
                  <a:schemeClr val="accent6">
                    <a:lumMod val="60000"/>
                    <a:lumOff val="40000"/>
                  </a:schemeClr>
                </a:solidFill>
                <a:round/>
              </a:ln>
              <a:effectLst>
                <a:outerShdw blurRad="40000" dist="20000" dir="5400000" rotWithShape="0">
                  <a:srgbClr val="000000">
                    <a:alpha val="38000"/>
                  </a:srgbClr>
                </a:outerShdw>
              </a:effectLst>
            </c:spPr>
            <c:extLst>
              <c:ext xmlns:c16="http://schemas.microsoft.com/office/drawing/2014/chart" uri="{C3380CC4-5D6E-409C-BE32-E72D297353CC}">
                <c16:uniqueId val="{00000011-2C1D-4D64-A63D-3D91F3301683}"/>
              </c:ext>
            </c:extLst>
          </c:dPt>
          <c:dPt>
            <c:idx val="18"/>
            <c:invertIfNegative val="0"/>
            <c:bubble3D val="0"/>
            <c:spPr>
              <a:solidFill>
                <a:schemeClr val="accent3">
                  <a:lumMod val="20000"/>
                  <a:lumOff val="80000"/>
                </a:schemeClr>
              </a:solidFill>
              <a:ln w="9525" cap="flat" cmpd="sng" algn="ctr">
                <a:solidFill>
                  <a:srgbClr val="92D050"/>
                </a:solidFill>
                <a:round/>
              </a:ln>
              <a:effectLst>
                <a:outerShdw blurRad="40000" dist="20000" dir="5400000" rotWithShape="0">
                  <a:srgbClr val="000000">
                    <a:alpha val="38000"/>
                  </a:srgbClr>
                </a:outerShdw>
              </a:effectLst>
            </c:spPr>
            <c:extLst>
              <c:ext xmlns:c16="http://schemas.microsoft.com/office/drawing/2014/chart" uri="{C3380CC4-5D6E-409C-BE32-E72D297353CC}">
                <c16:uniqueId val="{00000031-DC1A-404B-8501-9F7A83E42381}"/>
              </c:ext>
            </c:extLst>
          </c:dPt>
          <c:dPt>
            <c:idx val="19"/>
            <c:invertIfNegative val="0"/>
            <c:bubble3D val="0"/>
            <c:spPr>
              <a:solidFill>
                <a:schemeClr val="accent3">
                  <a:lumMod val="40000"/>
                  <a:lumOff val="60000"/>
                </a:schemeClr>
              </a:solidFill>
              <a:ln w="9525" cap="flat" cmpd="sng" algn="ctr">
                <a:solidFill>
                  <a:srgbClr val="00B050"/>
                </a:solidFill>
                <a:round/>
              </a:ln>
              <a:effectLst>
                <a:outerShdw blurRad="40000" dist="20000" dir="5400000" rotWithShape="0">
                  <a:srgbClr val="000000">
                    <a:alpha val="38000"/>
                  </a:srgbClr>
                </a:outerShdw>
              </a:effectLst>
            </c:spPr>
            <c:extLst>
              <c:ext xmlns:c16="http://schemas.microsoft.com/office/drawing/2014/chart" uri="{C3380CC4-5D6E-409C-BE32-E72D297353CC}">
                <c16:uniqueId val="{00000009-2C1D-4D64-A63D-3D91F3301683}"/>
              </c:ext>
            </c:extLst>
          </c:dPt>
          <c:dPt>
            <c:idx val="20"/>
            <c:invertIfNegative val="0"/>
            <c:bubble3D val="0"/>
            <c:spPr>
              <a:solidFill>
                <a:schemeClr val="accent3">
                  <a:lumMod val="40000"/>
                  <a:lumOff val="60000"/>
                </a:schemeClr>
              </a:solidFill>
              <a:ln w="9525" cap="flat" cmpd="sng" algn="ctr">
                <a:solidFill>
                  <a:srgbClr val="00B050"/>
                </a:solidFill>
                <a:round/>
              </a:ln>
              <a:effectLst>
                <a:outerShdw blurRad="40000" dist="20000" dir="5400000" rotWithShape="0">
                  <a:srgbClr val="000000">
                    <a:alpha val="38000"/>
                  </a:srgbClr>
                </a:outerShdw>
              </a:effectLst>
            </c:spPr>
            <c:extLst>
              <c:ext xmlns:c16="http://schemas.microsoft.com/office/drawing/2014/chart" uri="{C3380CC4-5D6E-409C-BE32-E72D297353CC}">
                <c16:uniqueId val="{0000002C-DC1A-404B-8501-9F7A83E42381}"/>
              </c:ext>
            </c:extLst>
          </c:dPt>
          <c:dPt>
            <c:idx val="21"/>
            <c:invertIfNegative val="0"/>
            <c:bubble3D val="0"/>
            <c:spPr>
              <a:solidFill>
                <a:srgbClr val="FFFF99"/>
              </a:solidFill>
              <a:ln w="9525" cap="flat" cmpd="sng" algn="ctr">
                <a:solidFill>
                  <a:srgbClr val="FFC000"/>
                </a:solidFill>
                <a:round/>
              </a:ln>
              <a:effectLst>
                <a:outerShdw blurRad="40000" dist="20000" dir="5400000" rotWithShape="0">
                  <a:srgbClr val="000000">
                    <a:alpha val="38000"/>
                  </a:srgbClr>
                </a:outerShdw>
              </a:effectLst>
            </c:spPr>
            <c:extLst>
              <c:ext xmlns:c16="http://schemas.microsoft.com/office/drawing/2014/chart" uri="{C3380CC4-5D6E-409C-BE32-E72D297353CC}">
                <c16:uniqueId val="{0000000C-2C1D-4D64-A63D-3D91F3301683}"/>
              </c:ext>
            </c:extLst>
          </c:dPt>
          <c:dPt>
            <c:idx val="22"/>
            <c:invertIfNegative val="0"/>
            <c:bubble3D val="0"/>
            <c:spPr>
              <a:solidFill>
                <a:srgbClr val="FFFF99"/>
              </a:solidFill>
              <a:ln w="9525" cap="flat" cmpd="sng" algn="ctr">
                <a:solidFill>
                  <a:srgbClr val="FFC000"/>
                </a:solidFill>
                <a:round/>
              </a:ln>
              <a:effectLst>
                <a:outerShdw blurRad="40000" dist="20000" dir="5400000" rotWithShape="0">
                  <a:srgbClr val="000000">
                    <a:alpha val="38000"/>
                  </a:srgbClr>
                </a:outerShdw>
              </a:effectLst>
            </c:spPr>
            <c:extLst>
              <c:ext xmlns:c16="http://schemas.microsoft.com/office/drawing/2014/chart" uri="{C3380CC4-5D6E-409C-BE32-E72D297353CC}">
                <c16:uniqueId val="{0000000D-2C1D-4D64-A63D-3D91F3301683}"/>
              </c:ext>
            </c:extLst>
          </c:dPt>
          <c:dPt>
            <c:idx val="23"/>
            <c:invertIfNegative val="0"/>
            <c:bubble3D val="0"/>
            <c:spPr>
              <a:solidFill>
                <a:srgbClr val="FF0066"/>
              </a:solidFill>
              <a:ln w="9525" cap="flat" cmpd="sng" algn="ctr">
                <a:solidFill>
                  <a:srgbClr val="FF0000"/>
                </a:solidFill>
                <a:round/>
              </a:ln>
              <a:effectLst>
                <a:outerShdw blurRad="40000" dist="20000" dir="5400000" rotWithShape="0">
                  <a:srgbClr val="000000">
                    <a:alpha val="38000"/>
                  </a:srgbClr>
                </a:outerShdw>
              </a:effectLst>
            </c:spPr>
            <c:extLst>
              <c:ext xmlns:c16="http://schemas.microsoft.com/office/drawing/2014/chart" uri="{C3380CC4-5D6E-409C-BE32-E72D297353CC}">
                <c16:uniqueId val="{0000000F-2C1D-4D64-A63D-3D91F3301683}"/>
              </c:ext>
            </c:extLst>
          </c:dPt>
          <c:dPt>
            <c:idx val="24"/>
            <c:invertIfNegative val="0"/>
            <c:bubble3D val="0"/>
            <c:spPr>
              <a:solidFill>
                <a:schemeClr val="accent3">
                  <a:lumMod val="20000"/>
                  <a:lumOff val="80000"/>
                </a:schemeClr>
              </a:solidFill>
              <a:ln w="9525" cap="flat" cmpd="sng" algn="ctr">
                <a:solidFill>
                  <a:srgbClr val="92D050"/>
                </a:solidFill>
                <a:round/>
              </a:ln>
              <a:effectLst>
                <a:outerShdw blurRad="40000" dist="20000" dir="5400000" rotWithShape="0">
                  <a:srgbClr val="000000">
                    <a:alpha val="38000"/>
                  </a:srgbClr>
                </a:outerShdw>
              </a:effectLst>
            </c:spPr>
            <c:extLst>
              <c:ext xmlns:c16="http://schemas.microsoft.com/office/drawing/2014/chart" uri="{C3380CC4-5D6E-409C-BE32-E72D297353CC}">
                <c16:uniqueId val="{0000002A-DC1A-404B-8501-9F7A83E42381}"/>
              </c:ext>
            </c:extLst>
          </c:dPt>
          <c:dPt>
            <c:idx val="25"/>
            <c:invertIfNegative val="0"/>
            <c:bubble3D val="0"/>
            <c:spPr>
              <a:solidFill>
                <a:schemeClr val="accent3">
                  <a:lumMod val="40000"/>
                  <a:lumOff val="60000"/>
                </a:schemeClr>
              </a:solidFill>
              <a:ln w="9525" cap="flat" cmpd="sng" algn="ctr">
                <a:solidFill>
                  <a:srgbClr val="00B050"/>
                </a:solidFill>
                <a:round/>
              </a:ln>
              <a:effectLst>
                <a:outerShdw blurRad="40000" dist="20000" dir="5400000" rotWithShape="0">
                  <a:srgbClr val="000000">
                    <a:alpha val="38000"/>
                  </a:srgbClr>
                </a:outerShdw>
              </a:effectLst>
            </c:spPr>
            <c:extLst>
              <c:ext xmlns:c16="http://schemas.microsoft.com/office/drawing/2014/chart" uri="{C3380CC4-5D6E-409C-BE32-E72D297353CC}">
                <c16:uniqueId val="{0000000A-2C1D-4D64-A63D-3D91F3301683}"/>
              </c:ext>
            </c:extLst>
          </c:dPt>
          <c:dPt>
            <c:idx val="26"/>
            <c:invertIfNegative val="0"/>
            <c:bubble3D val="0"/>
            <c:spPr>
              <a:solidFill>
                <a:schemeClr val="accent3">
                  <a:lumMod val="20000"/>
                  <a:lumOff val="80000"/>
                </a:schemeClr>
              </a:solidFill>
              <a:ln w="9525" cap="flat" cmpd="sng" algn="ctr">
                <a:solidFill>
                  <a:srgbClr val="92D050"/>
                </a:solidFill>
                <a:round/>
              </a:ln>
              <a:effectLst>
                <a:outerShdw blurRad="40000" dist="20000" dir="5400000" rotWithShape="0">
                  <a:srgbClr val="000000">
                    <a:alpha val="38000"/>
                  </a:srgbClr>
                </a:outerShdw>
              </a:effectLst>
            </c:spPr>
            <c:extLst>
              <c:ext xmlns:c16="http://schemas.microsoft.com/office/drawing/2014/chart" uri="{C3380CC4-5D6E-409C-BE32-E72D297353CC}">
                <c16:uniqueId val="{0000002B-DC1A-404B-8501-9F7A83E42381}"/>
              </c:ext>
            </c:extLst>
          </c:dPt>
          <c:dPt>
            <c:idx val="27"/>
            <c:invertIfNegative val="0"/>
            <c:bubble3D val="0"/>
            <c:spPr>
              <a:solidFill>
                <a:schemeClr val="accent6">
                  <a:lumMod val="40000"/>
                  <a:lumOff val="60000"/>
                </a:schemeClr>
              </a:solidFill>
              <a:ln w="9525" cap="flat" cmpd="sng" algn="ctr">
                <a:solidFill>
                  <a:schemeClr val="accent6">
                    <a:lumMod val="60000"/>
                    <a:lumOff val="40000"/>
                  </a:schemeClr>
                </a:solidFill>
                <a:round/>
              </a:ln>
              <a:effectLst>
                <a:outerShdw blurRad="40000" dist="20000" dir="5400000" rotWithShape="0">
                  <a:srgbClr val="000000">
                    <a:alpha val="38000"/>
                  </a:srgbClr>
                </a:outerShdw>
              </a:effectLst>
            </c:spPr>
            <c:extLst>
              <c:ext xmlns:c16="http://schemas.microsoft.com/office/drawing/2014/chart" uri="{C3380CC4-5D6E-409C-BE32-E72D297353CC}">
                <c16:uniqueId val="{00000013-2C1D-4D64-A63D-3D91F3301683}"/>
              </c:ext>
            </c:extLst>
          </c:dPt>
          <c:dPt>
            <c:idx val="28"/>
            <c:invertIfNegative val="0"/>
            <c:bubble3D val="0"/>
            <c:spPr>
              <a:solidFill>
                <a:srgbClr val="FF0066"/>
              </a:solidFill>
              <a:ln w="9525" cap="flat" cmpd="sng" algn="ctr">
                <a:solidFill>
                  <a:srgbClr val="FF0000"/>
                </a:solidFill>
                <a:round/>
              </a:ln>
              <a:effectLst>
                <a:outerShdw blurRad="40000" dist="20000" dir="5400000" rotWithShape="0">
                  <a:srgbClr val="000000">
                    <a:alpha val="38000"/>
                  </a:srgbClr>
                </a:outerShdw>
              </a:effectLst>
            </c:spPr>
            <c:extLst>
              <c:ext xmlns:c16="http://schemas.microsoft.com/office/drawing/2014/chart" uri="{C3380CC4-5D6E-409C-BE32-E72D297353CC}">
                <c16:uniqueId val="{00000014-2C1D-4D64-A63D-3D91F3301683}"/>
              </c:ext>
            </c:extLst>
          </c:dPt>
          <c:dPt>
            <c:idx val="29"/>
            <c:invertIfNegative val="0"/>
            <c:bubble3D val="0"/>
            <c:spPr>
              <a:solidFill>
                <a:schemeClr val="accent6">
                  <a:lumMod val="40000"/>
                  <a:lumOff val="60000"/>
                </a:schemeClr>
              </a:solidFill>
              <a:ln w="9525" cap="flat" cmpd="sng" algn="ctr">
                <a:solidFill>
                  <a:schemeClr val="accent6">
                    <a:lumMod val="60000"/>
                    <a:lumOff val="40000"/>
                  </a:schemeClr>
                </a:solidFill>
                <a:round/>
              </a:ln>
              <a:effectLst>
                <a:outerShdw blurRad="40000" dist="20000" dir="5400000" rotWithShape="0">
                  <a:srgbClr val="000000">
                    <a:alpha val="38000"/>
                  </a:srgbClr>
                </a:outerShdw>
              </a:effectLst>
            </c:spPr>
            <c:extLst>
              <c:ext xmlns:c16="http://schemas.microsoft.com/office/drawing/2014/chart" uri="{C3380CC4-5D6E-409C-BE32-E72D297353CC}">
                <c16:uniqueId val="{00000012-2C1D-4D64-A63D-3D91F3301683}"/>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multiLvlStrRef>
              <c:f>'Gráficos Mejores prácticas'!$B$49:$B$84</c:f>
              <c:multiLvlStrCache>
                <c:ptCount val="30"/>
                <c:lvl>
                  <c:pt idx="0">
                    <c:v>Directores de proyectos</c:v>
                  </c:pt>
                  <c:pt idx="1">
                    <c:v>Gerente de la PMO</c:v>
                  </c:pt>
                  <c:pt idx="2">
                    <c:v>Líder de adquisiciones / compras</c:v>
                  </c:pt>
                  <c:pt idx="3">
                    <c:v>Líder de gestión costos y presupuestos</c:v>
                  </c:pt>
                  <c:pt idx="4">
                    <c:v>Líder de gestión humana</c:v>
                  </c:pt>
                  <c:pt idx="5">
                    <c:v>Líder gestión administrativas</c:v>
                  </c:pt>
                  <c:pt idx="6">
                    <c:v>Directores de proyectos</c:v>
                  </c:pt>
                  <c:pt idx="7">
                    <c:v>Gerente de la PMO</c:v>
                  </c:pt>
                  <c:pt idx="8">
                    <c:v>Líder de adquisiciones / compras</c:v>
                  </c:pt>
                  <c:pt idx="9">
                    <c:v>Líder de gestión costos y presupuestos</c:v>
                  </c:pt>
                  <c:pt idx="10">
                    <c:v>Líder de gestión humana</c:v>
                  </c:pt>
                  <c:pt idx="11">
                    <c:v>Líder gestión administrativas</c:v>
                  </c:pt>
                  <c:pt idx="12">
                    <c:v>Directores de proyectos</c:v>
                  </c:pt>
                  <c:pt idx="13">
                    <c:v>Gerente de la PMO</c:v>
                  </c:pt>
                  <c:pt idx="14">
                    <c:v>Líder de adquisiciones / compras</c:v>
                  </c:pt>
                  <c:pt idx="15">
                    <c:v>Líder de gestión costos y presupuestos</c:v>
                  </c:pt>
                  <c:pt idx="16">
                    <c:v>Líder de gestión humana</c:v>
                  </c:pt>
                  <c:pt idx="17">
                    <c:v>Líder gestión administrativas</c:v>
                  </c:pt>
                  <c:pt idx="18">
                    <c:v>Directores de proyectos</c:v>
                  </c:pt>
                  <c:pt idx="19">
                    <c:v>Gerente de la PMO</c:v>
                  </c:pt>
                  <c:pt idx="20">
                    <c:v>Líder de adquisiciones / compras</c:v>
                  </c:pt>
                  <c:pt idx="21">
                    <c:v>Líder de gestión costos y presupuestos</c:v>
                  </c:pt>
                  <c:pt idx="22">
                    <c:v>Líder de gestión humana</c:v>
                  </c:pt>
                  <c:pt idx="23">
                    <c:v>Líder gestión administrativas</c:v>
                  </c:pt>
                  <c:pt idx="24">
                    <c:v>Directores de proyectos</c:v>
                  </c:pt>
                  <c:pt idx="25">
                    <c:v>Gerente de la PMO</c:v>
                  </c:pt>
                  <c:pt idx="26">
                    <c:v>Líder de adquisiciones / compras</c:v>
                  </c:pt>
                  <c:pt idx="27">
                    <c:v>Líder de gestión costos y presupuestos</c:v>
                  </c:pt>
                  <c:pt idx="28">
                    <c:v>Líder de gestión humana</c:v>
                  </c:pt>
                  <c:pt idx="29">
                    <c:v>Líder gestión administrativas</c:v>
                  </c:pt>
                </c:lvl>
                <c:lvl>
                  <c:pt idx="0">
                    <c:v>Control</c:v>
                  </c:pt>
                  <c:pt idx="6">
                    <c:v>Estandarización</c:v>
                  </c:pt>
                  <c:pt idx="12">
                    <c:v>General</c:v>
                  </c:pt>
                  <c:pt idx="18">
                    <c:v>Medición</c:v>
                  </c:pt>
                  <c:pt idx="24">
                    <c:v>Mejora</c:v>
                  </c:pt>
                </c:lvl>
              </c:multiLvlStrCache>
            </c:multiLvlStrRef>
          </c:cat>
          <c:val>
            <c:numRef>
              <c:f>'Gráficos Mejores prácticas'!$C$49:$C$84</c:f>
              <c:numCache>
                <c:formatCode>0%</c:formatCode>
                <c:ptCount val="30"/>
                <c:pt idx="0">
                  <c:v>0.79761904761904767</c:v>
                </c:pt>
                <c:pt idx="1">
                  <c:v>0.84166666666666667</c:v>
                </c:pt>
                <c:pt idx="2">
                  <c:v>0.96296296296296291</c:v>
                </c:pt>
                <c:pt idx="3">
                  <c:v>0.59259259259259256</c:v>
                </c:pt>
                <c:pt idx="4">
                  <c:v>0.33333333333333331</c:v>
                </c:pt>
                <c:pt idx="5">
                  <c:v>0.2857142857142857</c:v>
                </c:pt>
                <c:pt idx="6">
                  <c:v>0.82077051926298161</c:v>
                </c:pt>
                <c:pt idx="7">
                  <c:v>0.87064676616915426</c:v>
                </c:pt>
                <c:pt idx="8">
                  <c:v>0.95652173913043481</c:v>
                </c:pt>
                <c:pt idx="9">
                  <c:v>0.74242424242424243</c:v>
                </c:pt>
                <c:pt idx="10">
                  <c:v>0.60606060606060608</c:v>
                </c:pt>
                <c:pt idx="11">
                  <c:v>0.60416666666666663</c:v>
                </c:pt>
                <c:pt idx="12">
                  <c:v>0.80021715526601522</c:v>
                </c:pt>
                <c:pt idx="13">
                  <c:v>0.86006289308176098</c:v>
                </c:pt>
                <c:pt idx="14">
                  <c:v>0.9</c:v>
                </c:pt>
                <c:pt idx="15">
                  <c:v>0.60606060606060608</c:v>
                </c:pt>
                <c:pt idx="16">
                  <c:v>0.50158730158730158</c:v>
                </c:pt>
                <c:pt idx="17">
                  <c:v>0.44186046511627908</c:v>
                </c:pt>
                <c:pt idx="18">
                  <c:v>0.7337526205450734</c:v>
                </c:pt>
                <c:pt idx="19">
                  <c:v>0.8606060606060606</c:v>
                </c:pt>
                <c:pt idx="20">
                  <c:v>0.87179487179487181</c:v>
                </c:pt>
                <c:pt idx="21">
                  <c:v>0.60185185185185186</c:v>
                </c:pt>
                <c:pt idx="22">
                  <c:v>0.55555555555555558</c:v>
                </c:pt>
                <c:pt idx="23">
                  <c:v>0.16666666666666666</c:v>
                </c:pt>
                <c:pt idx="24">
                  <c:v>0.82804232804232802</c:v>
                </c:pt>
                <c:pt idx="25">
                  <c:v>0.84090909090909094</c:v>
                </c:pt>
                <c:pt idx="26">
                  <c:v>0.76666666666666672</c:v>
                </c:pt>
                <c:pt idx="27">
                  <c:v>0.37634408602150538</c:v>
                </c:pt>
                <c:pt idx="28">
                  <c:v>0.33333333333333331</c:v>
                </c:pt>
                <c:pt idx="29">
                  <c:v>0.40740740740740738</c:v>
                </c:pt>
              </c:numCache>
            </c:numRef>
          </c:val>
          <c:extLst>
            <c:ext xmlns:c16="http://schemas.microsoft.com/office/drawing/2014/chart" uri="{C3380CC4-5D6E-409C-BE32-E72D297353CC}">
              <c16:uniqueId val="{00000000-0D3D-4C9A-8476-ABFE8915ADC9}"/>
            </c:ext>
          </c:extLst>
        </c:ser>
        <c:dLbls>
          <c:showLegendKey val="0"/>
          <c:showVal val="0"/>
          <c:showCatName val="0"/>
          <c:showSerName val="0"/>
          <c:showPercent val="0"/>
          <c:showBubbleSize val="0"/>
        </c:dLbls>
        <c:gapWidth val="100"/>
        <c:overlap val="-24"/>
        <c:axId val="620487320"/>
        <c:axId val="620490928"/>
      </c:barChart>
      <c:catAx>
        <c:axId val="620487320"/>
        <c:scaling>
          <c:orientation val="minMax"/>
        </c:scaling>
        <c:delete val="0"/>
        <c:axPos val="b"/>
        <c:title>
          <c:tx>
            <c:rich>
              <a:bodyPr rot="0" spcFirstLastPara="1" vertOverflow="ellipsis" vert="horz" wrap="square" anchor="ctr" anchorCtr="1"/>
              <a:lstStyle/>
              <a:p>
                <a:pPr>
                  <a:defRPr sz="900" b="1" i="0" u="none" strike="noStrike" kern="1200" cap="all" baseline="0">
                    <a:solidFill>
                      <a:schemeClr val="tx1">
                        <a:lumMod val="50000"/>
                        <a:lumOff val="50000"/>
                      </a:schemeClr>
                    </a:solidFill>
                    <a:latin typeface="+mn-lt"/>
                    <a:ea typeface="+mn-ea"/>
                    <a:cs typeface="+mn-cs"/>
                  </a:defRPr>
                </a:pPr>
                <a:r>
                  <a:rPr lang="es-CO" b="1"/>
                  <a:t>proceso y área del conocimiento</a:t>
                </a:r>
              </a:p>
            </c:rich>
          </c:tx>
          <c:overlay val="0"/>
          <c:spPr>
            <a:noFill/>
            <a:ln>
              <a:noFill/>
            </a:ln>
            <a:effectLst/>
          </c:spPr>
          <c:txPr>
            <a:bodyPr rot="0" spcFirstLastPara="1" vertOverflow="ellipsis" vert="horz" wrap="square" anchor="ctr" anchorCtr="1"/>
            <a:lstStyle/>
            <a:p>
              <a:pPr>
                <a:defRPr sz="900" b="1" i="0" u="none" strike="noStrike" kern="1200" cap="all" baseline="0">
                  <a:solidFill>
                    <a:schemeClr val="tx1">
                      <a:lumMod val="50000"/>
                      <a:lumOff val="50000"/>
                    </a:schemeClr>
                  </a:solidFill>
                  <a:latin typeface="+mn-lt"/>
                  <a:ea typeface="+mn-ea"/>
                  <a:cs typeface="+mn-cs"/>
                </a:defRPr>
              </a:pPr>
              <a:endParaRPr lang="es-CO"/>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CO"/>
          </a:p>
        </c:txPr>
        <c:crossAx val="620490928"/>
        <c:crosses val="autoZero"/>
        <c:auto val="1"/>
        <c:lblAlgn val="ctr"/>
        <c:lblOffset val="100"/>
        <c:noMultiLvlLbl val="0"/>
      </c:catAx>
      <c:valAx>
        <c:axId val="62049092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600" b="1" i="0" u="none" strike="noStrike" kern="1200" cap="all" baseline="0">
                    <a:solidFill>
                      <a:schemeClr val="tx1">
                        <a:lumMod val="50000"/>
                        <a:lumOff val="50000"/>
                      </a:schemeClr>
                    </a:solidFill>
                    <a:latin typeface="+mn-lt"/>
                    <a:ea typeface="+mn-ea"/>
                    <a:cs typeface="+mn-cs"/>
                  </a:defRPr>
                </a:pPr>
                <a:r>
                  <a:rPr lang="es-CO" sz="600" b="1"/>
                  <a:t>Grado</a:t>
                </a:r>
                <a:r>
                  <a:rPr lang="es-CO" sz="600" b="1" baseline="0"/>
                  <a:t> de madurez</a:t>
                </a:r>
                <a:endParaRPr lang="es-CO" sz="600" b="1"/>
              </a:p>
            </c:rich>
          </c:tx>
          <c:layout>
            <c:manualLayout>
              <c:xMode val="edge"/>
              <c:yMode val="edge"/>
              <c:x val="1.0447085139855211E-2"/>
              <c:y val="0.22611178027105719"/>
            </c:manualLayout>
          </c:layout>
          <c:overlay val="0"/>
          <c:spPr>
            <a:noFill/>
            <a:ln>
              <a:noFill/>
            </a:ln>
            <a:effectLst/>
          </c:spPr>
          <c:txPr>
            <a:bodyPr rot="-5400000" spcFirstLastPara="1" vertOverflow="ellipsis" vert="horz" wrap="square" anchor="ctr" anchorCtr="1"/>
            <a:lstStyle/>
            <a:p>
              <a:pPr>
                <a:defRPr sz="600" b="1" i="0" u="none" strike="noStrike" kern="1200" cap="all" baseline="0">
                  <a:solidFill>
                    <a:schemeClr val="tx1">
                      <a:lumMod val="50000"/>
                      <a:lumOff val="50000"/>
                    </a:schemeClr>
                  </a:solidFill>
                  <a:latin typeface="+mn-lt"/>
                  <a:ea typeface="+mn-ea"/>
                  <a:cs typeface="+mn-cs"/>
                </a:defRPr>
              </a:pPr>
              <a:endParaRPr lang="es-CO"/>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CO"/>
          </a:p>
        </c:txPr>
        <c:crossAx val="62048732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[Anexo 4. Encuestas y Resultados OPM3 v20230615.xlsx]TD!TablaDinámica10</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sz="1800" b="1" i="0" baseline="0">
                <a:effectLst/>
              </a:rPr>
              <a:t>Autoevaluación del equipo PMBOK 7ma edición por área del conocimiento</a:t>
            </a:r>
            <a:endParaRPr lang="es-CO" sz="14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ivotFmts>
      <c:pivotFmt>
        <c:idx val="0"/>
        <c:spPr>
          <a:solidFill>
            <a:schemeClr val="accent1"/>
          </a:solidFill>
          <a:ln>
            <a:solidFill>
              <a:schemeClr val="accent3"/>
            </a:solid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FFFF99"/>
          </a:solidFill>
          <a:ln>
            <a:solidFill>
              <a:schemeClr val="accent3"/>
            </a:solidFill>
          </a:ln>
          <a:effectLst/>
        </c:spPr>
      </c:pivotFmt>
      <c:pivotFmt>
        <c:idx val="2"/>
        <c:spPr>
          <a:solidFill>
            <a:schemeClr val="accent3">
              <a:lumMod val="40000"/>
              <a:lumOff val="60000"/>
            </a:schemeClr>
          </a:solidFill>
          <a:ln>
            <a:solidFill>
              <a:schemeClr val="accent3"/>
            </a:solidFill>
          </a:ln>
          <a:effectLst/>
        </c:spPr>
      </c:pivotFmt>
      <c:pivotFmt>
        <c:idx val="3"/>
        <c:spPr>
          <a:solidFill>
            <a:schemeClr val="accent3">
              <a:lumMod val="40000"/>
              <a:lumOff val="60000"/>
            </a:schemeClr>
          </a:solidFill>
          <a:ln>
            <a:solidFill>
              <a:schemeClr val="accent3"/>
            </a:solidFill>
          </a:ln>
          <a:effectLst/>
        </c:spPr>
      </c:pivotFmt>
      <c:pivotFmt>
        <c:idx val="4"/>
        <c:spPr>
          <a:solidFill>
            <a:schemeClr val="accent3">
              <a:lumMod val="40000"/>
              <a:lumOff val="60000"/>
            </a:schemeClr>
          </a:solidFill>
          <a:ln>
            <a:solidFill>
              <a:schemeClr val="accent3"/>
            </a:solidFill>
          </a:ln>
          <a:effectLst/>
        </c:spPr>
      </c:pivotFmt>
      <c:pivotFmt>
        <c:idx val="5"/>
        <c:spPr>
          <a:solidFill>
            <a:srgbClr val="FFFF99"/>
          </a:solidFill>
          <a:ln>
            <a:solidFill>
              <a:schemeClr val="accent3"/>
            </a:solidFill>
          </a:ln>
          <a:effectLst/>
        </c:spPr>
      </c:pivotFmt>
      <c:pivotFmt>
        <c:idx val="6"/>
        <c:spPr>
          <a:solidFill>
            <a:schemeClr val="accent3">
              <a:lumMod val="40000"/>
              <a:lumOff val="60000"/>
            </a:schemeClr>
          </a:solidFill>
          <a:ln>
            <a:solidFill>
              <a:schemeClr val="accent3"/>
            </a:solidFill>
          </a:ln>
          <a:effectLst/>
        </c:spPr>
      </c:pivotFmt>
      <c:pivotFmt>
        <c:idx val="7"/>
        <c:spPr>
          <a:solidFill>
            <a:srgbClr val="FFFF99"/>
          </a:solidFill>
          <a:ln>
            <a:solidFill>
              <a:schemeClr val="accent3"/>
            </a:solidFill>
          </a:ln>
          <a:effectLst/>
        </c:spPr>
      </c:pivotFmt>
      <c:pivotFmt>
        <c:idx val="8"/>
        <c:spPr>
          <a:solidFill>
            <a:srgbClr val="FFFF99"/>
          </a:solidFill>
          <a:ln>
            <a:solidFill>
              <a:schemeClr val="accent3"/>
            </a:solidFill>
          </a:ln>
          <a:effectLst/>
        </c:spPr>
      </c:pivotFmt>
      <c:pivotFmt>
        <c:idx val="9"/>
        <c:spPr>
          <a:solidFill>
            <a:srgbClr val="FFFF99"/>
          </a:solidFill>
          <a:ln>
            <a:solidFill>
              <a:schemeClr val="accent3"/>
            </a:solidFill>
          </a:ln>
          <a:effectLst/>
        </c:spPr>
      </c:pivotFmt>
      <c:pivotFmt>
        <c:idx val="10"/>
        <c:spPr>
          <a:solidFill>
            <a:srgbClr val="FFFF99"/>
          </a:solidFill>
          <a:ln>
            <a:solidFill>
              <a:schemeClr val="accent3"/>
            </a:solidFill>
          </a:ln>
          <a:effectLst/>
        </c:spPr>
      </c:pivotFmt>
      <c:pivotFmt>
        <c:idx val="11"/>
        <c:spPr>
          <a:solidFill>
            <a:schemeClr val="accent6">
              <a:lumMod val="20000"/>
              <a:lumOff val="80000"/>
            </a:schemeClr>
          </a:solidFill>
          <a:ln>
            <a:solidFill>
              <a:schemeClr val="accent3"/>
            </a:solidFill>
          </a:ln>
          <a:effectLst/>
        </c:spPr>
      </c:pivotFmt>
      <c:pivotFmt>
        <c:idx val="12"/>
        <c:spPr>
          <a:solidFill>
            <a:schemeClr val="accent6">
              <a:lumMod val="20000"/>
              <a:lumOff val="80000"/>
            </a:schemeClr>
          </a:solidFill>
          <a:ln>
            <a:solidFill>
              <a:schemeClr val="accent3"/>
            </a:solidFill>
          </a:ln>
          <a:effectLst/>
        </c:spPr>
      </c:pivotFmt>
      <c:pivotFmt>
        <c:idx val="13"/>
        <c:spPr>
          <a:solidFill>
            <a:srgbClr val="FFFF99"/>
          </a:solidFill>
          <a:ln>
            <a:solidFill>
              <a:schemeClr val="accent3"/>
            </a:solidFill>
          </a:ln>
          <a:effectLst/>
        </c:spPr>
      </c:pivotFmt>
      <c:pivotFmt>
        <c:idx val="14"/>
        <c:spPr>
          <a:solidFill>
            <a:schemeClr val="accent3">
              <a:lumMod val="40000"/>
              <a:lumOff val="60000"/>
            </a:schemeClr>
          </a:solidFill>
          <a:ln>
            <a:solidFill>
              <a:schemeClr val="accent3"/>
            </a:solidFill>
          </a:ln>
          <a:effectLst/>
        </c:spPr>
      </c:pivotFmt>
      <c:pivotFmt>
        <c:idx val="15"/>
        <c:spPr>
          <a:solidFill>
            <a:schemeClr val="accent3">
              <a:lumMod val="40000"/>
              <a:lumOff val="60000"/>
            </a:schemeClr>
          </a:solidFill>
          <a:ln>
            <a:solidFill>
              <a:schemeClr val="accent3"/>
            </a:solidFill>
          </a:ln>
          <a:effectLst/>
        </c:spPr>
      </c:pivotFmt>
      <c:pivotFmt>
        <c:idx val="16"/>
        <c:spPr>
          <a:solidFill>
            <a:schemeClr val="accent3">
              <a:lumMod val="40000"/>
              <a:lumOff val="60000"/>
            </a:schemeClr>
          </a:solidFill>
          <a:ln>
            <a:solidFill>
              <a:schemeClr val="accent3"/>
            </a:solidFill>
          </a:ln>
          <a:effectLst/>
        </c:spPr>
      </c:pivotFmt>
      <c:pivotFmt>
        <c:idx val="17"/>
        <c:spPr>
          <a:solidFill>
            <a:schemeClr val="accent3">
              <a:lumMod val="40000"/>
              <a:lumOff val="60000"/>
            </a:schemeClr>
          </a:solidFill>
          <a:ln>
            <a:solidFill>
              <a:schemeClr val="accent3"/>
            </a:solidFill>
          </a:ln>
          <a:effectLst/>
        </c:spPr>
      </c:pivotFmt>
      <c:pivotFmt>
        <c:idx val="18"/>
        <c:spPr>
          <a:solidFill>
            <a:srgbClr val="FFFF99"/>
          </a:solidFill>
          <a:ln>
            <a:solidFill>
              <a:schemeClr val="accent3"/>
            </a:solidFill>
          </a:ln>
          <a:effectLst/>
        </c:spPr>
      </c:pivotFmt>
      <c:pivotFmt>
        <c:idx val="19"/>
        <c:spPr>
          <a:solidFill>
            <a:srgbClr val="FFFF99"/>
          </a:solidFill>
          <a:ln>
            <a:solidFill>
              <a:schemeClr val="accent3"/>
            </a:solidFill>
          </a:ln>
          <a:effectLst/>
        </c:spPr>
      </c:pivotFmt>
      <c:pivotFmt>
        <c:idx val="20"/>
        <c:spPr>
          <a:solidFill>
            <a:srgbClr val="FFFF99"/>
          </a:solidFill>
          <a:ln>
            <a:solidFill>
              <a:schemeClr val="accent3"/>
            </a:solidFill>
          </a:ln>
          <a:effectLst/>
        </c:spPr>
      </c:pivotFmt>
      <c:pivotFmt>
        <c:idx val="21"/>
        <c:spPr>
          <a:solidFill>
            <a:srgbClr val="FFFF99"/>
          </a:solidFill>
          <a:ln>
            <a:solidFill>
              <a:schemeClr val="accent3"/>
            </a:solidFill>
          </a:ln>
          <a:effectLst/>
        </c:spPr>
      </c:pivotFmt>
      <c:pivotFmt>
        <c:idx val="22"/>
        <c:spPr>
          <a:solidFill>
            <a:srgbClr val="FFFF99"/>
          </a:solidFill>
          <a:ln>
            <a:solidFill>
              <a:schemeClr val="accent3"/>
            </a:solidFill>
          </a:ln>
          <a:effectLst/>
        </c:spPr>
      </c:pivotFmt>
      <c:pivotFmt>
        <c:idx val="23"/>
        <c:spPr>
          <a:solidFill>
            <a:srgbClr val="FFFF99"/>
          </a:solidFill>
          <a:ln>
            <a:solidFill>
              <a:schemeClr val="accent3"/>
            </a:solidFill>
          </a:ln>
          <a:effectLst/>
        </c:spPr>
      </c:pivotFmt>
      <c:pivotFmt>
        <c:idx val="24"/>
        <c:spPr>
          <a:solidFill>
            <a:srgbClr val="FFFF99"/>
          </a:solidFill>
          <a:ln>
            <a:solidFill>
              <a:schemeClr val="accent3"/>
            </a:solidFill>
          </a:ln>
          <a:effectLst/>
        </c:spPr>
      </c:pivotFmt>
      <c:pivotFmt>
        <c:idx val="25"/>
        <c:spPr>
          <a:solidFill>
            <a:schemeClr val="accent3">
              <a:lumMod val="40000"/>
              <a:lumOff val="60000"/>
            </a:schemeClr>
          </a:solidFill>
          <a:ln>
            <a:solidFill>
              <a:schemeClr val="accent3"/>
            </a:solidFill>
          </a:ln>
          <a:effectLst/>
        </c:spPr>
      </c:pivotFmt>
      <c:pivotFmt>
        <c:idx val="26"/>
        <c:spPr>
          <a:solidFill>
            <a:schemeClr val="accent3">
              <a:lumMod val="40000"/>
              <a:lumOff val="60000"/>
            </a:schemeClr>
          </a:solidFill>
          <a:ln>
            <a:solidFill>
              <a:schemeClr val="accent3"/>
            </a:solidFill>
          </a:ln>
          <a:effectLst/>
        </c:spPr>
      </c:pivotFmt>
      <c:pivotFmt>
        <c:idx val="27"/>
        <c:spPr>
          <a:solidFill>
            <a:schemeClr val="accent3">
              <a:lumMod val="40000"/>
              <a:lumOff val="60000"/>
            </a:schemeClr>
          </a:solidFill>
          <a:ln>
            <a:solidFill>
              <a:schemeClr val="accent3"/>
            </a:solidFill>
          </a:ln>
          <a:effectLst/>
        </c:spPr>
      </c:pivotFmt>
      <c:pivotFmt>
        <c:idx val="28"/>
        <c:spPr>
          <a:solidFill>
            <a:schemeClr val="accent3">
              <a:lumMod val="40000"/>
              <a:lumOff val="60000"/>
            </a:schemeClr>
          </a:solidFill>
          <a:ln>
            <a:solidFill>
              <a:schemeClr val="accent3"/>
            </a:solidFill>
          </a:ln>
          <a:effectLst/>
        </c:spPr>
      </c:pivotFmt>
      <c:pivotFmt>
        <c:idx val="29"/>
        <c:spPr>
          <a:solidFill>
            <a:schemeClr val="accent3">
              <a:lumMod val="40000"/>
              <a:lumOff val="60000"/>
            </a:schemeClr>
          </a:solidFill>
          <a:ln>
            <a:solidFill>
              <a:schemeClr val="accent3"/>
            </a:solidFill>
          </a:ln>
          <a:effectLst/>
        </c:spPr>
      </c:pivotFmt>
      <c:pivotFmt>
        <c:idx val="30"/>
        <c:spPr>
          <a:solidFill>
            <a:schemeClr val="accent3">
              <a:lumMod val="40000"/>
              <a:lumOff val="60000"/>
            </a:schemeClr>
          </a:solidFill>
          <a:ln>
            <a:solidFill>
              <a:schemeClr val="accent3"/>
            </a:solidFill>
          </a:ln>
          <a:effectLst/>
        </c:spPr>
      </c:pivotFmt>
      <c:pivotFmt>
        <c:idx val="31"/>
        <c:spPr>
          <a:solidFill>
            <a:srgbClr val="FFFF99"/>
          </a:solidFill>
          <a:ln>
            <a:solidFill>
              <a:schemeClr val="accent3"/>
            </a:solidFill>
          </a:ln>
          <a:effectLst/>
        </c:spPr>
      </c:pivotFmt>
      <c:pivotFmt>
        <c:idx val="32"/>
        <c:spPr>
          <a:solidFill>
            <a:srgbClr val="FFFF99"/>
          </a:solidFill>
          <a:ln>
            <a:solidFill>
              <a:schemeClr val="accent3"/>
            </a:solidFill>
          </a:ln>
          <a:effectLst/>
        </c:spPr>
      </c:pivotFmt>
      <c:pivotFmt>
        <c:idx val="33"/>
        <c:spPr>
          <a:solidFill>
            <a:schemeClr val="accent3">
              <a:lumMod val="40000"/>
              <a:lumOff val="60000"/>
            </a:schemeClr>
          </a:solidFill>
          <a:ln>
            <a:solidFill>
              <a:schemeClr val="accent3"/>
            </a:solidFill>
          </a:ln>
          <a:effectLst/>
        </c:spPr>
      </c:pivotFmt>
      <c:pivotFmt>
        <c:idx val="34"/>
        <c:spPr>
          <a:solidFill>
            <a:srgbClr val="FFFF99"/>
          </a:solidFill>
          <a:ln>
            <a:solidFill>
              <a:schemeClr val="accent3"/>
            </a:solidFill>
          </a:ln>
          <a:effectLst/>
        </c:spPr>
      </c:pivotFmt>
      <c:pivotFmt>
        <c:idx val="35"/>
        <c:spPr>
          <a:solidFill>
            <a:srgbClr val="FFFF99"/>
          </a:solidFill>
          <a:ln>
            <a:solidFill>
              <a:schemeClr val="accent3"/>
            </a:solidFill>
          </a:ln>
          <a:effectLst/>
        </c:spPr>
      </c:pivotFmt>
      <c:pivotFmt>
        <c:idx val="36"/>
        <c:spPr>
          <a:solidFill>
            <a:srgbClr val="FFFF99"/>
          </a:solidFill>
          <a:ln>
            <a:solidFill>
              <a:schemeClr val="accent3"/>
            </a:solidFill>
          </a:ln>
          <a:effectLst/>
        </c:spPr>
      </c:pivotFmt>
      <c:pivotFmt>
        <c:idx val="37"/>
        <c:spPr>
          <a:solidFill>
            <a:srgbClr val="FFFF99"/>
          </a:solidFill>
          <a:ln>
            <a:solidFill>
              <a:schemeClr val="accent3"/>
            </a:solidFill>
          </a:ln>
          <a:effectLst/>
        </c:spPr>
      </c:pivotFmt>
      <c:pivotFmt>
        <c:idx val="38"/>
        <c:spPr>
          <a:solidFill>
            <a:srgbClr val="FFFF99"/>
          </a:solidFill>
          <a:ln>
            <a:solidFill>
              <a:schemeClr val="accent3"/>
            </a:solidFill>
          </a:ln>
          <a:effectLst/>
        </c:spPr>
      </c:pivotFmt>
      <c:pivotFmt>
        <c:idx val="39"/>
        <c:spPr>
          <a:solidFill>
            <a:srgbClr val="FFFF99"/>
          </a:solidFill>
          <a:ln>
            <a:solidFill>
              <a:schemeClr val="accent3"/>
            </a:solidFill>
          </a:ln>
          <a:effectLst/>
        </c:spPr>
      </c:pivotFmt>
      <c:pivotFmt>
        <c:idx val="40"/>
        <c:spPr>
          <a:solidFill>
            <a:schemeClr val="accent3">
              <a:lumMod val="40000"/>
              <a:lumOff val="60000"/>
            </a:schemeClr>
          </a:solidFill>
          <a:ln>
            <a:solidFill>
              <a:schemeClr val="accent3"/>
            </a:solidFill>
          </a:ln>
          <a:effectLst/>
        </c:spPr>
      </c:pivotFmt>
      <c:pivotFmt>
        <c:idx val="41"/>
        <c:spPr>
          <a:solidFill>
            <a:schemeClr val="accent3">
              <a:lumMod val="40000"/>
              <a:lumOff val="60000"/>
            </a:schemeClr>
          </a:solidFill>
          <a:ln>
            <a:solidFill>
              <a:schemeClr val="accent3"/>
            </a:solidFill>
          </a:ln>
          <a:effectLst/>
        </c:spPr>
      </c:pivotFmt>
      <c:pivotFmt>
        <c:idx val="42"/>
        <c:spPr>
          <a:solidFill>
            <a:schemeClr val="accent3">
              <a:lumMod val="40000"/>
              <a:lumOff val="60000"/>
            </a:schemeClr>
          </a:solidFill>
          <a:ln>
            <a:solidFill>
              <a:schemeClr val="accent3"/>
            </a:solidFill>
          </a:ln>
          <a:effectLst/>
        </c:spPr>
      </c:pivotFmt>
      <c:pivotFmt>
        <c:idx val="43"/>
        <c:spPr>
          <a:solidFill>
            <a:schemeClr val="accent3">
              <a:lumMod val="40000"/>
              <a:lumOff val="60000"/>
            </a:schemeClr>
          </a:solidFill>
          <a:ln>
            <a:solidFill>
              <a:schemeClr val="accent3"/>
            </a:solidFill>
          </a:ln>
          <a:effectLst/>
        </c:spPr>
      </c:pivotFmt>
      <c:pivotFmt>
        <c:idx val="44"/>
        <c:spPr>
          <a:solidFill>
            <a:schemeClr val="accent3">
              <a:lumMod val="40000"/>
              <a:lumOff val="60000"/>
            </a:schemeClr>
          </a:solidFill>
          <a:ln>
            <a:solidFill>
              <a:schemeClr val="accent3"/>
            </a:solidFill>
          </a:ln>
          <a:effectLst/>
        </c:spPr>
      </c:pivotFmt>
      <c:pivotFmt>
        <c:idx val="45"/>
        <c:spPr>
          <a:solidFill>
            <a:schemeClr val="accent3">
              <a:lumMod val="40000"/>
              <a:lumOff val="60000"/>
            </a:schemeClr>
          </a:solidFill>
          <a:ln>
            <a:solidFill>
              <a:schemeClr val="accent3"/>
            </a:solidFill>
          </a:ln>
          <a:effectLst/>
        </c:spPr>
      </c:pivotFmt>
      <c:pivotFmt>
        <c:idx val="46"/>
        <c:spPr>
          <a:solidFill>
            <a:srgbClr val="FFFF99"/>
          </a:solidFill>
          <a:ln>
            <a:solidFill>
              <a:schemeClr val="accent3"/>
            </a:solidFill>
          </a:ln>
          <a:effectLst/>
        </c:spPr>
      </c:pivotFmt>
      <c:pivotFmt>
        <c:idx val="47"/>
        <c:spPr>
          <a:solidFill>
            <a:srgbClr val="FFFF99"/>
          </a:solidFill>
          <a:ln>
            <a:solidFill>
              <a:schemeClr val="accent3"/>
            </a:solidFill>
          </a:ln>
          <a:effectLst/>
        </c:spPr>
      </c:pivotFmt>
      <c:pivotFmt>
        <c:idx val="48"/>
        <c:spPr>
          <a:solidFill>
            <a:srgbClr val="FFFF99"/>
          </a:solidFill>
          <a:ln>
            <a:solidFill>
              <a:schemeClr val="accent3"/>
            </a:solidFill>
          </a:ln>
          <a:effectLst/>
        </c:spPr>
      </c:pivotFmt>
    </c:pivotFmts>
    <c:plotArea>
      <c:layout/>
      <c:barChart>
        <c:barDir val="col"/>
        <c:grouping val="clustered"/>
        <c:varyColors val="0"/>
        <c:ser>
          <c:idx val="0"/>
          <c:order val="0"/>
          <c:tx>
            <c:strRef>
              <c:f>TD!$AN$3</c:f>
              <c:strCache>
                <c:ptCount val="1"/>
                <c:pt idx="0">
                  <c:v>Total</c:v>
                </c:pt>
              </c:strCache>
            </c:strRef>
          </c:tx>
          <c:spPr>
            <a:solidFill>
              <a:schemeClr val="accent1"/>
            </a:solidFill>
            <a:ln>
              <a:solidFill>
                <a:schemeClr val="accent3"/>
              </a:solidFill>
            </a:ln>
            <a:effectLst/>
          </c:spPr>
          <c:invertIfNegative val="0"/>
          <c:dPt>
            <c:idx val="0"/>
            <c:invertIfNegative val="0"/>
            <c:bubble3D val="0"/>
            <c:spPr>
              <a:solidFill>
                <a:schemeClr val="accent3">
                  <a:lumMod val="40000"/>
                  <a:lumOff val="60000"/>
                </a:schemeClr>
              </a:solidFill>
              <a:ln>
                <a:solidFill>
                  <a:schemeClr val="accent3"/>
                </a:solidFill>
              </a:ln>
              <a:effectLst/>
            </c:spPr>
            <c:extLst>
              <c:ext xmlns:c16="http://schemas.microsoft.com/office/drawing/2014/chart" uri="{C3380CC4-5D6E-409C-BE32-E72D297353CC}">
                <c16:uniqueId val="{00000040-0764-4927-8A94-853B30311D50}"/>
              </c:ext>
            </c:extLst>
          </c:dPt>
          <c:dPt>
            <c:idx val="1"/>
            <c:invertIfNegative val="0"/>
            <c:bubble3D val="0"/>
            <c:spPr>
              <a:solidFill>
                <a:srgbClr val="FFFF99"/>
              </a:solidFill>
              <a:ln>
                <a:solidFill>
                  <a:schemeClr val="accent3"/>
                </a:solidFill>
              </a:ln>
              <a:effectLst/>
            </c:spPr>
            <c:extLst>
              <c:ext xmlns:c16="http://schemas.microsoft.com/office/drawing/2014/chart" uri="{C3380CC4-5D6E-409C-BE32-E72D297353CC}">
                <c16:uniqueId val="{00000041-0764-4927-8A94-853B30311D50}"/>
              </c:ext>
            </c:extLst>
          </c:dPt>
          <c:dPt>
            <c:idx val="2"/>
            <c:invertIfNegative val="0"/>
            <c:bubble3D val="0"/>
            <c:spPr>
              <a:solidFill>
                <a:srgbClr val="FFFF99"/>
              </a:solidFill>
              <a:ln>
                <a:solidFill>
                  <a:schemeClr val="accent3"/>
                </a:solidFill>
              </a:ln>
              <a:effectLst/>
            </c:spPr>
            <c:extLst>
              <c:ext xmlns:c16="http://schemas.microsoft.com/office/drawing/2014/chart" uri="{C3380CC4-5D6E-409C-BE32-E72D297353CC}">
                <c16:uniqueId val="{00000042-0764-4927-8A94-853B30311D50}"/>
              </c:ext>
            </c:extLst>
          </c:dPt>
          <c:dPt>
            <c:idx val="3"/>
            <c:invertIfNegative val="0"/>
            <c:bubble3D val="0"/>
            <c:spPr>
              <a:solidFill>
                <a:srgbClr val="FFFF99"/>
              </a:solidFill>
              <a:ln>
                <a:solidFill>
                  <a:schemeClr val="accent3"/>
                </a:solidFill>
              </a:ln>
              <a:effectLst/>
            </c:spPr>
            <c:extLst>
              <c:ext xmlns:c16="http://schemas.microsoft.com/office/drawing/2014/chart" uri="{C3380CC4-5D6E-409C-BE32-E72D297353CC}">
                <c16:uniqueId val="{00000043-0764-4927-8A94-853B30311D50}"/>
              </c:ext>
            </c:extLst>
          </c:dPt>
          <c:dPt>
            <c:idx val="4"/>
            <c:invertIfNegative val="0"/>
            <c:bubble3D val="0"/>
            <c:spPr>
              <a:solidFill>
                <a:srgbClr val="FFFF99"/>
              </a:solidFill>
              <a:ln>
                <a:solidFill>
                  <a:schemeClr val="accent3"/>
                </a:solidFill>
              </a:ln>
              <a:effectLst/>
            </c:spPr>
            <c:extLst>
              <c:ext xmlns:c16="http://schemas.microsoft.com/office/drawing/2014/chart" uri="{C3380CC4-5D6E-409C-BE32-E72D297353CC}">
                <c16:uniqueId val="{00000044-0764-4927-8A94-853B30311D50}"/>
              </c:ext>
            </c:extLst>
          </c:dPt>
          <c:dPt>
            <c:idx val="5"/>
            <c:invertIfNegative val="0"/>
            <c:bubble3D val="0"/>
            <c:spPr>
              <a:solidFill>
                <a:srgbClr val="FFFF99"/>
              </a:solidFill>
              <a:ln>
                <a:solidFill>
                  <a:schemeClr val="accent3"/>
                </a:solidFill>
              </a:ln>
              <a:effectLst/>
            </c:spPr>
            <c:extLst>
              <c:ext xmlns:c16="http://schemas.microsoft.com/office/drawing/2014/chart" uri="{C3380CC4-5D6E-409C-BE32-E72D297353CC}">
                <c16:uniqueId val="{00000045-0764-4927-8A94-853B30311D50}"/>
              </c:ext>
            </c:extLst>
          </c:dPt>
          <c:dPt>
            <c:idx val="6"/>
            <c:invertIfNegative val="0"/>
            <c:bubble3D val="0"/>
            <c:spPr>
              <a:solidFill>
                <a:srgbClr val="FFFF99"/>
              </a:solidFill>
              <a:ln>
                <a:solidFill>
                  <a:schemeClr val="accent3"/>
                </a:solidFill>
              </a:ln>
              <a:effectLst/>
            </c:spPr>
            <c:extLst>
              <c:ext xmlns:c16="http://schemas.microsoft.com/office/drawing/2014/chart" uri="{C3380CC4-5D6E-409C-BE32-E72D297353CC}">
                <c16:uniqueId val="{00000046-0764-4927-8A94-853B30311D50}"/>
              </c:ext>
            </c:extLst>
          </c:dPt>
          <c:dPt>
            <c:idx val="7"/>
            <c:invertIfNegative val="0"/>
            <c:bubble3D val="0"/>
            <c:spPr>
              <a:solidFill>
                <a:schemeClr val="accent3">
                  <a:lumMod val="40000"/>
                  <a:lumOff val="60000"/>
                </a:schemeClr>
              </a:solidFill>
              <a:ln>
                <a:solidFill>
                  <a:schemeClr val="accent3"/>
                </a:solidFill>
              </a:ln>
              <a:effectLst/>
            </c:spPr>
            <c:extLst>
              <c:ext xmlns:c16="http://schemas.microsoft.com/office/drawing/2014/chart" uri="{C3380CC4-5D6E-409C-BE32-E72D297353CC}">
                <c16:uniqueId val="{00000047-0764-4927-8A94-853B30311D50}"/>
              </c:ext>
            </c:extLst>
          </c:dPt>
          <c:dPt>
            <c:idx val="8"/>
            <c:invertIfNegative val="0"/>
            <c:bubble3D val="0"/>
            <c:spPr>
              <a:solidFill>
                <a:schemeClr val="accent3">
                  <a:lumMod val="40000"/>
                  <a:lumOff val="60000"/>
                </a:schemeClr>
              </a:solidFill>
              <a:ln>
                <a:solidFill>
                  <a:schemeClr val="accent3"/>
                </a:solidFill>
              </a:ln>
              <a:effectLst/>
            </c:spPr>
            <c:extLst>
              <c:ext xmlns:c16="http://schemas.microsoft.com/office/drawing/2014/chart" uri="{C3380CC4-5D6E-409C-BE32-E72D297353CC}">
                <c16:uniqueId val="{0000000F-90D0-47FD-B8FF-E4DE490849CF}"/>
              </c:ext>
            </c:extLst>
          </c:dPt>
          <c:dPt>
            <c:idx val="9"/>
            <c:invertIfNegative val="0"/>
            <c:bubble3D val="0"/>
            <c:spPr>
              <a:solidFill>
                <a:schemeClr val="accent3">
                  <a:lumMod val="40000"/>
                  <a:lumOff val="60000"/>
                </a:schemeClr>
              </a:solidFill>
              <a:ln>
                <a:solidFill>
                  <a:schemeClr val="accent3"/>
                </a:solidFill>
              </a:ln>
              <a:effectLst/>
            </c:spPr>
            <c:extLst>
              <c:ext xmlns:c16="http://schemas.microsoft.com/office/drawing/2014/chart" uri="{C3380CC4-5D6E-409C-BE32-E72D297353CC}">
                <c16:uniqueId val="{00000011-90D0-47FD-B8FF-E4DE490849CF}"/>
              </c:ext>
            </c:extLst>
          </c:dPt>
          <c:dPt>
            <c:idx val="10"/>
            <c:invertIfNegative val="0"/>
            <c:bubble3D val="0"/>
            <c:spPr>
              <a:solidFill>
                <a:srgbClr val="FFFF99"/>
              </a:solidFill>
              <a:ln>
                <a:solidFill>
                  <a:schemeClr val="accent3"/>
                </a:solidFill>
              </a:ln>
              <a:effectLst/>
            </c:spPr>
            <c:extLst>
              <c:ext xmlns:c16="http://schemas.microsoft.com/office/drawing/2014/chart" uri="{C3380CC4-5D6E-409C-BE32-E72D297353CC}">
                <c16:uniqueId val="{00000014-90D0-47FD-B8FF-E4DE490849CF}"/>
              </c:ext>
            </c:extLst>
          </c:dPt>
          <c:dPt>
            <c:idx val="11"/>
            <c:invertIfNegative val="0"/>
            <c:bubble3D val="0"/>
            <c:spPr>
              <a:solidFill>
                <a:schemeClr val="accent3">
                  <a:lumMod val="40000"/>
                  <a:lumOff val="60000"/>
                </a:schemeClr>
              </a:solidFill>
              <a:ln>
                <a:solidFill>
                  <a:schemeClr val="accent3"/>
                </a:solidFill>
              </a:ln>
              <a:effectLst/>
            </c:spPr>
            <c:extLst>
              <c:ext xmlns:c16="http://schemas.microsoft.com/office/drawing/2014/chart" uri="{C3380CC4-5D6E-409C-BE32-E72D297353CC}">
                <c16:uniqueId val="{00000010-90D0-47FD-B8FF-E4DE490849CF}"/>
              </c:ext>
            </c:extLst>
          </c:dPt>
          <c:dPt>
            <c:idx val="12"/>
            <c:invertIfNegative val="0"/>
            <c:bubble3D val="0"/>
            <c:spPr>
              <a:solidFill>
                <a:srgbClr val="FFFF99"/>
              </a:solidFill>
              <a:ln>
                <a:solidFill>
                  <a:schemeClr val="accent3"/>
                </a:solidFill>
              </a:ln>
              <a:effectLst/>
            </c:spPr>
            <c:extLst>
              <c:ext xmlns:c16="http://schemas.microsoft.com/office/drawing/2014/chart" uri="{C3380CC4-5D6E-409C-BE32-E72D297353CC}">
                <c16:uniqueId val="{00000015-90D0-47FD-B8FF-E4DE490849CF}"/>
              </c:ext>
            </c:extLst>
          </c:dPt>
          <c:dPt>
            <c:idx val="13"/>
            <c:invertIfNegative val="0"/>
            <c:bubble3D val="0"/>
            <c:spPr>
              <a:solidFill>
                <a:srgbClr val="FFFF99"/>
              </a:solidFill>
              <a:ln>
                <a:solidFill>
                  <a:schemeClr val="accent3"/>
                </a:solidFill>
              </a:ln>
              <a:effectLst/>
            </c:spPr>
            <c:extLst>
              <c:ext xmlns:c16="http://schemas.microsoft.com/office/drawing/2014/chart" uri="{C3380CC4-5D6E-409C-BE32-E72D297353CC}">
                <c16:uniqueId val="{00000016-90D0-47FD-B8FF-E4DE490849CF}"/>
              </c:ext>
            </c:extLst>
          </c:dPt>
          <c:dPt>
            <c:idx val="14"/>
            <c:invertIfNegative val="0"/>
            <c:bubble3D val="0"/>
            <c:spPr>
              <a:solidFill>
                <a:srgbClr val="FFFF99"/>
              </a:solidFill>
              <a:ln>
                <a:solidFill>
                  <a:schemeClr val="accent3"/>
                </a:solidFill>
              </a:ln>
              <a:effectLst/>
            </c:spPr>
            <c:extLst>
              <c:ext xmlns:c16="http://schemas.microsoft.com/office/drawing/2014/chart" uri="{C3380CC4-5D6E-409C-BE32-E72D297353CC}">
                <c16:uniqueId val="{00000013-90D0-47FD-B8FF-E4DE490849CF}"/>
              </c:ext>
            </c:extLst>
          </c:dPt>
          <c:dPt>
            <c:idx val="15"/>
            <c:invertIfNegative val="0"/>
            <c:bubble3D val="0"/>
            <c:spPr>
              <a:solidFill>
                <a:schemeClr val="accent3">
                  <a:lumMod val="40000"/>
                  <a:lumOff val="60000"/>
                </a:schemeClr>
              </a:solidFill>
              <a:ln>
                <a:solidFill>
                  <a:schemeClr val="accent3"/>
                </a:solidFill>
              </a:ln>
              <a:effectLst/>
            </c:spPr>
            <c:extLst>
              <c:ext xmlns:c16="http://schemas.microsoft.com/office/drawing/2014/chart" uri="{C3380CC4-5D6E-409C-BE32-E72D297353CC}">
                <c16:uniqueId val="{00000012-90D0-47FD-B8FF-E4DE490849CF}"/>
              </c:ext>
            </c:extLst>
          </c:dPt>
          <c:dPt>
            <c:idx val="16"/>
            <c:invertIfNegative val="0"/>
            <c:bubble3D val="0"/>
            <c:spPr>
              <a:solidFill>
                <a:schemeClr val="accent3">
                  <a:lumMod val="40000"/>
                  <a:lumOff val="60000"/>
                </a:schemeClr>
              </a:solidFill>
              <a:ln>
                <a:solidFill>
                  <a:schemeClr val="accent3"/>
                </a:solidFill>
              </a:ln>
              <a:effectLst/>
            </c:spPr>
            <c:extLst>
              <c:ext xmlns:c16="http://schemas.microsoft.com/office/drawing/2014/chart" uri="{C3380CC4-5D6E-409C-BE32-E72D297353CC}">
                <c16:uniqueId val="{00000048-0764-4927-8A94-853B30311D50}"/>
              </c:ext>
            </c:extLst>
          </c:dPt>
          <c:dPt>
            <c:idx val="17"/>
            <c:invertIfNegative val="0"/>
            <c:bubble3D val="0"/>
            <c:spPr>
              <a:solidFill>
                <a:srgbClr val="FFFF99"/>
              </a:solidFill>
              <a:ln>
                <a:solidFill>
                  <a:schemeClr val="accent3"/>
                </a:solidFill>
              </a:ln>
              <a:effectLst/>
            </c:spPr>
            <c:extLst>
              <c:ext xmlns:c16="http://schemas.microsoft.com/office/drawing/2014/chart" uri="{C3380CC4-5D6E-409C-BE32-E72D297353CC}">
                <c16:uniqueId val="{0000004D-0764-4927-8A94-853B30311D50}"/>
              </c:ext>
            </c:extLst>
          </c:dPt>
          <c:dPt>
            <c:idx val="18"/>
            <c:invertIfNegative val="0"/>
            <c:bubble3D val="0"/>
            <c:spPr>
              <a:solidFill>
                <a:schemeClr val="accent3">
                  <a:lumMod val="40000"/>
                  <a:lumOff val="60000"/>
                </a:schemeClr>
              </a:solidFill>
              <a:ln>
                <a:solidFill>
                  <a:schemeClr val="accent3"/>
                </a:solidFill>
              </a:ln>
              <a:effectLst/>
            </c:spPr>
            <c:extLst>
              <c:ext xmlns:c16="http://schemas.microsoft.com/office/drawing/2014/chart" uri="{C3380CC4-5D6E-409C-BE32-E72D297353CC}">
                <c16:uniqueId val="{0000004A-0764-4927-8A94-853B30311D50}"/>
              </c:ext>
            </c:extLst>
          </c:dPt>
          <c:dPt>
            <c:idx val="19"/>
            <c:invertIfNegative val="0"/>
            <c:bubble3D val="0"/>
            <c:spPr>
              <a:solidFill>
                <a:schemeClr val="accent3">
                  <a:lumMod val="40000"/>
                  <a:lumOff val="60000"/>
                </a:schemeClr>
              </a:solidFill>
              <a:ln>
                <a:solidFill>
                  <a:schemeClr val="accent3"/>
                </a:solidFill>
              </a:ln>
              <a:effectLst/>
            </c:spPr>
            <c:extLst>
              <c:ext xmlns:c16="http://schemas.microsoft.com/office/drawing/2014/chart" uri="{C3380CC4-5D6E-409C-BE32-E72D297353CC}">
                <c16:uniqueId val="{00000049-0764-4927-8A94-853B30311D50}"/>
              </c:ext>
            </c:extLst>
          </c:dPt>
          <c:dPt>
            <c:idx val="20"/>
            <c:invertIfNegative val="0"/>
            <c:bubble3D val="0"/>
            <c:spPr>
              <a:solidFill>
                <a:srgbClr val="FFFF99"/>
              </a:solidFill>
              <a:ln>
                <a:solidFill>
                  <a:schemeClr val="accent3"/>
                </a:solidFill>
              </a:ln>
              <a:effectLst/>
            </c:spPr>
            <c:extLst>
              <c:ext xmlns:c16="http://schemas.microsoft.com/office/drawing/2014/chart" uri="{C3380CC4-5D6E-409C-BE32-E72D297353CC}">
                <c16:uniqueId val="{0000004E-0764-4927-8A94-853B30311D50}"/>
              </c:ext>
            </c:extLst>
          </c:dPt>
          <c:dPt>
            <c:idx val="21"/>
            <c:invertIfNegative val="0"/>
            <c:bubble3D val="0"/>
            <c:spPr>
              <a:solidFill>
                <a:srgbClr val="FFFF99"/>
              </a:solidFill>
              <a:ln>
                <a:solidFill>
                  <a:schemeClr val="accent3"/>
                </a:solidFill>
              </a:ln>
              <a:effectLst/>
            </c:spPr>
            <c:extLst>
              <c:ext xmlns:c16="http://schemas.microsoft.com/office/drawing/2014/chart" uri="{C3380CC4-5D6E-409C-BE32-E72D297353CC}">
                <c16:uniqueId val="{0000004F-0764-4927-8A94-853B30311D50}"/>
              </c:ext>
            </c:extLst>
          </c:dPt>
          <c:dPt>
            <c:idx val="22"/>
            <c:invertIfNegative val="0"/>
            <c:bubble3D val="0"/>
            <c:spPr>
              <a:solidFill>
                <a:schemeClr val="accent3">
                  <a:lumMod val="40000"/>
                  <a:lumOff val="60000"/>
                </a:schemeClr>
              </a:solidFill>
              <a:ln>
                <a:solidFill>
                  <a:schemeClr val="accent3"/>
                </a:solidFill>
              </a:ln>
              <a:effectLst/>
            </c:spPr>
            <c:extLst>
              <c:ext xmlns:c16="http://schemas.microsoft.com/office/drawing/2014/chart" uri="{C3380CC4-5D6E-409C-BE32-E72D297353CC}">
                <c16:uniqueId val="{0000004B-0764-4927-8A94-853B30311D50}"/>
              </c:ext>
            </c:extLst>
          </c:dPt>
          <c:dPt>
            <c:idx val="23"/>
            <c:invertIfNegative val="0"/>
            <c:bubble3D val="0"/>
            <c:spPr>
              <a:solidFill>
                <a:schemeClr val="accent3">
                  <a:lumMod val="40000"/>
                  <a:lumOff val="60000"/>
                </a:schemeClr>
              </a:solidFill>
              <a:ln>
                <a:solidFill>
                  <a:schemeClr val="accent3"/>
                </a:solidFill>
              </a:ln>
              <a:effectLst/>
            </c:spPr>
            <c:extLst>
              <c:ext xmlns:c16="http://schemas.microsoft.com/office/drawing/2014/chart" uri="{C3380CC4-5D6E-409C-BE32-E72D297353CC}">
                <c16:uniqueId val="{0000004C-0764-4927-8A94-853B30311D50}"/>
              </c:ext>
            </c:extLst>
          </c:dPt>
          <c:dPt>
            <c:idx val="24"/>
            <c:invertIfNegative val="0"/>
            <c:bubble3D val="0"/>
            <c:spPr>
              <a:solidFill>
                <a:srgbClr val="FFFF99"/>
              </a:solidFill>
              <a:ln>
                <a:solidFill>
                  <a:schemeClr val="accent3"/>
                </a:solidFill>
              </a:ln>
              <a:effectLst/>
            </c:spPr>
            <c:extLst>
              <c:ext xmlns:c16="http://schemas.microsoft.com/office/drawing/2014/chart" uri="{C3380CC4-5D6E-409C-BE32-E72D297353CC}">
                <c16:uniqueId val="{00000031-1E7F-4B75-AEAB-2789D1A3044E}"/>
              </c:ext>
            </c:extLst>
          </c:dPt>
          <c:dPt>
            <c:idx val="25"/>
            <c:invertIfNegative val="0"/>
            <c:bubble3D val="0"/>
            <c:spPr>
              <a:solidFill>
                <a:srgbClr val="FFFF99"/>
              </a:solidFill>
              <a:ln>
                <a:solidFill>
                  <a:schemeClr val="accent3"/>
                </a:solidFill>
              </a:ln>
              <a:effectLst/>
            </c:spPr>
            <c:extLst>
              <c:ext xmlns:c16="http://schemas.microsoft.com/office/drawing/2014/chart" uri="{C3380CC4-5D6E-409C-BE32-E72D297353CC}">
                <c16:uniqueId val="{00000033-1E7F-4B75-AEAB-2789D1A3044E}"/>
              </c:ext>
            </c:extLst>
          </c:dPt>
          <c:dPt>
            <c:idx val="26"/>
            <c:invertIfNegative val="0"/>
            <c:bubble3D val="0"/>
            <c:spPr>
              <a:solidFill>
                <a:schemeClr val="accent3">
                  <a:lumMod val="40000"/>
                  <a:lumOff val="60000"/>
                </a:schemeClr>
              </a:solidFill>
              <a:ln>
                <a:solidFill>
                  <a:schemeClr val="accent3"/>
                </a:solidFill>
              </a:ln>
              <a:effectLst/>
            </c:spPr>
            <c:extLst>
              <c:ext xmlns:c16="http://schemas.microsoft.com/office/drawing/2014/chart" uri="{C3380CC4-5D6E-409C-BE32-E72D297353CC}">
                <c16:uniqueId val="{00000035-1E7F-4B75-AEAB-2789D1A3044E}"/>
              </c:ext>
            </c:extLst>
          </c:dPt>
          <c:dPt>
            <c:idx val="27"/>
            <c:invertIfNegative val="0"/>
            <c:bubble3D val="0"/>
            <c:spPr>
              <a:solidFill>
                <a:schemeClr val="accent3">
                  <a:lumMod val="40000"/>
                  <a:lumOff val="60000"/>
                </a:schemeClr>
              </a:solidFill>
              <a:ln>
                <a:solidFill>
                  <a:schemeClr val="accent3"/>
                </a:solidFill>
              </a:ln>
              <a:effectLst/>
            </c:spPr>
            <c:extLst>
              <c:ext xmlns:c16="http://schemas.microsoft.com/office/drawing/2014/chart" uri="{C3380CC4-5D6E-409C-BE32-E72D297353CC}">
                <c16:uniqueId val="{00000037-1E7F-4B75-AEAB-2789D1A3044E}"/>
              </c:ext>
            </c:extLst>
          </c:dPt>
          <c:dPt>
            <c:idx val="28"/>
            <c:invertIfNegative val="0"/>
            <c:bubble3D val="0"/>
            <c:spPr>
              <a:solidFill>
                <a:srgbClr val="FFFF99"/>
              </a:solidFill>
              <a:ln>
                <a:solidFill>
                  <a:schemeClr val="accent3"/>
                </a:solidFill>
              </a:ln>
              <a:effectLst/>
            </c:spPr>
            <c:extLst>
              <c:ext xmlns:c16="http://schemas.microsoft.com/office/drawing/2014/chart" uri="{C3380CC4-5D6E-409C-BE32-E72D297353CC}">
                <c16:uniqueId val="{00000039-1E7F-4B75-AEAB-2789D1A3044E}"/>
              </c:ext>
            </c:extLst>
          </c:dPt>
          <c:dPt>
            <c:idx val="29"/>
            <c:invertIfNegative val="0"/>
            <c:bubble3D val="0"/>
            <c:spPr>
              <a:solidFill>
                <a:srgbClr val="FFFF99"/>
              </a:solidFill>
              <a:ln>
                <a:solidFill>
                  <a:schemeClr val="accent3"/>
                </a:solidFill>
              </a:ln>
              <a:effectLst/>
            </c:spPr>
            <c:extLst>
              <c:ext xmlns:c16="http://schemas.microsoft.com/office/drawing/2014/chart" uri="{C3380CC4-5D6E-409C-BE32-E72D297353CC}">
                <c16:uniqueId val="{0000003B-1E7F-4B75-AEAB-2789D1A3044E}"/>
              </c:ext>
            </c:extLst>
          </c:dPt>
          <c:dPt>
            <c:idx val="30"/>
            <c:invertIfNegative val="0"/>
            <c:bubble3D val="0"/>
            <c:spPr>
              <a:solidFill>
                <a:schemeClr val="accent3">
                  <a:lumMod val="40000"/>
                  <a:lumOff val="60000"/>
                </a:schemeClr>
              </a:solidFill>
              <a:ln>
                <a:solidFill>
                  <a:schemeClr val="accent3"/>
                </a:solidFill>
              </a:ln>
              <a:effectLst/>
            </c:spPr>
            <c:extLst>
              <c:ext xmlns:c16="http://schemas.microsoft.com/office/drawing/2014/chart" uri="{C3380CC4-5D6E-409C-BE32-E72D297353CC}">
                <c16:uniqueId val="{0000003D-1E7F-4B75-AEAB-2789D1A3044E}"/>
              </c:ext>
            </c:extLst>
          </c:dPt>
          <c:dPt>
            <c:idx val="31"/>
            <c:invertIfNegative val="0"/>
            <c:bubble3D val="0"/>
            <c:spPr>
              <a:solidFill>
                <a:srgbClr val="FFFF99"/>
              </a:solidFill>
              <a:ln>
                <a:solidFill>
                  <a:schemeClr val="accent3"/>
                </a:solidFill>
              </a:ln>
              <a:effectLst/>
            </c:spPr>
            <c:extLst>
              <c:ext xmlns:c16="http://schemas.microsoft.com/office/drawing/2014/chart" uri="{C3380CC4-5D6E-409C-BE32-E72D297353CC}">
                <c16:uniqueId val="{0000003F-1E7F-4B75-AEAB-2789D1A3044E}"/>
              </c:ext>
            </c:extLst>
          </c:dPt>
          <c:dPt>
            <c:idx val="32"/>
            <c:invertIfNegative val="0"/>
            <c:bubble3D val="0"/>
            <c:spPr>
              <a:solidFill>
                <a:srgbClr val="FFFF99"/>
              </a:solidFill>
              <a:ln>
                <a:solidFill>
                  <a:schemeClr val="accent3"/>
                </a:solidFill>
              </a:ln>
              <a:effectLst/>
            </c:spPr>
            <c:extLst>
              <c:ext xmlns:c16="http://schemas.microsoft.com/office/drawing/2014/chart" uri="{C3380CC4-5D6E-409C-BE32-E72D297353CC}">
                <c16:uniqueId val="{00000002-90D0-47FD-B8FF-E4DE490849CF}"/>
              </c:ext>
            </c:extLst>
          </c:dPt>
          <c:dPt>
            <c:idx val="33"/>
            <c:invertIfNegative val="0"/>
            <c:bubble3D val="0"/>
            <c:spPr>
              <a:solidFill>
                <a:srgbClr val="FFFF99"/>
              </a:solidFill>
              <a:ln>
                <a:solidFill>
                  <a:schemeClr val="accent3"/>
                </a:solidFill>
              </a:ln>
              <a:effectLst/>
            </c:spPr>
            <c:extLst>
              <c:ext xmlns:c16="http://schemas.microsoft.com/office/drawing/2014/chart" uri="{C3380CC4-5D6E-409C-BE32-E72D297353CC}">
                <c16:uniqueId val="{00000020-90D0-47FD-B8FF-E4DE490849CF}"/>
              </c:ext>
            </c:extLst>
          </c:dPt>
          <c:dPt>
            <c:idx val="34"/>
            <c:invertIfNegative val="0"/>
            <c:bubble3D val="0"/>
            <c:spPr>
              <a:solidFill>
                <a:srgbClr val="FFFF99"/>
              </a:solidFill>
              <a:ln>
                <a:solidFill>
                  <a:schemeClr val="accent3"/>
                </a:solidFill>
              </a:ln>
              <a:effectLst/>
            </c:spPr>
            <c:extLst>
              <c:ext xmlns:c16="http://schemas.microsoft.com/office/drawing/2014/chart" uri="{C3380CC4-5D6E-409C-BE32-E72D297353CC}">
                <c16:uniqueId val="{00000003-90D0-47FD-B8FF-E4DE490849CF}"/>
              </c:ext>
            </c:extLst>
          </c:dPt>
          <c:dPt>
            <c:idx val="35"/>
            <c:invertIfNegative val="0"/>
            <c:bubble3D val="0"/>
            <c:spPr>
              <a:solidFill>
                <a:schemeClr val="accent3">
                  <a:lumMod val="40000"/>
                  <a:lumOff val="60000"/>
                </a:schemeClr>
              </a:solidFill>
              <a:ln>
                <a:solidFill>
                  <a:schemeClr val="accent3"/>
                </a:solidFill>
              </a:ln>
              <a:effectLst/>
            </c:spPr>
            <c:extLst>
              <c:ext xmlns:c16="http://schemas.microsoft.com/office/drawing/2014/chart" uri="{C3380CC4-5D6E-409C-BE32-E72D297353CC}">
                <c16:uniqueId val="{0000001F-90D0-47FD-B8FF-E4DE490849CF}"/>
              </c:ext>
            </c:extLst>
          </c:dPt>
          <c:dPt>
            <c:idx val="36"/>
            <c:invertIfNegative val="0"/>
            <c:bubble3D val="0"/>
            <c:spPr>
              <a:solidFill>
                <a:srgbClr val="FFFF99"/>
              </a:solidFill>
              <a:ln>
                <a:solidFill>
                  <a:schemeClr val="accent3"/>
                </a:solidFill>
              </a:ln>
              <a:effectLst/>
            </c:spPr>
            <c:extLst>
              <c:ext xmlns:c16="http://schemas.microsoft.com/office/drawing/2014/chart" uri="{C3380CC4-5D6E-409C-BE32-E72D297353CC}">
                <c16:uniqueId val="{00000006-90D0-47FD-B8FF-E4DE490849CF}"/>
              </c:ext>
            </c:extLst>
          </c:dPt>
          <c:dPt>
            <c:idx val="37"/>
            <c:invertIfNegative val="0"/>
            <c:bubble3D val="0"/>
            <c:spPr>
              <a:solidFill>
                <a:schemeClr val="accent3">
                  <a:lumMod val="40000"/>
                  <a:lumOff val="60000"/>
                </a:schemeClr>
              </a:solidFill>
              <a:ln>
                <a:solidFill>
                  <a:schemeClr val="accent3"/>
                </a:solidFill>
              </a:ln>
              <a:effectLst/>
            </c:spPr>
            <c:extLst>
              <c:ext xmlns:c16="http://schemas.microsoft.com/office/drawing/2014/chart" uri="{C3380CC4-5D6E-409C-BE32-E72D297353CC}">
                <c16:uniqueId val="{00000021-90D0-47FD-B8FF-E4DE490849CF}"/>
              </c:ext>
            </c:extLst>
          </c:dPt>
          <c:dPt>
            <c:idx val="38"/>
            <c:invertIfNegative val="0"/>
            <c:bubble3D val="0"/>
            <c:spPr>
              <a:solidFill>
                <a:schemeClr val="accent6">
                  <a:lumMod val="20000"/>
                  <a:lumOff val="80000"/>
                </a:schemeClr>
              </a:solidFill>
              <a:ln>
                <a:solidFill>
                  <a:schemeClr val="accent3"/>
                </a:solidFill>
              </a:ln>
              <a:effectLst/>
            </c:spPr>
            <c:extLst>
              <c:ext xmlns:c16="http://schemas.microsoft.com/office/drawing/2014/chart" uri="{C3380CC4-5D6E-409C-BE32-E72D297353CC}">
                <c16:uniqueId val="{00000007-90D0-47FD-B8FF-E4DE490849CF}"/>
              </c:ext>
            </c:extLst>
          </c:dPt>
          <c:dPt>
            <c:idx val="39"/>
            <c:invertIfNegative val="0"/>
            <c:bubble3D val="0"/>
            <c:spPr>
              <a:solidFill>
                <a:schemeClr val="accent6">
                  <a:lumMod val="20000"/>
                  <a:lumOff val="80000"/>
                </a:schemeClr>
              </a:solidFill>
              <a:ln>
                <a:solidFill>
                  <a:schemeClr val="accent3"/>
                </a:solidFill>
              </a:ln>
              <a:effectLst/>
            </c:spPr>
            <c:extLst>
              <c:ext xmlns:c16="http://schemas.microsoft.com/office/drawing/2014/chart" uri="{C3380CC4-5D6E-409C-BE32-E72D297353CC}">
                <c16:uniqueId val="{0000000E-90D0-47FD-B8FF-E4DE490849CF}"/>
              </c:ext>
            </c:extLst>
          </c:dPt>
          <c:dPt>
            <c:idx val="40"/>
            <c:invertIfNegative val="0"/>
            <c:bubble3D val="0"/>
            <c:spPr>
              <a:solidFill>
                <a:srgbClr val="FFFF99"/>
              </a:solidFill>
              <a:ln>
                <a:solidFill>
                  <a:schemeClr val="accent3"/>
                </a:solidFill>
              </a:ln>
              <a:effectLst/>
            </c:spPr>
            <c:extLst>
              <c:ext xmlns:c16="http://schemas.microsoft.com/office/drawing/2014/chart" uri="{C3380CC4-5D6E-409C-BE32-E72D297353CC}">
                <c16:uniqueId val="{00000008-90D0-47FD-B8FF-E4DE490849CF}"/>
              </c:ext>
            </c:extLst>
          </c:dPt>
          <c:dPt>
            <c:idx val="41"/>
            <c:invertIfNegative val="0"/>
            <c:bubble3D val="0"/>
            <c:spPr>
              <a:solidFill>
                <a:schemeClr val="accent3">
                  <a:lumMod val="40000"/>
                  <a:lumOff val="60000"/>
                </a:schemeClr>
              </a:solidFill>
              <a:ln>
                <a:solidFill>
                  <a:schemeClr val="accent3"/>
                </a:solidFill>
              </a:ln>
              <a:effectLst/>
            </c:spPr>
            <c:extLst>
              <c:ext xmlns:c16="http://schemas.microsoft.com/office/drawing/2014/chart" uri="{C3380CC4-5D6E-409C-BE32-E72D297353CC}">
                <c16:uniqueId val="{00000009-90D0-47FD-B8FF-E4DE490849CF}"/>
              </c:ext>
            </c:extLst>
          </c:dPt>
          <c:dPt>
            <c:idx val="42"/>
            <c:invertIfNegative val="0"/>
            <c:bubble3D val="0"/>
            <c:spPr>
              <a:solidFill>
                <a:schemeClr val="accent3">
                  <a:lumMod val="40000"/>
                  <a:lumOff val="60000"/>
                </a:schemeClr>
              </a:solidFill>
              <a:ln>
                <a:solidFill>
                  <a:schemeClr val="accent3"/>
                </a:solidFill>
              </a:ln>
              <a:effectLst/>
            </c:spPr>
            <c:extLst>
              <c:ext xmlns:c16="http://schemas.microsoft.com/office/drawing/2014/chart" uri="{C3380CC4-5D6E-409C-BE32-E72D297353CC}">
                <c16:uniqueId val="{0000000A-90D0-47FD-B8FF-E4DE490849CF}"/>
              </c:ext>
            </c:extLst>
          </c:dPt>
          <c:dPt>
            <c:idx val="43"/>
            <c:invertIfNegative val="0"/>
            <c:bubble3D val="0"/>
            <c:spPr>
              <a:solidFill>
                <a:schemeClr val="accent3">
                  <a:lumMod val="40000"/>
                  <a:lumOff val="60000"/>
                </a:schemeClr>
              </a:solidFill>
              <a:ln>
                <a:solidFill>
                  <a:schemeClr val="accent3"/>
                </a:solidFill>
              </a:ln>
              <a:effectLst/>
            </c:spPr>
            <c:extLst>
              <c:ext xmlns:c16="http://schemas.microsoft.com/office/drawing/2014/chart" uri="{C3380CC4-5D6E-409C-BE32-E72D297353CC}">
                <c16:uniqueId val="{00000004-90D0-47FD-B8FF-E4DE490849CF}"/>
              </c:ext>
            </c:extLst>
          </c:dPt>
          <c:dPt>
            <c:idx val="44"/>
            <c:invertIfNegative val="0"/>
            <c:bubble3D val="0"/>
            <c:spPr>
              <a:solidFill>
                <a:srgbClr val="FFFF99"/>
              </a:solidFill>
              <a:ln>
                <a:solidFill>
                  <a:schemeClr val="accent3"/>
                </a:solidFill>
              </a:ln>
              <a:effectLst/>
            </c:spPr>
            <c:extLst>
              <c:ext xmlns:c16="http://schemas.microsoft.com/office/drawing/2014/chart" uri="{C3380CC4-5D6E-409C-BE32-E72D297353CC}">
                <c16:uniqueId val="{0000000B-90D0-47FD-B8FF-E4DE490849CF}"/>
              </c:ext>
            </c:extLst>
          </c:dPt>
          <c:dPt>
            <c:idx val="45"/>
            <c:invertIfNegative val="0"/>
            <c:bubble3D val="0"/>
            <c:spPr>
              <a:solidFill>
                <a:schemeClr val="accent3">
                  <a:lumMod val="40000"/>
                  <a:lumOff val="60000"/>
                </a:schemeClr>
              </a:solidFill>
              <a:ln>
                <a:solidFill>
                  <a:schemeClr val="accent3"/>
                </a:solidFill>
              </a:ln>
              <a:effectLst/>
            </c:spPr>
            <c:extLst>
              <c:ext xmlns:c16="http://schemas.microsoft.com/office/drawing/2014/chart" uri="{C3380CC4-5D6E-409C-BE32-E72D297353CC}">
                <c16:uniqueId val="{00000005-90D0-47FD-B8FF-E4DE490849CF}"/>
              </c:ext>
            </c:extLst>
          </c:dPt>
          <c:dPt>
            <c:idx val="46"/>
            <c:invertIfNegative val="0"/>
            <c:bubble3D val="0"/>
            <c:spPr>
              <a:solidFill>
                <a:srgbClr val="FFFF99"/>
              </a:solidFill>
              <a:ln>
                <a:solidFill>
                  <a:schemeClr val="accent3"/>
                </a:solidFill>
              </a:ln>
              <a:effectLst/>
            </c:spPr>
            <c:extLst>
              <c:ext xmlns:c16="http://schemas.microsoft.com/office/drawing/2014/chart" uri="{C3380CC4-5D6E-409C-BE32-E72D297353CC}">
                <c16:uniqueId val="{0000000C-90D0-47FD-B8FF-E4DE490849CF}"/>
              </c:ext>
            </c:extLst>
          </c:dPt>
          <c:dPt>
            <c:idx val="47"/>
            <c:invertIfNegative val="0"/>
            <c:bubble3D val="0"/>
            <c:spPr>
              <a:solidFill>
                <a:schemeClr val="accent3">
                  <a:lumMod val="40000"/>
                  <a:lumOff val="60000"/>
                </a:schemeClr>
              </a:solidFill>
              <a:ln>
                <a:solidFill>
                  <a:schemeClr val="accent3"/>
                </a:solidFill>
              </a:ln>
              <a:effectLst/>
            </c:spPr>
            <c:extLst>
              <c:ext xmlns:c16="http://schemas.microsoft.com/office/drawing/2014/chart" uri="{C3380CC4-5D6E-409C-BE32-E72D297353CC}">
                <c16:uniqueId val="{0000000D-90D0-47FD-B8FF-E4DE490849CF}"/>
              </c:ext>
            </c:extLst>
          </c:dPt>
          <c:dPt>
            <c:idx val="48"/>
            <c:invertIfNegative val="0"/>
            <c:bubble3D val="0"/>
            <c:extLst>
              <c:ext xmlns:c16="http://schemas.microsoft.com/office/drawing/2014/chart" uri="{C3380CC4-5D6E-409C-BE32-E72D297353CC}">
                <c16:uniqueId val="{00000017-90D0-47FD-B8FF-E4DE490849CF}"/>
              </c:ext>
            </c:extLst>
          </c:dPt>
          <c:dPt>
            <c:idx val="49"/>
            <c:invertIfNegative val="0"/>
            <c:bubble3D val="0"/>
            <c:extLst>
              <c:ext xmlns:c16="http://schemas.microsoft.com/office/drawing/2014/chart" uri="{C3380CC4-5D6E-409C-BE32-E72D297353CC}">
                <c16:uniqueId val="{0000001A-90D0-47FD-B8FF-E4DE490849CF}"/>
              </c:ext>
            </c:extLst>
          </c:dPt>
          <c:dPt>
            <c:idx val="50"/>
            <c:invertIfNegative val="0"/>
            <c:bubble3D val="0"/>
            <c:extLst>
              <c:ext xmlns:c16="http://schemas.microsoft.com/office/drawing/2014/chart" uri="{C3380CC4-5D6E-409C-BE32-E72D297353CC}">
                <c16:uniqueId val="{0000001B-90D0-47FD-B8FF-E4DE490849CF}"/>
              </c:ext>
            </c:extLst>
          </c:dPt>
          <c:dPt>
            <c:idx val="51"/>
            <c:invertIfNegative val="0"/>
            <c:bubble3D val="0"/>
            <c:extLst>
              <c:ext xmlns:c16="http://schemas.microsoft.com/office/drawing/2014/chart" uri="{C3380CC4-5D6E-409C-BE32-E72D297353CC}">
                <c16:uniqueId val="{0000001C-90D0-47FD-B8FF-E4DE490849CF}"/>
              </c:ext>
            </c:extLst>
          </c:dPt>
          <c:dPt>
            <c:idx val="52"/>
            <c:invertIfNegative val="0"/>
            <c:bubble3D val="0"/>
            <c:extLst>
              <c:ext xmlns:c16="http://schemas.microsoft.com/office/drawing/2014/chart" uri="{C3380CC4-5D6E-409C-BE32-E72D297353CC}">
                <c16:uniqueId val="{00000019-90D0-47FD-B8FF-E4DE490849CF}"/>
              </c:ext>
            </c:extLst>
          </c:dPt>
          <c:dPt>
            <c:idx val="53"/>
            <c:invertIfNegative val="0"/>
            <c:bubble3D val="0"/>
            <c:extLst>
              <c:ext xmlns:c16="http://schemas.microsoft.com/office/drawing/2014/chart" uri="{C3380CC4-5D6E-409C-BE32-E72D297353CC}">
                <c16:uniqueId val="{0000001D-90D0-47FD-B8FF-E4DE490849CF}"/>
              </c:ext>
            </c:extLst>
          </c:dPt>
          <c:dPt>
            <c:idx val="54"/>
            <c:invertIfNegative val="0"/>
            <c:bubble3D val="0"/>
            <c:extLst>
              <c:ext xmlns:c16="http://schemas.microsoft.com/office/drawing/2014/chart" uri="{C3380CC4-5D6E-409C-BE32-E72D297353CC}">
                <c16:uniqueId val="{00000018-90D0-47FD-B8FF-E4DE490849CF}"/>
              </c:ext>
            </c:extLst>
          </c:dPt>
          <c:dPt>
            <c:idx val="55"/>
            <c:invertIfNegative val="0"/>
            <c:bubble3D val="0"/>
            <c:extLst>
              <c:ext xmlns:c16="http://schemas.microsoft.com/office/drawing/2014/chart" uri="{C3380CC4-5D6E-409C-BE32-E72D297353CC}">
                <c16:uniqueId val="{0000001E-90D0-47FD-B8FF-E4DE490849CF}"/>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TD!$AM$4:$AM$58</c:f>
              <c:multiLvlStrCache>
                <c:ptCount val="48"/>
                <c:lvl>
                  <c:pt idx="0">
                    <c:v>Enfoque de desarrollo y cliclo de vida</c:v>
                  </c:pt>
                  <c:pt idx="1">
                    <c:v>Entrega</c:v>
                  </c:pt>
                  <c:pt idx="2">
                    <c:v>Equipo</c:v>
                  </c:pt>
                  <c:pt idx="3">
                    <c:v>Incertidumbre</c:v>
                  </c:pt>
                  <c:pt idx="4">
                    <c:v>Interesados</c:v>
                  </c:pt>
                  <c:pt idx="5">
                    <c:v>Medición</c:v>
                  </c:pt>
                  <c:pt idx="6">
                    <c:v>Planificación</c:v>
                  </c:pt>
                  <c:pt idx="7">
                    <c:v>Trabajo del proyecto</c:v>
                  </c:pt>
                  <c:pt idx="8">
                    <c:v>Enfoque de desarrollo y cliclo de vida</c:v>
                  </c:pt>
                  <c:pt idx="9">
                    <c:v>Entrega</c:v>
                  </c:pt>
                  <c:pt idx="10">
                    <c:v>Equipo</c:v>
                  </c:pt>
                  <c:pt idx="11">
                    <c:v>Incertidumbre</c:v>
                  </c:pt>
                  <c:pt idx="12">
                    <c:v>Interesados</c:v>
                  </c:pt>
                  <c:pt idx="13">
                    <c:v>Medición</c:v>
                  </c:pt>
                  <c:pt idx="14">
                    <c:v>Planificación</c:v>
                  </c:pt>
                  <c:pt idx="15">
                    <c:v>Trabajo del proyecto</c:v>
                  </c:pt>
                  <c:pt idx="16">
                    <c:v>Enfoque de desarrollo y cliclo de vida</c:v>
                  </c:pt>
                  <c:pt idx="17">
                    <c:v>Entrega</c:v>
                  </c:pt>
                  <c:pt idx="18">
                    <c:v>Equipo</c:v>
                  </c:pt>
                  <c:pt idx="19">
                    <c:v>Incertidumbre</c:v>
                  </c:pt>
                  <c:pt idx="20">
                    <c:v>Interesados</c:v>
                  </c:pt>
                  <c:pt idx="21">
                    <c:v>Medición</c:v>
                  </c:pt>
                  <c:pt idx="22">
                    <c:v>Planificación</c:v>
                  </c:pt>
                  <c:pt idx="23">
                    <c:v>Trabajo del proyecto</c:v>
                  </c:pt>
                  <c:pt idx="24">
                    <c:v>Enfoque de desarrollo y cliclo de vida</c:v>
                  </c:pt>
                  <c:pt idx="25">
                    <c:v>Entrega</c:v>
                  </c:pt>
                  <c:pt idx="26">
                    <c:v>Equipo</c:v>
                  </c:pt>
                  <c:pt idx="27">
                    <c:v>Incertidumbre</c:v>
                  </c:pt>
                  <c:pt idx="28">
                    <c:v>Interesados</c:v>
                  </c:pt>
                  <c:pt idx="29">
                    <c:v>Medición</c:v>
                  </c:pt>
                  <c:pt idx="30">
                    <c:v>Planificación</c:v>
                  </c:pt>
                  <c:pt idx="31">
                    <c:v>Trabajo del proyecto</c:v>
                  </c:pt>
                  <c:pt idx="32">
                    <c:v>Enfoque de desarrollo y cliclo de vida</c:v>
                  </c:pt>
                  <c:pt idx="33">
                    <c:v>Entrega</c:v>
                  </c:pt>
                  <c:pt idx="34">
                    <c:v>Equipo</c:v>
                  </c:pt>
                  <c:pt idx="35">
                    <c:v>Incertidumbre</c:v>
                  </c:pt>
                  <c:pt idx="36">
                    <c:v>Interesados</c:v>
                  </c:pt>
                  <c:pt idx="37">
                    <c:v>Medición</c:v>
                  </c:pt>
                  <c:pt idx="38">
                    <c:v>Planificación</c:v>
                  </c:pt>
                  <c:pt idx="39">
                    <c:v>Trabajo del proyecto</c:v>
                  </c:pt>
                  <c:pt idx="40">
                    <c:v>Enfoque de desarrollo y cliclo de vida</c:v>
                  </c:pt>
                  <c:pt idx="41">
                    <c:v>Entrega</c:v>
                  </c:pt>
                  <c:pt idx="42">
                    <c:v>Equipo</c:v>
                  </c:pt>
                  <c:pt idx="43">
                    <c:v>Incertidumbre</c:v>
                  </c:pt>
                  <c:pt idx="44">
                    <c:v>Interesados</c:v>
                  </c:pt>
                  <c:pt idx="45">
                    <c:v>Medición</c:v>
                  </c:pt>
                  <c:pt idx="46">
                    <c:v>Planificación</c:v>
                  </c:pt>
                  <c:pt idx="47">
                    <c:v>Trabajo del proyecto</c:v>
                  </c:pt>
                </c:lvl>
                <c:lvl>
                  <c:pt idx="0">
                    <c:v>Director de proyectos</c:v>
                  </c:pt>
                  <c:pt idx="8">
                    <c:v>Gerente PMO</c:v>
                  </c:pt>
                  <c:pt idx="16">
                    <c:v>Líder adquisiciones y compras</c:v>
                  </c:pt>
                  <c:pt idx="24">
                    <c:v>Líder costos y presupuestos</c:v>
                  </c:pt>
                  <c:pt idx="32">
                    <c:v>Líder gestión administrativa</c:v>
                  </c:pt>
                  <c:pt idx="40">
                    <c:v>Líder gestión humana</c:v>
                  </c:pt>
                </c:lvl>
              </c:multiLvlStrCache>
            </c:multiLvlStrRef>
          </c:cat>
          <c:val>
            <c:numRef>
              <c:f>TD!$AN$4:$AN$58</c:f>
              <c:numCache>
                <c:formatCode>General</c:formatCode>
                <c:ptCount val="48"/>
                <c:pt idx="0">
                  <c:v>0.88888888888888884</c:v>
                </c:pt>
                <c:pt idx="1">
                  <c:v>0.70370370370370372</c:v>
                </c:pt>
                <c:pt idx="2">
                  <c:v>0.77777777777777779</c:v>
                </c:pt>
                <c:pt idx="3">
                  <c:v>0.66666666666666663</c:v>
                </c:pt>
                <c:pt idx="4">
                  <c:v>0.77777777777777779</c:v>
                </c:pt>
                <c:pt idx="5">
                  <c:v>0.66666666666666663</c:v>
                </c:pt>
                <c:pt idx="6">
                  <c:v>0.77777777777777779</c:v>
                </c:pt>
                <c:pt idx="7">
                  <c:v>0.80555555555555558</c:v>
                </c:pt>
                <c:pt idx="8">
                  <c:v>1</c:v>
                </c:pt>
                <c:pt idx="9">
                  <c:v>0.88888888888888884</c:v>
                </c:pt>
                <c:pt idx="10">
                  <c:v>0.66666666666666663</c:v>
                </c:pt>
                <c:pt idx="11">
                  <c:v>1</c:v>
                </c:pt>
                <c:pt idx="12">
                  <c:v>0.66666666666666663</c:v>
                </c:pt>
                <c:pt idx="13">
                  <c:v>0.66666666666666663</c:v>
                </c:pt>
                <c:pt idx="14">
                  <c:v>0.77777777777777779</c:v>
                </c:pt>
                <c:pt idx="15">
                  <c:v>0.83333333333333337</c:v>
                </c:pt>
                <c:pt idx="16">
                  <c:v>1</c:v>
                </c:pt>
                <c:pt idx="17">
                  <c:v>0.77777777777777779</c:v>
                </c:pt>
                <c:pt idx="18">
                  <c:v>0.83333333333333337</c:v>
                </c:pt>
                <c:pt idx="19">
                  <c:v>1</c:v>
                </c:pt>
                <c:pt idx="20">
                  <c:v>0.77777777777777779</c:v>
                </c:pt>
                <c:pt idx="21">
                  <c:v>0.66666666666666663</c:v>
                </c:pt>
                <c:pt idx="22">
                  <c:v>0.88888888888888884</c:v>
                </c:pt>
                <c:pt idx="23">
                  <c:v>0.91666666666666663</c:v>
                </c:pt>
                <c:pt idx="24">
                  <c:v>0.66666666666666663</c:v>
                </c:pt>
                <c:pt idx="25">
                  <c:v>0.77777777777777779</c:v>
                </c:pt>
                <c:pt idx="26">
                  <c:v>0.83333333333333337</c:v>
                </c:pt>
                <c:pt idx="27">
                  <c:v>0.83333333333333337</c:v>
                </c:pt>
                <c:pt idx="28">
                  <c:v>0.66666666666666663</c:v>
                </c:pt>
                <c:pt idx="29">
                  <c:v>0.66666666666666663</c:v>
                </c:pt>
                <c:pt idx="30">
                  <c:v>1</c:v>
                </c:pt>
                <c:pt idx="31">
                  <c:v>0.75</c:v>
                </c:pt>
                <c:pt idx="32">
                  <c:v>0.66666666666666663</c:v>
                </c:pt>
                <c:pt idx="33">
                  <c:v>0.66666666666666663</c:v>
                </c:pt>
                <c:pt idx="34">
                  <c:v>0.66666666666666663</c:v>
                </c:pt>
                <c:pt idx="35">
                  <c:v>0.83333333333333337</c:v>
                </c:pt>
                <c:pt idx="36">
                  <c:v>0.66666666666666663</c:v>
                </c:pt>
                <c:pt idx="37">
                  <c:v>1</c:v>
                </c:pt>
                <c:pt idx="38">
                  <c:v>0.55555555555555558</c:v>
                </c:pt>
                <c:pt idx="39">
                  <c:v>0.5</c:v>
                </c:pt>
                <c:pt idx="40">
                  <c:v>0.66666666666666663</c:v>
                </c:pt>
                <c:pt idx="41">
                  <c:v>1</c:v>
                </c:pt>
                <c:pt idx="42">
                  <c:v>0.83333333333333337</c:v>
                </c:pt>
                <c:pt idx="43">
                  <c:v>0.83333333333333337</c:v>
                </c:pt>
                <c:pt idx="44">
                  <c:v>0.66666666666666663</c:v>
                </c:pt>
                <c:pt idx="45">
                  <c:v>1</c:v>
                </c:pt>
                <c:pt idx="46">
                  <c:v>0.77777777777777779</c:v>
                </c:pt>
                <c:pt idx="47">
                  <c:v>0.91666666666666663</c:v>
                </c:pt>
              </c:numCache>
            </c:numRef>
          </c:val>
          <c:extLst>
            <c:ext xmlns:c16="http://schemas.microsoft.com/office/drawing/2014/chart" uri="{C3380CC4-5D6E-409C-BE32-E72D297353CC}">
              <c16:uniqueId val="{00000000-90D0-47FD-B8FF-E4DE490849CF}"/>
            </c:ext>
          </c:extLst>
        </c:ser>
        <c:dLbls>
          <c:showLegendKey val="0"/>
          <c:showVal val="0"/>
          <c:showCatName val="0"/>
          <c:showSerName val="0"/>
          <c:showPercent val="0"/>
          <c:showBubbleSize val="0"/>
        </c:dLbls>
        <c:gapWidth val="219"/>
        <c:overlap val="-27"/>
        <c:axId val="610615856"/>
        <c:axId val="610611264"/>
      </c:barChart>
      <c:catAx>
        <c:axId val="6106158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610611264"/>
        <c:crosses val="autoZero"/>
        <c:auto val="1"/>
        <c:lblAlgn val="ctr"/>
        <c:lblOffset val="100"/>
        <c:noMultiLvlLbl val="0"/>
      </c:catAx>
      <c:valAx>
        <c:axId val="6106112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61061585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[Anexo 4. Encuestas y Resultados OPM3 v20230615.xlsx]TD!TablaDinámica8</c:name>
    <c:fmtId val="0"/>
  </c:pivotSource>
  <c:chart>
    <c:title>
      <c:tx>
        <c:rich>
          <a:bodyPr rot="0" spcFirstLastPara="1" vertOverflow="ellipsis" vert="horz" wrap="square" anchor="ctr" anchorCtr="1"/>
          <a:lstStyle/>
          <a:p>
            <a:pPr>
              <a:defRPr sz="4000" b="1" i="0" u="none" strike="noStrike" kern="1200" spc="0" baseline="0">
                <a:solidFill>
                  <a:schemeClr val="tx1">
                    <a:lumMod val="65000"/>
                    <a:lumOff val="35000"/>
                  </a:schemeClr>
                </a:solidFill>
                <a:latin typeface="+mn-lt"/>
                <a:ea typeface="+mn-ea"/>
                <a:cs typeface="+mn-cs"/>
              </a:defRPr>
            </a:pPr>
            <a:r>
              <a:rPr lang="es-CO" sz="4000" b="1"/>
              <a:t>Autoevaluación:</a:t>
            </a:r>
            <a:r>
              <a:rPr lang="es-CO" sz="4000" b="1" baseline="0"/>
              <a:t> </a:t>
            </a:r>
            <a:r>
              <a:rPr lang="es-CO" sz="4000" b="1"/>
              <a:t>Grado de madurez organizacional (Procesos)</a:t>
            </a:r>
          </a:p>
        </c:rich>
      </c:tx>
      <c:overlay val="0"/>
      <c:spPr>
        <a:noFill/>
        <a:ln>
          <a:noFill/>
        </a:ln>
        <a:effectLst/>
      </c:spPr>
      <c:txPr>
        <a:bodyPr rot="0" spcFirstLastPara="1" vertOverflow="ellipsis" vert="horz" wrap="square" anchor="ctr" anchorCtr="1"/>
        <a:lstStyle/>
        <a:p>
          <a:pPr>
            <a:defRPr sz="4000" b="1" i="0" u="none" strike="noStrike" kern="1200" spc="0" baseline="0">
              <a:solidFill>
                <a:schemeClr val="tx1">
                  <a:lumMod val="65000"/>
                  <a:lumOff val="35000"/>
                </a:schemeClr>
              </a:solidFill>
              <a:latin typeface="+mn-lt"/>
              <a:ea typeface="+mn-ea"/>
              <a:cs typeface="+mn-cs"/>
            </a:defRPr>
          </a:pPr>
          <a:endParaRPr lang="es-CO"/>
        </a:p>
      </c:txPr>
    </c:title>
    <c:autoTitleDeleted val="0"/>
    <c:pivotFmts>
      <c:pivotFmt>
        <c:idx val="0"/>
        <c:spPr>
          <a:ln w="28575" cap="rnd">
            <a:solidFill>
              <a:srgbClr val="00B050"/>
            </a:solidFill>
            <a:prstDash val="sysDash"/>
            <a:round/>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
        <c:spPr>
          <a:ln w="28575" cap="rnd">
            <a:solidFill>
              <a:schemeClr val="accent1"/>
            </a:solidFill>
            <a:prstDash val="sysDot"/>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2518249126537897"/>
          <c:y val="0.16140223789534419"/>
          <c:w val="0.44430704771938945"/>
          <c:h val="0.65142063514862059"/>
        </c:manualLayout>
      </c:layout>
      <c:radarChart>
        <c:radarStyle val="marker"/>
        <c:varyColors val="0"/>
        <c:ser>
          <c:idx val="0"/>
          <c:order val="0"/>
          <c:tx>
            <c:strRef>
              <c:f>TD!$Z$3</c:f>
              <c:strCache>
                <c:ptCount val="1"/>
                <c:pt idx="0">
                  <c:v>Suma de % Cumplimiento</c:v>
                </c:pt>
              </c:strCache>
            </c:strRef>
          </c:tx>
          <c:spPr>
            <a:ln w="28575" cap="rnd">
              <a:solidFill>
                <a:srgbClr val="00B050"/>
              </a:solidFill>
              <a:prstDash val="sysDash"/>
              <a:round/>
            </a:ln>
            <a:effectLst/>
          </c:spPr>
          <c:marker>
            <c:symbol val="none"/>
          </c:marker>
          <c:dLbls>
            <c:numFmt formatCode="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TD!$Y$4:$Y$8</c:f>
              <c:strCache>
                <c:ptCount val="4"/>
                <c:pt idx="0">
                  <c:v>Controlar</c:v>
                </c:pt>
                <c:pt idx="1">
                  <c:v>Estandarizar</c:v>
                </c:pt>
                <c:pt idx="2">
                  <c:v>Medir</c:v>
                </c:pt>
                <c:pt idx="3">
                  <c:v>Mejorar</c:v>
                </c:pt>
              </c:strCache>
            </c:strRef>
          </c:cat>
          <c:val>
            <c:numRef>
              <c:f>TD!$Z$4:$Z$8</c:f>
              <c:numCache>
                <c:formatCode>General</c:formatCode>
                <c:ptCount val="4"/>
                <c:pt idx="0">
                  <c:v>0.64814814814814814</c:v>
                </c:pt>
                <c:pt idx="1">
                  <c:v>0.60398860398860399</c:v>
                </c:pt>
                <c:pt idx="2">
                  <c:v>0.64074074074074072</c:v>
                </c:pt>
                <c:pt idx="3">
                  <c:v>0.62962962962962965</c:v>
                </c:pt>
              </c:numCache>
            </c:numRef>
          </c:val>
          <c:extLst>
            <c:ext xmlns:c16="http://schemas.microsoft.com/office/drawing/2014/chart" uri="{C3380CC4-5D6E-409C-BE32-E72D297353CC}">
              <c16:uniqueId val="{00000000-78DF-4BDD-BC50-049FE8BD0AE2}"/>
            </c:ext>
          </c:extLst>
        </c:ser>
        <c:ser>
          <c:idx val="1"/>
          <c:order val="1"/>
          <c:tx>
            <c:strRef>
              <c:f>TD!$AA$3</c:f>
              <c:strCache>
                <c:ptCount val="1"/>
                <c:pt idx="0">
                  <c:v>Suma de % Cumplimiento Max</c:v>
                </c:pt>
              </c:strCache>
            </c:strRef>
          </c:tx>
          <c:spPr>
            <a:ln w="28575" cap="rnd">
              <a:solidFill>
                <a:schemeClr val="accent2"/>
              </a:solidFill>
              <a:prstDash val="sysDot"/>
              <a:round/>
            </a:ln>
            <a:effectLst/>
          </c:spPr>
          <c:marker>
            <c:symbol val="none"/>
          </c:marker>
          <c:cat>
            <c:strRef>
              <c:f>TD!$Y$4:$Y$8</c:f>
              <c:strCache>
                <c:ptCount val="4"/>
                <c:pt idx="0">
                  <c:v>Controlar</c:v>
                </c:pt>
                <c:pt idx="1">
                  <c:v>Estandarizar</c:v>
                </c:pt>
                <c:pt idx="2">
                  <c:v>Medir</c:v>
                </c:pt>
                <c:pt idx="3">
                  <c:v>Mejorar</c:v>
                </c:pt>
              </c:strCache>
            </c:strRef>
          </c:cat>
          <c:val>
            <c:numRef>
              <c:f>TD!$AA$4:$AA$8</c:f>
              <c:numCache>
                <c:formatCode>General</c:formatCode>
                <c:ptCount val="4"/>
                <c:pt idx="0">
                  <c:v>1</c:v>
                </c:pt>
                <c:pt idx="1">
                  <c:v>1</c:v>
                </c:pt>
                <c:pt idx="2">
                  <c:v>1</c:v>
                </c:pt>
                <c:pt idx="3">
                  <c:v>1</c:v>
                </c:pt>
              </c:numCache>
            </c:numRef>
          </c:val>
          <c:extLst>
            <c:ext xmlns:c16="http://schemas.microsoft.com/office/drawing/2014/chart" uri="{C3380CC4-5D6E-409C-BE32-E72D297353CC}">
              <c16:uniqueId val="{00000002-78DF-4BDD-BC50-049FE8BD0AE2}"/>
            </c:ext>
          </c:extLst>
        </c:ser>
        <c:dLbls>
          <c:showLegendKey val="0"/>
          <c:showVal val="0"/>
          <c:showCatName val="0"/>
          <c:showSerName val="0"/>
          <c:showPercent val="0"/>
          <c:showBubbleSize val="0"/>
        </c:dLbls>
        <c:axId val="690088256"/>
        <c:axId val="690086288"/>
      </c:radarChart>
      <c:catAx>
        <c:axId val="69008825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1" i="0" u="none" strike="noStrike" kern="1200" baseline="0">
                <a:solidFill>
                  <a:schemeClr val="tx1">
                    <a:lumMod val="65000"/>
                    <a:lumOff val="35000"/>
                  </a:schemeClr>
                </a:solidFill>
                <a:latin typeface="+mn-lt"/>
                <a:ea typeface="+mn-ea"/>
                <a:cs typeface="+mn-cs"/>
              </a:defRPr>
            </a:pPr>
            <a:endParaRPr lang="es-CO"/>
          </a:p>
        </c:txPr>
        <c:crossAx val="690086288"/>
        <c:crosses val="autoZero"/>
        <c:auto val="1"/>
        <c:lblAlgn val="ctr"/>
        <c:lblOffset val="100"/>
        <c:noMultiLvlLbl val="0"/>
      </c:catAx>
      <c:valAx>
        <c:axId val="6900862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crossAx val="690088256"/>
        <c:crosses val="autoZero"/>
        <c:crossBetween val="between"/>
      </c:valAx>
      <c:spPr>
        <a:noFill/>
        <a:ln>
          <a:noFill/>
        </a:ln>
        <a:effectLst/>
      </c:spPr>
    </c:plotArea>
    <c:legend>
      <c:legendPos val="b"/>
      <c:layout>
        <c:manualLayout>
          <c:xMode val="edge"/>
          <c:yMode val="edge"/>
          <c:x val="0.67616692159261271"/>
          <c:y val="0.83498094547392188"/>
          <c:w val="0.30643991130293452"/>
          <c:h val="0.13851975636551908"/>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[Anexo 4. Encuestas y Resultados OPM3 v20230615.xlsx]TD!TablaDinámica9</c:name>
    <c:fmtId val="2"/>
  </c:pivotSource>
  <c:chart>
    <c:title>
      <c:tx>
        <c:rich>
          <a:bodyPr rot="0" spcFirstLastPara="1" vertOverflow="ellipsis" vert="horz" wrap="square" anchor="ctr" anchorCtr="1"/>
          <a:lstStyle/>
          <a:p>
            <a:pPr>
              <a:defRPr sz="4800" b="1" i="0" u="none" strike="noStrike" kern="1200" cap="none" spc="20" baseline="0">
                <a:solidFill>
                  <a:schemeClr val="tx1">
                    <a:lumMod val="50000"/>
                    <a:lumOff val="50000"/>
                  </a:schemeClr>
                </a:solidFill>
                <a:latin typeface="+mn-lt"/>
                <a:ea typeface="+mn-ea"/>
                <a:cs typeface="+mn-cs"/>
              </a:defRPr>
            </a:pPr>
            <a:r>
              <a:rPr lang="en-US" sz="4800" b="1"/>
              <a:t>Autoevaluación:</a:t>
            </a:r>
            <a:r>
              <a:rPr lang="en-US" sz="4800" b="1" baseline="0"/>
              <a:t> </a:t>
            </a:r>
            <a:r>
              <a:rPr lang="en-US" sz="4800" b="1"/>
              <a:t>Madurez organizacional por procesos y áreas de conocimiento</a:t>
            </a:r>
          </a:p>
        </c:rich>
      </c:tx>
      <c:layout>
        <c:manualLayout>
          <c:xMode val="edge"/>
          <c:yMode val="edge"/>
          <c:x val="0.2113774030422074"/>
          <c:y val="3.8161663589340755E-2"/>
        </c:manualLayout>
      </c:layout>
      <c:overlay val="0"/>
      <c:spPr>
        <a:noFill/>
        <a:ln>
          <a:noFill/>
        </a:ln>
        <a:effectLst/>
      </c:spPr>
      <c:txPr>
        <a:bodyPr rot="0" spcFirstLastPara="1" vertOverflow="ellipsis" vert="horz" wrap="square" anchor="ctr" anchorCtr="1"/>
        <a:lstStyle/>
        <a:p>
          <a:pPr>
            <a:defRPr sz="4800" b="1" i="0" u="none" strike="noStrike" kern="1200" cap="none" spc="20" baseline="0">
              <a:solidFill>
                <a:schemeClr val="tx1">
                  <a:lumMod val="50000"/>
                  <a:lumOff val="50000"/>
                </a:schemeClr>
              </a:solidFill>
              <a:latin typeface="+mn-lt"/>
              <a:ea typeface="+mn-ea"/>
              <a:cs typeface="+mn-cs"/>
            </a:defRPr>
          </a:pPr>
          <a:endParaRPr lang="es-CO"/>
        </a:p>
      </c:txPr>
    </c:title>
    <c:autoTitleDeleted val="0"/>
    <c:pivotFmts>
      <c:pivotFmt>
        <c:idx val="0"/>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2000" b="1" i="0" u="none" strike="noStrike" kern="1200" baseline="0">
                  <a:solidFill>
                    <a:srgbClr val="00B050"/>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3">
              <a:lumMod val="20000"/>
              <a:lumOff val="80000"/>
            </a:schemeClr>
          </a:solidFill>
          <a:ln w="9525" cap="flat" cmpd="sng" algn="ctr">
            <a:solidFill>
              <a:srgbClr val="00C459"/>
            </a:solidFill>
            <a:round/>
          </a:ln>
          <a:effectLst>
            <a:outerShdw blurRad="40000" dist="20000" dir="5400000" rotWithShape="0">
              <a:srgbClr val="000000">
                <a:alpha val="38000"/>
              </a:srgbClr>
            </a:outerShdw>
          </a:effectLst>
        </c:spP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2000" b="1" i="0" u="none" strike="noStrike" kern="1200" baseline="0">
                  <a:solidFill>
                    <a:srgbClr val="00B05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3">
              <a:lumMod val="20000"/>
              <a:lumOff val="80000"/>
            </a:schemeClr>
          </a:solidFill>
          <a:ln w="9525" cap="flat" cmpd="sng" algn="ctr">
            <a:solidFill>
              <a:srgbClr val="00C459"/>
            </a:solidFill>
            <a:round/>
          </a:ln>
          <a:effectLst>
            <a:outerShdw blurRad="40000" dist="20000" dir="5400000" rotWithShape="0">
              <a:srgbClr val="000000">
                <a:alpha val="38000"/>
              </a:srgbClr>
            </a:outerShdw>
          </a:effectLst>
        </c:spP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2000" b="1" i="0" u="none" strike="noStrike" kern="1200" baseline="0">
                  <a:solidFill>
                    <a:srgbClr val="00B05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3">
              <a:lumMod val="20000"/>
              <a:lumOff val="80000"/>
            </a:schemeClr>
          </a:solidFill>
          <a:ln w="9525" cap="flat" cmpd="sng" algn="ctr">
            <a:solidFill>
              <a:srgbClr val="00C459"/>
            </a:solidFill>
            <a:round/>
          </a:ln>
          <a:effectLst>
            <a:outerShdw blurRad="40000" dist="20000" dir="5400000" rotWithShape="0">
              <a:srgbClr val="000000">
                <a:alpha val="38000"/>
              </a:srgbClr>
            </a:outerShdw>
          </a:effectLst>
        </c:spP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2000" b="1" i="0" u="none" strike="noStrike" kern="1200" baseline="0">
                  <a:solidFill>
                    <a:srgbClr val="00B05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3">
              <a:lumMod val="20000"/>
              <a:lumOff val="80000"/>
            </a:schemeClr>
          </a:solidFill>
          <a:ln w="9525" cap="flat" cmpd="sng" algn="ctr">
            <a:solidFill>
              <a:srgbClr val="00C459"/>
            </a:solidFill>
            <a:round/>
          </a:ln>
          <a:effectLst>
            <a:outerShdw blurRad="40000" dist="20000" dir="5400000" rotWithShape="0">
              <a:srgbClr val="000000">
                <a:alpha val="38000"/>
              </a:srgbClr>
            </a:outerShdw>
          </a:effectLst>
        </c:spP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2000" b="1" i="0" u="none" strike="noStrike" kern="1200" baseline="0">
                  <a:solidFill>
                    <a:srgbClr val="00B05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TD!$AJ$3</c:f>
              <c:strCache>
                <c:ptCount val="1"/>
                <c:pt idx="0">
                  <c:v>Total</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c:spPr>
          <c:invertIfNegative val="0"/>
          <c:dPt>
            <c:idx val="1"/>
            <c:invertIfNegative val="0"/>
            <c:bubble3D val="0"/>
            <c:spPr>
              <a:solidFill>
                <a:schemeClr val="accent3">
                  <a:lumMod val="20000"/>
                  <a:lumOff val="80000"/>
                </a:schemeClr>
              </a:solidFill>
              <a:ln w="9525" cap="flat" cmpd="sng" algn="ctr">
                <a:solidFill>
                  <a:srgbClr val="00C459"/>
                </a:solidFill>
                <a:round/>
              </a:ln>
              <a:effectLst>
                <a:outerShdw blurRad="40000" dist="20000" dir="5400000" rotWithShape="0">
                  <a:srgbClr val="000000">
                    <a:alpha val="38000"/>
                  </a:srgbClr>
                </a:outerShdw>
              </a:effectLst>
            </c:spPr>
            <c:extLst>
              <c:ext xmlns:c16="http://schemas.microsoft.com/office/drawing/2014/chart" uri="{C3380CC4-5D6E-409C-BE32-E72D297353CC}">
                <c16:uniqueId val="{00000001-936B-43C7-AAB4-4D768B997C8D}"/>
              </c:ext>
            </c:extLst>
          </c:dPt>
          <c:dPt>
            <c:idx val="7"/>
            <c:invertIfNegative val="0"/>
            <c:bubble3D val="0"/>
            <c:spPr>
              <a:solidFill>
                <a:schemeClr val="accent3">
                  <a:lumMod val="20000"/>
                  <a:lumOff val="80000"/>
                </a:schemeClr>
              </a:solidFill>
              <a:ln w="9525" cap="flat" cmpd="sng" algn="ctr">
                <a:solidFill>
                  <a:srgbClr val="00C459"/>
                </a:solidFill>
                <a:round/>
              </a:ln>
              <a:effectLst>
                <a:outerShdw blurRad="40000" dist="20000" dir="5400000" rotWithShape="0">
                  <a:srgbClr val="000000">
                    <a:alpha val="38000"/>
                  </a:srgbClr>
                </a:outerShdw>
              </a:effectLst>
            </c:spPr>
            <c:extLst>
              <c:ext xmlns:c16="http://schemas.microsoft.com/office/drawing/2014/chart" uri="{C3380CC4-5D6E-409C-BE32-E72D297353CC}">
                <c16:uniqueId val="{00000003-7B01-47F0-9F8E-42B2417ADEC8}"/>
              </c:ext>
            </c:extLst>
          </c:dPt>
          <c:dPt>
            <c:idx val="8"/>
            <c:invertIfNegative val="0"/>
            <c:bubble3D val="0"/>
            <c:extLst>
              <c:ext xmlns:c16="http://schemas.microsoft.com/office/drawing/2014/chart" uri="{C3380CC4-5D6E-409C-BE32-E72D297353CC}">
                <c16:uniqueId val="{00000003-A546-42D5-A614-C569DBD0F087}"/>
              </c:ext>
            </c:extLst>
          </c:dPt>
          <c:dPt>
            <c:idx val="10"/>
            <c:invertIfNegative val="0"/>
            <c:bubble3D val="0"/>
            <c:extLst>
              <c:ext xmlns:c16="http://schemas.microsoft.com/office/drawing/2014/chart" uri="{C3380CC4-5D6E-409C-BE32-E72D297353CC}">
                <c16:uniqueId val="{00000002-936B-43C7-AAB4-4D768B997C8D}"/>
              </c:ext>
            </c:extLst>
          </c:dPt>
          <c:dPt>
            <c:idx val="13"/>
            <c:invertIfNegative val="0"/>
            <c:bubble3D val="0"/>
            <c:spPr>
              <a:solidFill>
                <a:schemeClr val="accent3">
                  <a:lumMod val="20000"/>
                  <a:lumOff val="80000"/>
                </a:schemeClr>
              </a:solidFill>
              <a:ln w="9525" cap="flat" cmpd="sng" algn="ctr">
                <a:solidFill>
                  <a:srgbClr val="00C459"/>
                </a:solidFill>
                <a:round/>
              </a:ln>
              <a:effectLst>
                <a:outerShdw blurRad="40000" dist="20000" dir="5400000" rotWithShape="0">
                  <a:srgbClr val="000000">
                    <a:alpha val="38000"/>
                  </a:srgbClr>
                </a:outerShdw>
              </a:effectLst>
            </c:spPr>
            <c:extLst>
              <c:ext xmlns:c16="http://schemas.microsoft.com/office/drawing/2014/chart" uri="{C3380CC4-5D6E-409C-BE32-E72D297353CC}">
                <c16:uniqueId val="{00000007-7B01-47F0-9F8E-42B2417ADEC8}"/>
              </c:ext>
            </c:extLst>
          </c:dPt>
          <c:dPt>
            <c:idx val="15"/>
            <c:invertIfNegative val="0"/>
            <c:bubble3D val="0"/>
            <c:extLst>
              <c:ext xmlns:c16="http://schemas.microsoft.com/office/drawing/2014/chart" uri="{C3380CC4-5D6E-409C-BE32-E72D297353CC}">
                <c16:uniqueId val="{00000006-A546-42D5-A614-C569DBD0F087}"/>
              </c:ext>
            </c:extLst>
          </c:dPt>
          <c:dPt>
            <c:idx val="19"/>
            <c:invertIfNegative val="0"/>
            <c:bubble3D val="0"/>
            <c:spPr>
              <a:solidFill>
                <a:schemeClr val="accent3">
                  <a:lumMod val="20000"/>
                  <a:lumOff val="80000"/>
                </a:schemeClr>
              </a:solidFill>
              <a:ln w="9525" cap="flat" cmpd="sng" algn="ctr">
                <a:solidFill>
                  <a:srgbClr val="00C459"/>
                </a:solidFill>
                <a:round/>
              </a:ln>
              <a:effectLst>
                <a:outerShdw blurRad="40000" dist="20000" dir="5400000" rotWithShape="0">
                  <a:srgbClr val="000000">
                    <a:alpha val="38000"/>
                  </a:srgbClr>
                </a:outerShdw>
              </a:effectLst>
            </c:spPr>
            <c:extLst>
              <c:ext xmlns:c16="http://schemas.microsoft.com/office/drawing/2014/chart" uri="{C3380CC4-5D6E-409C-BE32-E72D297353CC}">
                <c16:uniqueId val="{00000003-936B-43C7-AAB4-4D768B997C8D}"/>
              </c:ext>
            </c:extLst>
          </c:dPt>
          <c:dPt>
            <c:idx val="22"/>
            <c:invertIfNegative val="0"/>
            <c:bubble3D val="0"/>
            <c:extLst>
              <c:ext xmlns:c16="http://schemas.microsoft.com/office/drawing/2014/chart" uri="{C3380CC4-5D6E-409C-BE32-E72D297353CC}">
                <c16:uniqueId val="{00000009-A546-42D5-A614-C569DBD0F087}"/>
              </c:ext>
            </c:extLst>
          </c:dPt>
          <c:dPt>
            <c:idx val="28"/>
            <c:invertIfNegative val="0"/>
            <c:bubble3D val="0"/>
            <c:extLst>
              <c:ext xmlns:c16="http://schemas.microsoft.com/office/drawing/2014/chart" uri="{C3380CC4-5D6E-409C-BE32-E72D297353CC}">
                <c16:uniqueId val="{00000004-936B-43C7-AAB4-4D768B997C8D}"/>
              </c:ext>
            </c:extLst>
          </c:dPt>
          <c:dLbls>
            <c:dLbl>
              <c:idx val="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36B-43C7-AAB4-4D768B997C8D}"/>
                </c:ext>
              </c:extLst>
            </c:dLbl>
            <c:dLbl>
              <c:idx val="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B01-47F0-9F8E-42B2417ADEC8}"/>
                </c:ext>
              </c:extLst>
            </c:dLbl>
            <c:dLbl>
              <c:idx val="1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B01-47F0-9F8E-42B2417ADEC8}"/>
                </c:ext>
              </c:extLst>
            </c:dLbl>
            <c:dLbl>
              <c:idx val="1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36B-43C7-AAB4-4D768B997C8D}"/>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2000" b="1" i="0" u="none" strike="noStrike" kern="1200" baseline="0">
                    <a:solidFill>
                      <a:srgbClr val="00B050"/>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multiLvlStrRef>
              <c:f>TD!$AI$4:$AI$32</c:f>
              <c:multiLvlStrCache>
                <c:ptCount val="24"/>
                <c:lvl>
                  <c:pt idx="0">
                    <c:v>Directores de proyectos</c:v>
                  </c:pt>
                  <c:pt idx="1">
                    <c:v>Gerente de la PMO</c:v>
                  </c:pt>
                  <c:pt idx="2">
                    <c:v>Líder de adquisiciones / compras</c:v>
                  </c:pt>
                  <c:pt idx="3">
                    <c:v>Líder de gestión costos y presupuestos</c:v>
                  </c:pt>
                  <c:pt idx="4">
                    <c:v>Líder de gestión humana</c:v>
                  </c:pt>
                  <c:pt idx="5">
                    <c:v>Líder gestión administrativas</c:v>
                  </c:pt>
                  <c:pt idx="6">
                    <c:v>Directores de proyectos</c:v>
                  </c:pt>
                  <c:pt idx="7">
                    <c:v>Gerente de la PMO</c:v>
                  </c:pt>
                  <c:pt idx="8">
                    <c:v>Líder de adquisiciones / compras</c:v>
                  </c:pt>
                  <c:pt idx="9">
                    <c:v>Líder de gestión costos y presupuestos</c:v>
                  </c:pt>
                  <c:pt idx="10">
                    <c:v>Líder de gestión humana</c:v>
                  </c:pt>
                  <c:pt idx="11">
                    <c:v>Líder gestión administrativas</c:v>
                  </c:pt>
                  <c:pt idx="12">
                    <c:v>Directores de proyectos</c:v>
                  </c:pt>
                  <c:pt idx="13">
                    <c:v>Gerente de la PMO</c:v>
                  </c:pt>
                  <c:pt idx="14">
                    <c:v>Líder de adquisiciones / compras</c:v>
                  </c:pt>
                  <c:pt idx="15">
                    <c:v>Líder de gestión costos y presupuestos</c:v>
                  </c:pt>
                  <c:pt idx="16">
                    <c:v>Líder de gestión humana</c:v>
                  </c:pt>
                  <c:pt idx="17">
                    <c:v>Líder gestión administrativas</c:v>
                  </c:pt>
                  <c:pt idx="18">
                    <c:v>Directores de proyectos</c:v>
                  </c:pt>
                  <c:pt idx="19">
                    <c:v>Gerente de la PMO</c:v>
                  </c:pt>
                  <c:pt idx="20">
                    <c:v>Líder de adquisiciones / compras</c:v>
                  </c:pt>
                  <c:pt idx="21">
                    <c:v>Líder de gestión costos y presupuestos</c:v>
                  </c:pt>
                  <c:pt idx="22">
                    <c:v>Líder de gestión humana</c:v>
                  </c:pt>
                  <c:pt idx="23">
                    <c:v>Líder gestión administrativas</c:v>
                  </c:pt>
                </c:lvl>
                <c:lvl>
                  <c:pt idx="0">
                    <c:v>Control</c:v>
                  </c:pt>
                  <c:pt idx="6">
                    <c:v>Estandarización</c:v>
                  </c:pt>
                  <c:pt idx="12">
                    <c:v>Medición</c:v>
                  </c:pt>
                  <c:pt idx="18">
                    <c:v>Mejora</c:v>
                  </c:pt>
                </c:lvl>
              </c:multiLvlStrCache>
            </c:multiLvlStrRef>
          </c:cat>
          <c:val>
            <c:numRef>
              <c:f>TD!$AJ$4:$AJ$32</c:f>
              <c:numCache>
                <c:formatCode>General</c:formatCode>
                <c:ptCount val="24"/>
                <c:pt idx="0">
                  <c:v>0.81944444444444442</c:v>
                </c:pt>
                <c:pt idx="1">
                  <c:v>1</c:v>
                </c:pt>
                <c:pt idx="2">
                  <c:v>0.54166666666666663</c:v>
                </c:pt>
                <c:pt idx="3">
                  <c:v>0.875</c:v>
                </c:pt>
                <c:pt idx="4">
                  <c:v>0.41666666666666669</c:v>
                </c:pt>
                <c:pt idx="5">
                  <c:v>0.54166666666666663</c:v>
                </c:pt>
                <c:pt idx="6">
                  <c:v>0.82051282051282048</c:v>
                </c:pt>
                <c:pt idx="7">
                  <c:v>0.92307692307692313</c:v>
                </c:pt>
                <c:pt idx="8">
                  <c:v>0.64102564102564108</c:v>
                </c:pt>
                <c:pt idx="9">
                  <c:v>0.48717948717948717</c:v>
                </c:pt>
                <c:pt idx="10">
                  <c:v>0.53846153846153844</c:v>
                </c:pt>
                <c:pt idx="11">
                  <c:v>0.38461538461538464</c:v>
                </c:pt>
                <c:pt idx="12">
                  <c:v>0.87777777777777777</c:v>
                </c:pt>
                <c:pt idx="13">
                  <c:v>0.96666666666666667</c:v>
                </c:pt>
                <c:pt idx="14">
                  <c:v>0.5</c:v>
                </c:pt>
                <c:pt idx="15">
                  <c:v>0.9</c:v>
                </c:pt>
                <c:pt idx="16">
                  <c:v>0.43333333333333335</c:v>
                </c:pt>
                <c:pt idx="17">
                  <c:v>0.33333333333333331</c:v>
                </c:pt>
                <c:pt idx="18">
                  <c:v>0.85185185185185186</c:v>
                </c:pt>
                <c:pt idx="19">
                  <c:v>1</c:v>
                </c:pt>
                <c:pt idx="20">
                  <c:v>0.70370370370370372</c:v>
                </c:pt>
                <c:pt idx="21">
                  <c:v>0.33333333333333331</c:v>
                </c:pt>
                <c:pt idx="22">
                  <c:v>0.51851851851851849</c:v>
                </c:pt>
                <c:pt idx="23">
                  <c:v>0.55555555555555558</c:v>
                </c:pt>
              </c:numCache>
            </c:numRef>
          </c:val>
          <c:extLst>
            <c:ext xmlns:c16="http://schemas.microsoft.com/office/drawing/2014/chart" uri="{C3380CC4-5D6E-409C-BE32-E72D297353CC}">
              <c16:uniqueId val="{00000000-936B-43C7-AAB4-4D768B997C8D}"/>
            </c:ext>
          </c:extLst>
        </c:ser>
        <c:dLbls>
          <c:showLegendKey val="0"/>
          <c:showVal val="0"/>
          <c:showCatName val="0"/>
          <c:showSerName val="0"/>
          <c:showPercent val="0"/>
          <c:showBubbleSize val="0"/>
        </c:dLbls>
        <c:gapWidth val="100"/>
        <c:overlap val="-24"/>
        <c:axId val="447498160"/>
        <c:axId val="447496520"/>
      </c:barChart>
      <c:catAx>
        <c:axId val="447498160"/>
        <c:scaling>
          <c:orientation val="minMax"/>
        </c:scaling>
        <c:delete val="0"/>
        <c:axPos val="b"/>
        <c:title>
          <c:tx>
            <c:rich>
              <a:bodyPr rot="0" spcFirstLastPara="1" vertOverflow="ellipsis" vert="horz" wrap="square" anchor="ctr" anchorCtr="1"/>
              <a:lstStyle/>
              <a:p>
                <a:pPr>
                  <a:defRPr sz="2400" b="1" i="0" u="none" strike="noStrike" kern="1200" cap="all" baseline="0">
                    <a:solidFill>
                      <a:schemeClr val="tx1">
                        <a:lumMod val="50000"/>
                        <a:lumOff val="50000"/>
                      </a:schemeClr>
                    </a:solidFill>
                    <a:latin typeface="+mn-lt"/>
                    <a:ea typeface="+mn-ea"/>
                    <a:cs typeface="+mn-cs"/>
                  </a:defRPr>
                </a:pPr>
                <a:r>
                  <a:rPr lang="es-CO" sz="2400" b="1"/>
                  <a:t>PROCESO</a:t>
                </a:r>
                <a:r>
                  <a:rPr lang="es-CO" sz="2400" b="1" baseline="0"/>
                  <a:t> Y ÁREA DEL CONOCIMIENTO</a:t>
                </a:r>
                <a:endParaRPr lang="es-CO" sz="2400" b="1"/>
              </a:p>
            </c:rich>
          </c:tx>
          <c:overlay val="0"/>
          <c:spPr>
            <a:noFill/>
            <a:ln>
              <a:noFill/>
            </a:ln>
            <a:effectLst/>
          </c:spPr>
          <c:txPr>
            <a:bodyPr rot="0" spcFirstLastPara="1" vertOverflow="ellipsis" vert="horz" wrap="square" anchor="ctr" anchorCtr="1"/>
            <a:lstStyle/>
            <a:p>
              <a:pPr>
                <a:defRPr sz="2400" b="1" i="0" u="none" strike="noStrike" kern="1200" cap="all" baseline="0">
                  <a:solidFill>
                    <a:schemeClr val="tx1">
                      <a:lumMod val="50000"/>
                      <a:lumOff val="50000"/>
                    </a:schemeClr>
                  </a:solidFill>
                  <a:latin typeface="+mn-lt"/>
                  <a:ea typeface="+mn-ea"/>
                  <a:cs typeface="+mn-cs"/>
                </a:defRPr>
              </a:pPr>
              <a:endParaRPr lang="es-CO"/>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50000"/>
                    <a:lumOff val="50000"/>
                  </a:schemeClr>
                </a:solidFill>
                <a:latin typeface="+mn-lt"/>
                <a:ea typeface="+mn-ea"/>
                <a:cs typeface="+mn-cs"/>
              </a:defRPr>
            </a:pPr>
            <a:endParaRPr lang="es-CO"/>
          </a:p>
        </c:txPr>
        <c:crossAx val="447496520"/>
        <c:crosses val="autoZero"/>
        <c:auto val="1"/>
        <c:lblAlgn val="ctr"/>
        <c:lblOffset val="100"/>
        <c:noMultiLvlLbl val="0"/>
      </c:catAx>
      <c:valAx>
        <c:axId val="44749652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2400" b="1" i="0" u="none" strike="noStrike" kern="1200" cap="all" baseline="0">
                    <a:solidFill>
                      <a:schemeClr val="tx1">
                        <a:lumMod val="50000"/>
                        <a:lumOff val="50000"/>
                      </a:schemeClr>
                    </a:solidFill>
                    <a:latin typeface="+mn-lt"/>
                    <a:ea typeface="+mn-ea"/>
                    <a:cs typeface="+mn-cs"/>
                  </a:defRPr>
                </a:pPr>
                <a:r>
                  <a:rPr lang="es-CO" sz="2400" b="1"/>
                  <a:t>GRADO DE MADUREZ</a:t>
                </a:r>
              </a:p>
            </c:rich>
          </c:tx>
          <c:overlay val="0"/>
          <c:spPr>
            <a:noFill/>
            <a:ln>
              <a:noFill/>
            </a:ln>
            <a:effectLst/>
          </c:spPr>
          <c:txPr>
            <a:bodyPr rot="-5400000" spcFirstLastPara="1" vertOverflow="ellipsis" vert="horz" wrap="square" anchor="ctr" anchorCtr="1"/>
            <a:lstStyle/>
            <a:p>
              <a:pPr>
                <a:defRPr sz="2400" b="1" i="0" u="none" strike="noStrike" kern="1200" cap="all" baseline="0">
                  <a:solidFill>
                    <a:schemeClr val="tx1">
                      <a:lumMod val="50000"/>
                      <a:lumOff val="50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chemeClr val="tx1">
                    <a:lumMod val="50000"/>
                    <a:lumOff val="50000"/>
                  </a:schemeClr>
                </a:solidFill>
                <a:latin typeface="+mn-lt"/>
                <a:ea typeface="+mn-ea"/>
                <a:cs typeface="+mn-cs"/>
              </a:defRPr>
            </a:pPr>
            <a:endParaRPr lang="es-CO"/>
          </a:p>
        </c:txPr>
        <c:crossAx val="447498160"/>
        <c:crosses val="autoZero"/>
        <c:crossBetween val="between"/>
      </c:valAx>
      <c:spPr>
        <a:noFill/>
        <a:ln>
          <a:noFill/>
        </a:ln>
        <a:effectLst/>
      </c:spPr>
    </c:plotArea>
    <c:legend>
      <c:legendPos val="r"/>
      <c:layout>
        <c:manualLayout>
          <c:xMode val="edge"/>
          <c:yMode val="edge"/>
          <c:x val="0.85075242271303941"/>
          <c:y val="0.11067375208685565"/>
          <c:w val="0.1489061161176832"/>
          <c:h val="0.78040265090942174"/>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50000"/>
                  <a:lumOff val="50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[Anexo 4. Encuestas y Resultados OPM3 v20230615.xlsx]TD!TablaDinámica11</c:name>
    <c:fmtId val="4"/>
  </c:pivotSource>
  <c:chart>
    <c:title>
      <c:tx>
        <c:rich>
          <a:bodyPr rot="0" spcFirstLastPara="1" vertOverflow="ellipsis" vert="horz" wrap="square" anchor="ctr" anchorCtr="1"/>
          <a:lstStyle/>
          <a:p>
            <a:pPr>
              <a:defRPr sz="4000" b="1" i="0" u="none" strike="noStrike" kern="1200" spc="0" baseline="0">
                <a:solidFill>
                  <a:schemeClr val="tx1">
                    <a:lumMod val="65000"/>
                    <a:lumOff val="35000"/>
                  </a:schemeClr>
                </a:solidFill>
                <a:latin typeface="+mn-lt"/>
                <a:ea typeface="+mn-ea"/>
                <a:cs typeface="+mn-cs"/>
              </a:defRPr>
            </a:pPr>
            <a:r>
              <a:rPr lang="es-CO" sz="4000" b="1"/>
              <a:t>Autoevaluación:</a:t>
            </a:r>
            <a:r>
              <a:rPr lang="es-CO" sz="4000" b="1" baseline="0"/>
              <a:t> Grado de madurez proyectos</a:t>
            </a:r>
            <a:endParaRPr lang="es-CO" sz="4000" b="1"/>
          </a:p>
        </c:rich>
      </c:tx>
      <c:overlay val="0"/>
      <c:spPr>
        <a:noFill/>
        <a:ln>
          <a:noFill/>
        </a:ln>
        <a:effectLst/>
      </c:spPr>
      <c:txPr>
        <a:bodyPr rot="0" spcFirstLastPara="1" vertOverflow="ellipsis" vert="horz" wrap="square" anchor="ctr" anchorCtr="1"/>
        <a:lstStyle/>
        <a:p>
          <a:pPr>
            <a:defRPr sz="4000" b="1" i="0" u="none" strike="noStrike" kern="1200" spc="0" baseline="0">
              <a:solidFill>
                <a:schemeClr val="tx1">
                  <a:lumMod val="65000"/>
                  <a:lumOff val="35000"/>
                </a:schemeClr>
              </a:solidFill>
              <a:latin typeface="+mn-lt"/>
              <a:ea typeface="+mn-ea"/>
              <a:cs typeface="+mn-cs"/>
            </a:defRPr>
          </a:pPr>
          <a:endParaRPr lang="es-CO"/>
        </a:p>
      </c:txPr>
    </c:title>
    <c:autoTitleDeleted val="0"/>
    <c:pivotFmts>
      <c:pivotFmt>
        <c:idx val="0"/>
        <c:spPr>
          <a:solidFill>
            <a:schemeClr val="accent3">
              <a:lumMod val="20000"/>
              <a:lumOff val="80000"/>
            </a:schemeClr>
          </a:solidFill>
          <a:ln>
            <a:solidFill>
              <a:srgbClr val="00C459"/>
            </a:solid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48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6">
              <a:lumMod val="20000"/>
              <a:lumOff val="80000"/>
            </a:schemeClr>
          </a:solidFill>
          <a:ln>
            <a:solidFill>
              <a:srgbClr val="FFC000"/>
            </a:solid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3">
              <a:lumMod val="20000"/>
              <a:lumOff val="80000"/>
            </a:schemeClr>
          </a:solidFill>
          <a:ln>
            <a:solidFill>
              <a:srgbClr val="00C459"/>
            </a:solidFill>
          </a:ln>
          <a:effectLst/>
        </c:spP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48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3">
              <a:lumMod val="20000"/>
              <a:lumOff val="80000"/>
            </a:schemeClr>
          </a:solidFill>
          <a:ln>
            <a:solidFill>
              <a:srgbClr val="00C459"/>
            </a:solid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48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3">
              <a:lumMod val="20000"/>
              <a:lumOff val="80000"/>
            </a:schemeClr>
          </a:solidFill>
          <a:ln>
            <a:solidFill>
              <a:srgbClr val="00C459"/>
            </a:solidFill>
          </a:ln>
          <a:effectLst/>
        </c:spP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48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6">
              <a:lumMod val="20000"/>
              <a:lumOff val="80000"/>
            </a:schemeClr>
          </a:solidFill>
          <a:ln>
            <a:solidFill>
              <a:srgbClr val="FFC000"/>
            </a:solid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3">
              <a:lumMod val="20000"/>
              <a:lumOff val="80000"/>
            </a:schemeClr>
          </a:solidFill>
          <a:ln>
            <a:solidFill>
              <a:srgbClr val="00C459"/>
            </a:solid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3">
              <a:lumMod val="20000"/>
              <a:lumOff val="80000"/>
            </a:schemeClr>
          </a:solidFill>
          <a:ln>
            <a:solidFill>
              <a:srgbClr val="00C459"/>
            </a:solidFill>
          </a:ln>
          <a:effectLst/>
        </c:spP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48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6">
              <a:lumMod val="20000"/>
              <a:lumOff val="80000"/>
            </a:schemeClr>
          </a:solidFill>
          <a:ln>
            <a:solidFill>
              <a:srgbClr val="FFC000"/>
            </a:solid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TD!$AE$3</c:f>
              <c:strCache>
                <c:ptCount val="1"/>
                <c:pt idx="0">
                  <c:v>Suma de % Cumplimiento</c:v>
                </c:pt>
              </c:strCache>
            </c:strRef>
          </c:tx>
          <c:spPr>
            <a:solidFill>
              <a:schemeClr val="accent3">
                <a:lumMod val="20000"/>
                <a:lumOff val="80000"/>
              </a:schemeClr>
            </a:solidFill>
            <a:ln>
              <a:solidFill>
                <a:srgbClr val="00C459"/>
              </a:solidFill>
            </a:ln>
            <a:effectLst/>
          </c:spPr>
          <c:invertIfNegative val="0"/>
          <c:dPt>
            <c:idx val="0"/>
            <c:invertIfNegative val="0"/>
            <c:bubble3D val="0"/>
            <c:extLst>
              <c:ext xmlns:c16="http://schemas.microsoft.com/office/drawing/2014/chart" uri="{C3380CC4-5D6E-409C-BE32-E72D297353CC}">
                <c16:uniqueId val="{00000000-27B0-46AF-B837-F5E006D5B421}"/>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TD!$AD$4:$AD$6</c:f>
              <c:multiLvlStrCache>
                <c:ptCount val="1"/>
                <c:lvl>
                  <c:pt idx="0">
                    <c:v>Intermedia Baja</c:v>
                  </c:pt>
                </c:lvl>
                <c:lvl>
                  <c:pt idx="0">
                    <c:v>Proyectos</c:v>
                  </c:pt>
                </c:lvl>
              </c:multiLvlStrCache>
            </c:multiLvlStrRef>
          </c:cat>
          <c:val>
            <c:numRef>
              <c:f>TD!$AE$4:$AE$6</c:f>
              <c:numCache>
                <c:formatCode>General</c:formatCode>
                <c:ptCount val="1"/>
                <c:pt idx="0">
                  <c:v>0.4825174825174825</c:v>
                </c:pt>
              </c:numCache>
            </c:numRef>
          </c:val>
          <c:extLst>
            <c:ext xmlns:c16="http://schemas.microsoft.com/office/drawing/2014/chart" uri="{C3380CC4-5D6E-409C-BE32-E72D297353CC}">
              <c16:uniqueId val="{00000001-27B0-46AF-B837-F5E006D5B421}"/>
            </c:ext>
          </c:extLst>
        </c:ser>
        <c:ser>
          <c:idx val="1"/>
          <c:order val="1"/>
          <c:tx>
            <c:strRef>
              <c:f>TD!$AF$3</c:f>
              <c:strCache>
                <c:ptCount val="1"/>
                <c:pt idx="0">
                  <c:v>Suma de % Cumplimiento Max</c:v>
                </c:pt>
              </c:strCache>
            </c:strRef>
          </c:tx>
          <c:spPr>
            <a:solidFill>
              <a:schemeClr val="accent6">
                <a:lumMod val="20000"/>
                <a:lumOff val="80000"/>
              </a:schemeClr>
            </a:solidFill>
            <a:ln>
              <a:solidFill>
                <a:srgbClr val="FFC000"/>
              </a:solid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TD!$AD$4:$AD$6</c:f>
              <c:multiLvlStrCache>
                <c:ptCount val="1"/>
                <c:lvl>
                  <c:pt idx="0">
                    <c:v>Intermedia Baja</c:v>
                  </c:pt>
                </c:lvl>
                <c:lvl>
                  <c:pt idx="0">
                    <c:v>Proyectos</c:v>
                  </c:pt>
                </c:lvl>
              </c:multiLvlStrCache>
            </c:multiLvlStrRef>
          </c:cat>
          <c:val>
            <c:numRef>
              <c:f>TD!$AF$4:$AF$6</c:f>
              <c:numCache>
                <c:formatCode>General</c:formatCode>
                <c:ptCount val="1"/>
                <c:pt idx="0">
                  <c:v>1</c:v>
                </c:pt>
              </c:numCache>
            </c:numRef>
          </c:val>
          <c:extLst>
            <c:ext xmlns:c16="http://schemas.microsoft.com/office/drawing/2014/chart" uri="{C3380CC4-5D6E-409C-BE32-E72D297353CC}">
              <c16:uniqueId val="{00000002-27B0-46AF-B837-F5E006D5B421}"/>
            </c:ext>
          </c:extLst>
        </c:ser>
        <c:dLbls>
          <c:showLegendKey val="0"/>
          <c:showVal val="0"/>
          <c:showCatName val="0"/>
          <c:showSerName val="0"/>
          <c:showPercent val="0"/>
          <c:showBubbleSize val="0"/>
        </c:dLbls>
        <c:gapWidth val="219"/>
        <c:overlap val="-27"/>
        <c:axId val="262763456"/>
        <c:axId val="340993544"/>
      </c:barChart>
      <c:catAx>
        <c:axId val="2627634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CO"/>
          </a:p>
        </c:txPr>
        <c:crossAx val="340993544"/>
        <c:crosses val="autoZero"/>
        <c:auto val="1"/>
        <c:lblAlgn val="ctr"/>
        <c:lblOffset val="100"/>
        <c:noMultiLvlLbl val="0"/>
      </c:catAx>
      <c:valAx>
        <c:axId val="34099354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2000" b="1" i="0" u="none" strike="noStrike" kern="1200" baseline="0">
                    <a:solidFill>
                      <a:schemeClr val="tx1">
                        <a:lumMod val="65000"/>
                        <a:lumOff val="35000"/>
                      </a:schemeClr>
                    </a:solidFill>
                    <a:latin typeface="+mn-lt"/>
                    <a:ea typeface="+mn-ea"/>
                    <a:cs typeface="+mn-cs"/>
                  </a:defRPr>
                </a:pPr>
                <a:r>
                  <a:rPr lang="es-CO" sz="2000" b="1"/>
                  <a:t>Porcentaje</a:t>
                </a:r>
              </a:p>
            </c:rich>
          </c:tx>
          <c:overlay val="0"/>
          <c:spPr>
            <a:noFill/>
            <a:ln>
              <a:noFill/>
            </a:ln>
            <a:effectLst/>
          </c:spPr>
          <c:txPr>
            <a:bodyPr rot="-5400000" spcFirstLastPara="1" vertOverflow="ellipsis" vert="horz" wrap="square" anchor="ctr" anchorCtr="1"/>
            <a:lstStyle/>
            <a:p>
              <a:pPr>
                <a:defRPr sz="20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lumMod val="65000"/>
                    <a:lumOff val="35000"/>
                  </a:schemeClr>
                </a:solidFill>
                <a:latin typeface="+mn-lt"/>
                <a:ea typeface="+mn-ea"/>
                <a:cs typeface="+mn-cs"/>
              </a:defRPr>
            </a:pPr>
            <a:endParaRPr lang="es-CO"/>
          </a:p>
        </c:txPr>
        <c:crossAx val="26276345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[Anexo 4. Encuestas y Resultados OPM3 v20230615.xlsx]Proyectos!Tabla dinámica3</c:name>
    <c:fmtId val="1"/>
  </c:pivotSource>
  <c:chart>
    <c:title>
      <c:tx>
        <c:rich>
          <a:bodyPr rot="0" spcFirstLastPara="1" vertOverflow="ellipsis" vert="horz" wrap="square" anchor="ctr" anchorCtr="1"/>
          <a:lstStyle/>
          <a:p>
            <a:pPr>
              <a:defRPr sz="2400" b="1" i="0" u="none" strike="noStrike" kern="1200" spc="0" baseline="0">
                <a:solidFill>
                  <a:schemeClr val="tx1">
                    <a:lumMod val="65000"/>
                    <a:lumOff val="35000"/>
                  </a:schemeClr>
                </a:solidFill>
                <a:latin typeface="+mn-lt"/>
                <a:ea typeface="+mn-ea"/>
                <a:cs typeface="+mn-cs"/>
              </a:defRPr>
            </a:pPr>
            <a:r>
              <a:rPr lang="en-US" sz="2400" b="1"/>
              <a:t>Total proyectos exitosos</a:t>
            </a:r>
          </a:p>
        </c:rich>
      </c:tx>
      <c:overlay val="0"/>
      <c:spPr>
        <a:noFill/>
        <a:ln>
          <a:noFill/>
        </a:ln>
        <a:effectLst/>
      </c:spPr>
      <c:txPr>
        <a:bodyPr rot="0" spcFirstLastPara="1" vertOverflow="ellipsis" vert="horz" wrap="square" anchor="ctr" anchorCtr="1"/>
        <a:lstStyle/>
        <a:p>
          <a:pPr>
            <a:defRPr sz="2400" b="1" i="0" u="none" strike="noStrike" kern="1200" spc="0" baseline="0">
              <a:solidFill>
                <a:schemeClr val="tx1">
                  <a:lumMod val="65000"/>
                  <a:lumOff val="35000"/>
                </a:schemeClr>
              </a:solidFill>
              <a:latin typeface="+mn-lt"/>
              <a:ea typeface="+mn-ea"/>
              <a:cs typeface="+mn-cs"/>
            </a:defRPr>
          </a:pPr>
          <a:endParaRPr lang="es-CO"/>
        </a:p>
      </c:txPr>
    </c:title>
    <c:autoTitleDeleted val="0"/>
    <c:pivotFmts>
      <c:pivotFmt>
        <c:idx val="0"/>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24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w="25400">
            <a:solidFill>
              <a:schemeClr val="lt1"/>
            </a:solidFill>
          </a:ln>
          <a:effectLst/>
          <a:sp3d contourW="25400">
            <a:contourClr>
              <a:schemeClr val="lt1"/>
            </a:contourClr>
          </a:sp3d>
        </c:spPr>
        <c:dLbl>
          <c:idx val="0"/>
          <c:tx>
            <c:rich>
              <a:bodyPr rot="0" spcFirstLastPara="1" vertOverflow="ellipsis" vert="horz" wrap="square" lIns="38100" tIns="19050" rIns="38100" bIns="19050" anchor="ctr" anchorCtr="1">
                <a:spAutoFit/>
              </a:bodyPr>
              <a:lstStyle/>
              <a:p>
                <a:pPr>
                  <a:defRPr sz="2400" b="1" i="0" u="none" strike="noStrike" kern="1200" baseline="0">
                    <a:solidFill>
                      <a:schemeClr val="tx1">
                        <a:lumMod val="75000"/>
                        <a:lumOff val="25000"/>
                      </a:schemeClr>
                    </a:solidFill>
                    <a:latin typeface="+mn-lt"/>
                    <a:ea typeface="+mn-ea"/>
                    <a:cs typeface="+mn-cs"/>
                  </a:defRPr>
                </a:pPr>
                <a:fld id="{AEC4F3E6-84E2-4F65-985E-F185407D817F}" type="PERCENTAGE">
                  <a:rPr lang="en-US" sz="1000"/>
                  <a:pPr>
                    <a:defRPr sz="2400" b="1"/>
                  </a:pPr>
                  <a:t>[PORCENTAJE]</a:t>
                </a:fld>
                <a:endParaRPr lang="es-CO"/>
              </a:p>
            </c:rich>
          </c:tx>
          <c:spPr>
            <a:noFill/>
            <a:ln>
              <a:noFill/>
            </a:ln>
            <a:effectLst/>
          </c:spPr>
          <c:txPr>
            <a:bodyPr rot="0" spcFirstLastPara="1" vertOverflow="ellipsis" vert="horz" wrap="square" lIns="38100" tIns="19050" rIns="38100" bIns="19050" anchor="ctr" anchorCtr="1">
              <a:spAutoFit/>
            </a:bodyPr>
            <a:lstStyle/>
            <a:p>
              <a:pPr>
                <a:defRPr sz="24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15:dlblFieldTable/>
              <c15:showDataLabelsRange val="0"/>
            </c:ext>
          </c:extLst>
        </c:dLbl>
      </c:pivotFmt>
      <c:pivotFmt>
        <c:idx val="2"/>
        <c:spPr>
          <a:solidFill>
            <a:schemeClr val="accent1"/>
          </a:solidFill>
          <a:ln w="25400">
            <a:solidFill>
              <a:schemeClr val="lt1"/>
            </a:solidFill>
          </a:ln>
          <a:effectLst/>
          <a:sp3d contourW="25400">
            <a:contourClr>
              <a:schemeClr val="lt1"/>
            </a:contourClr>
          </a:sp3d>
        </c:spPr>
        <c:dLbl>
          <c:idx val="0"/>
          <c:tx>
            <c:rich>
              <a:bodyPr rot="0" spcFirstLastPara="1" vertOverflow="ellipsis" vert="horz" wrap="square" lIns="38100" tIns="19050" rIns="38100" bIns="19050" anchor="ctr" anchorCtr="1">
                <a:spAutoFit/>
              </a:bodyPr>
              <a:lstStyle/>
              <a:p>
                <a:pPr>
                  <a:defRPr sz="2400" b="1" i="0" u="none" strike="noStrike" kern="1200" baseline="0">
                    <a:solidFill>
                      <a:schemeClr val="tx1">
                        <a:lumMod val="75000"/>
                        <a:lumOff val="25000"/>
                      </a:schemeClr>
                    </a:solidFill>
                    <a:latin typeface="+mn-lt"/>
                    <a:ea typeface="+mn-ea"/>
                    <a:cs typeface="+mn-cs"/>
                  </a:defRPr>
                </a:pPr>
                <a:fld id="{70241D2E-7C22-4B9F-9234-975FFEF827F9}" type="PERCENTAGE">
                  <a:rPr lang="en-US" sz="1000"/>
                  <a:pPr>
                    <a:defRPr sz="2400" b="1"/>
                  </a:pPr>
                  <a:t>[PORCENTAJE]</a:t>
                </a:fld>
                <a:endParaRPr lang="es-CO"/>
              </a:p>
            </c:rich>
          </c:tx>
          <c:spPr>
            <a:noFill/>
            <a:ln>
              <a:noFill/>
            </a:ln>
            <a:effectLst/>
          </c:spPr>
          <c:txPr>
            <a:bodyPr rot="0" spcFirstLastPara="1" vertOverflow="ellipsis" vert="horz" wrap="square" lIns="38100" tIns="19050" rIns="38100" bIns="19050" anchor="ctr" anchorCtr="1">
              <a:spAutoFit/>
            </a:bodyPr>
            <a:lstStyle/>
            <a:p>
              <a:pPr>
                <a:defRPr sz="24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15:dlblFieldTable/>
              <c15:showDataLabelsRange val="0"/>
            </c:ext>
          </c:extLst>
        </c:dLbl>
      </c:pivotFmt>
    </c:pivotFmts>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Proyectos!$K$1</c:f>
              <c:strCache>
                <c:ptCount val="1"/>
                <c:pt idx="0">
                  <c:v>Total</c:v>
                </c:pt>
              </c:strCache>
            </c:strRef>
          </c:tx>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2-4662-45F0-8C79-7F425A3A60BC}"/>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4662-45F0-8C79-7F425A3A60BC}"/>
              </c:ext>
            </c:extLst>
          </c:dPt>
          <c:dLbls>
            <c:dLbl>
              <c:idx val="0"/>
              <c:tx>
                <c:rich>
                  <a:bodyPr/>
                  <a:lstStyle/>
                  <a:p>
                    <a:fld id="{AEC4F3E6-84E2-4F65-985E-F185407D817F}" type="PERCENTAGE">
                      <a:rPr lang="en-US" sz="1000"/>
                      <a:pPr/>
                      <a:t>[PORCENTAJE]</a:t>
                    </a:fld>
                    <a:endParaRPr lang="es-CO"/>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2-4662-45F0-8C79-7F425A3A60BC}"/>
                </c:ext>
              </c:extLst>
            </c:dLbl>
            <c:dLbl>
              <c:idx val="1"/>
              <c:tx>
                <c:rich>
                  <a:bodyPr/>
                  <a:lstStyle/>
                  <a:p>
                    <a:fld id="{70241D2E-7C22-4B9F-9234-975FFEF827F9}" type="PERCENTAGE">
                      <a:rPr lang="en-US" sz="1000"/>
                      <a:pPr/>
                      <a:t>[PORCENTAJE]</a:t>
                    </a:fld>
                    <a:endParaRPr lang="es-CO"/>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4662-45F0-8C79-7F425A3A60BC}"/>
                </c:ext>
              </c:extLst>
            </c:dLbl>
            <c:spPr>
              <a:noFill/>
              <a:ln>
                <a:noFill/>
              </a:ln>
              <a:effectLst/>
            </c:spPr>
            <c:txPr>
              <a:bodyPr rot="0" spcFirstLastPara="1" vertOverflow="ellipsis" vert="horz" wrap="square" lIns="38100" tIns="19050" rIns="38100" bIns="19050" anchor="ctr" anchorCtr="1">
                <a:spAutoFit/>
              </a:bodyPr>
              <a:lstStyle/>
              <a:p>
                <a:pPr>
                  <a:defRPr sz="24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Proyectos!$J$2:$J$4</c:f>
              <c:strCache>
                <c:ptCount val="2"/>
                <c:pt idx="0">
                  <c:v>No</c:v>
                </c:pt>
                <c:pt idx="1">
                  <c:v>Si</c:v>
                </c:pt>
              </c:strCache>
            </c:strRef>
          </c:cat>
          <c:val>
            <c:numRef>
              <c:f>Proyectos!$K$2:$K$4</c:f>
              <c:numCache>
                <c:formatCode>General</c:formatCode>
                <c:ptCount val="2"/>
                <c:pt idx="0">
                  <c:v>1</c:v>
                </c:pt>
                <c:pt idx="1">
                  <c:v>2</c:v>
                </c:pt>
              </c:numCache>
            </c:numRef>
          </c:val>
          <c:extLst>
            <c:ext xmlns:c16="http://schemas.microsoft.com/office/drawing/2014/chart" uri="{C3380CC4-5D6E-409C-BE32-E72D297353CC}">
              <c16:uniqueId val="{00000000-4662-45F0-8C79-7F425A3A60BC}"/>
            </c:ext>
          </c:extLst>
        </c:ser>
        <c:dLbls>
          <c:showLegendKey val="0"/>
          <c:showVal val="0"/>
          <c:showCatName val="0"/>
          <c:showSerName val="0"/>
          <c:showPercent val="0"/>
          <c:showBubbleSize val="0"/>
          <c:showLeaderLines val="1"/>
        </c:dLbls>
      </c:pie3DChart>
      <c:spPr>
        <a:noFill/>
        <a:ln>
          <a:noFill/>
        </a:ln>
        <a:effectLst/>
      </c:spPr>
    </c:plotArea>
    <c:legend>
      <c:legendPos val="r"/>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[Anexo 4. Encuestas y Resultados OPM3 v20230615.xlsx]TD!TablaDinámica1</c:name>
    <c:fmtId val="2"/>
  </c:pivotSource>
  <c:chart>
    <c:title>
      <c:tx>
        <c:rich>
          <a:bodyPr rot="0" spcFirstLastPara="1" vertOverflow="ellipsis" vert="horz" wrap="square" anchor="ctr" anchorCtr="1"/>
          <a:lstStyle/>
          <a:p>
            <a:pPr>
              <a:defRPr sz="1400" b="1" i="0" u="none" strike="noStrike" kern="1200" cap="none" spc="20" baseline="0">
                <a:solidFill>
                  <a:schemeClr val="tx1">
                    <a:lumMod val="50000"/>
                    <a:lumOff val="50000"/>
                  </a:schemeClr>
                </a:solidFill>
                <a:latin typeface="+mn-lt"/>
                <a:ea typeface="+mn-ea"/>
                <a:cs typeface="+mn-cs"/>
              </a:defRPr>
            </a:pPr>
            <a:r>
              <a:rPr lang="es-CO" b="1"/>
              <a:t>Grado de cumplimiento MP en PyS</a:t>
            </a:r>
          </a:p>
        </c:rich>
      </c:tx>
      <c:overlay val="0"/>
      <c:spPr>
        <a:noFill/>
        <a:ln>
          <a:noFill/>
        </a:ln>
        <a:effectLst/>
      </c:spPr>
      <c:txPr>
        <a:bodyPr rot="0" spcFirstLastPara="1" vertOverflow="ellipsis" vert="horz" wrap="square" anchor="ctr" anchorCtr="1"/>
        <a:lstStyle/>
        <a:p>
          <a:pPr>
            <a:defRPr sz="1400" b="1" i="0" u="none" strike="noStrike" kern="1200" cap="none" spc="20" baseline="0">
              <a:solidFill>
                <a:schemeClr val="tx1">
                  <a:lumMod val="50000"/>
                  <a:lumOff val="50000"/>
                </a:schemeClr>
              </a:solidFill>
              <a:latin typeface="+mn-lt"/>
              <a:ea typeface="+mn-ea"/>
              <a:cs typeface="+mn-cs"/>
            </a:defRPr>
          </a:pPr>
          <a:endParaRPr lang="es-CO"/>
        </a:p>
      </c:txPr>
    </c:title>
    <c:autoTitleDeleted val="0"/>
    <c:pivotFmts>
      <c:pivotFmt>
        <c:idx val="0"/>
        <c:dLbl>
          <c:idx val="0"/>
          <c:showLegendKey val="0"/>
          <c:showVal val="0"/>
          <c:showCatName val="0"/>
          <c:showSerName val="0"/>
          <c:showPercent val="0"/>
          <c:showBubbleSize val="0"/>
          <c:extLst>
            <c:ext xmlns:c15="http://schemas.microsoft.com/office/drawing/2012/chart" uri="{CE6537A1-D6FC-4f65-9D91-7224C49458BB}"/>
          </c:extLst>
        </c:dLbl>
      </c:pivotFmt>
      <c:pivotFmt>
        <c:idx val="1"/>
        <c:dLbl>
          <c:idx val="0"/>
          <c:showLegendKey val="0"/>
          <c:showVal val="0"/>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6">
              <a:lumMod val="20000"/>
              <a:lumOff val="80000"/>
            </a:schemeClr>
          </a:solidFill>
          <a:ln w="9525" cap="flat" cmpd="sng" algn="ctr">
            <a:solidFill>
              <a:schemeClr val="accent6">
                <a:lumMod val="75000"/>
              </a:schemeClr>
            </a:solidFill>
            <a:round/>
          </a:ln>
          <a:effectLst>
            <a:outerShdw blurRad="40000" dist="20000" dir="5400000" rotWithShape="0">
              <a:srgbClr val="000000">
                <a:alpha val="38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3">
              <a:lumMod val="20000"/>
              <a:lumOff val="80000"/>
            </a:schemeClr>
          </a:solidFill>
          <a:ln w="9525" cap="flat" cmpd="sng" algn="ctr">
            <a:solidFill>
              <a:srgbClr val="92D050"/>
            </a:solidFill>
            <a:round/>
          </a:ln>
          <a:effectLst>
            <a:outerShdw blurRad="40000" dist="20000" dir="5400000" rotWithShape="0">
              <a:srgbClr val="000000">
                <a:alpha val="38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ln w="15875" cap="rnd">
            <a:solidFill>
              <a:schemeClr val="accent1"/>
            </a:solidFill>
            <a:round/>
          </a:ln>
          <a:effectLst>
            <a:outerShdw blurRad="40000" dist="20000" dir="5400000" rotWithShape="0">
              <a:srgbClr val="000000">
                <a:alpha val="38000"/>
              </a:srgbClr>
            </a:outerShdw>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3">
              <a:lumMod val="20000"/>
              <a:lumOff val="80000"/>
            </a:schemeClr>
          </a:solidFill>
          <a:ln w="9525" cap="flat" cmpd="sng" algn="ctr">
            <a:solidFill>
              <a:srgbClr val="92D050"/>
            </a:solidFill>
            <a:round/>
          </a:ln>
          <a:effectLst>
            <a:outerShdw blurRad="40000" dist="20000" dir="5400000" rotWithShape="0">
              <a:srgbClr val="000000">
                <a:alpha val="38000"/>
              </a:srgbClr>
            </a:outerShdw>
          </a:effectLst>
        </c:spPr>
      </c:pivotFmt>
    </c:pivotFmts>
    <c:plotArea>
      <c:layout/>
      <c:barChart>
        <c:barDir val="col"/>
        <c:grouping val="clustered"/>
        <c:varyColors val="0"/>
        <c:ser>
          <c:idx val="0"/>
          <c:order val="0"/>
          <c:tx>
            <c:strRef>
              <c:f>TD!$B$3</c:f>
              <c:strCache>
                <c:ptCount val="1"/>
                <c:pt idx="0">
                  <c:v>Suma de Puntaje Máximo de PyS</c:v>
                </c:pt>
              </c:strCache>
            </c:strRef>
          </c:tx>
          <c:spPr>
            <a:solidFill>
              <a:schemeClr val="accent6">
                <a:lumMod val="20000"/>
                <a:lumOff val="80000"/>
              </a:schemeClr>
            </a:solidFill>
            <a:ln w="9525" cap="flat" cmpd="sng" algn="ctr">
              <a:solidFill>
                <a:schemeClr val="accent6">
                  <a:lumMod val="7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TD!$B$4</c:f>
              <c:strCache>
                <c:ptCount val="1"/>
                <c:pt idx="0">
                  <c:v>Total</c:v>
                </c:pt>
              </c:strCache>
            </c:strRef>
          </c:cat>
          <c:val>
            <c:numRef>
              <c:f>TD!$B$4</c:f>
              <c:numCache>
                <c:formatCode>General</c:formatCode>
                <c:ptCount val="1"/>
                <c:pt idx="0">
                  <c:v>1146</c:v>
                </c:pt>
              </c:numCache>
            </c:numRef>
          </c:val>
          <c:extLst>
            <c:ext xmlns:c16="http://schemas.microsoft.com/office/drawing/2014/chart" uri="{C3380CC4-5D6E-409C-BE32-E72D297353CC}">
              <c16:uniqueId val="{00000000-7EBD-4CBD-8A33-44462D6CA34F}"/>
            </c:ext>
          </c:extLst>
        </c:ser>
        <c:ser>
          <c:idx val="1"/>
          <c:order val="1"/>
          <c:tx>
            <c:strRef>
              <c:f>TD!$C$3</c:f>
              <c:strCache>
                <c:ptCount val="1"/>
                <c:pt idx="0">
                  <c:v>Suma de Puntaje real</c:v>
                </c:pt>
              </c:strCache>
            </c:strRef>
          </c:tx>
          <c:spPr>
            <a:solidFill>
              <a:schemeClr val="accent3">
                <a:lumMod val="20000"/>
                <a:lumOff val="80000"/>
              </a:schemeClr>
            </a:solidFill>
            <a:ln w="9525" cap="flat" cmpd="sng" algn="ctr">
              <a:solidFill>
                <a:srgbClr val="92D050"/>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TD!$B$4</c:f>
              <c:strCache>
                <c:ptCount val="1"/>
                <c:pt idx="0">
                  <c:v>Total</c:v>
                </c:pt>
              </c:strCache>
            </c:strRef>
          </c:cat>
          <c:val>
            <c:numRef>
              <c:f>TD!$C$4</c:f>
              <c:numCache>
                <c:formatCode>General</c:formatCode>
                <c:ptCount val="1"/>
                <c:pt idx="0">
                  <c:v>918</c:v>
                </c:pt>
              </c:numCache>
            </c:numRef>
          </c:val>
          <c:extLst>
            <c:ext xmlns:c16="http://schemas.microsoft.com/office/drawing/2014/chart" uri="{C3380CC4-5D6E-409C-BE32-E72D297353CC}">
              <c16:uniqueId val="{00000002-7EBD-4CBD-8A33-44462D6CA34F}"/>
            </c:ext>
          </c:extLst>
        </c:ser>
        <c:dLbls>
          <c:dLblPos val="outEnd"/>
          <c:showLegendKey val="0"/>
          <c:showVal val="1"/>
          <c:showCatName val="0"/>
          <c:showSerName val="0"/>
          <c:showPercent val="0"/>
          <c:showBubbleSize val="0"/>
        </c:dLbls>
        <c:gapWidth val="100"/>
        <c:axId val="657539816"/>
        <c:axId val="596603256"/>
      </c:barChart>
      <c:lineChart>
        <c:grouping val="standard"/>
        <c:varyColors val="0"/>
        <c:ser>
          <c:idx val="2"/>
          <c:order val="2"/>
          <c:tx>
            <c:strRef>
              <c:f>TD!$D$3</c:f>
              <c:strCache>
                <c:ptCount val="1"/>
                <c:pt idx="0">
                  <c:v>Suma de Grado de cumplimiento %</c:v>
                </c:pt>
              </c:strCache>
            </c:strRef>
          </c:tx>
          <c:spPr>
            <a:ln w="15875" cap="rnd">
              <a:solidFill>
                <a:schemeClr val="accent3"/>
              </a:solidFill>
              <a:round/>
            </a:ln>
            <a:effectLst>
              <a:outerShdw blurRad="40000" dist="20000" dir="5400000" rotWithShape="0">
                <a:srgbClr val="000000">
                  <a:alpha val="38000"/>
                </a:srgbClr>
              </a:outerShdw>
            </a:effectLst>
          </c:spPr>
          <c:marker>
            <c:symbol val="none"/>
          </c:marker>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TD!$B$4</c:f>
              <c:strCache>
                <c:ptCount val="1"/>
                <c:pt idx="0">
                  <c:v>Total</c:v>
                </c:pt>
              </c:strCache>
            </c:strRef>
          </c:cat>
          <c:val>
            <c:numRef>
              <c:f>TD!$D$4</c:f>
              <c:numCache>
                <c:formatCode>General</c:formatCode>
                <c:ptCount val="1"/>
                <c:pt idx="0">
                  <c:v>0.80104712041884818</c:v>
                </c:pt>
              </c:numCache>
            </c:numRef>
          </c:val>
          <c:smooth val="0"/>
          <c:extLst>
            <c:ext xmlns:c16="http://schemas.microsoft.com/office/drawing/2014/chart" uri="{C3380CC4-5D6E-409C-BE32-E72D297353CC}">
              <c16:uniqueId val="{00000003-7EBD-4CBD-8A33-44462D6CA34F}"/>
            </c:ext>
          </c:extLst>
        </c:ser>
        <c:dLbls>
          <c:showLegendKey val="0"/>
          <c:showVal val="0"/>
          <c:showCatName val="0"/>
          <c:showSerName val="0"/>
          <c:showPercent val="0"/>
          <c:showBubbleSize val="0"/>
        </c:dLbls>
        <c:marker val="1"/>
        <c:smooth val="0"/>
        <c:axId val="801654624"/>
        <c:axId val="801654264"/>
      </c:lineChart>
      <c:catAx>
        <c:axId val="657539816"/>
        <c:scaling>
          <c:orientation val="minMax"/>
        </c:scaling>
        <c:delete val="0"/>
        <c:axPos val="b"/>
        <c:title>
          <c:tx>
            <c:rich>
              <a:bodyPr rot="0" spcFirstLastPara="1" vertOverflow="ellipsis" vert="horz" wrap="square" anchor="ctr" anchorCtr="1"/>
              <a:lstStyle/>
              <a:p>
                <a:pPr>
                  <a:defRPr sz="900" b="1" i="0" u="none" strike="noStrike" kern="1200" cap="all" baseline="0">
                    <a:solidFill>
                      <a:schemeClr val="tx1">
                        <a:lumMod val="50000"/>
                        <a:lumOff val="50000"/>
                      </a:schemeClr>
                    </a:solidFill>
                    <a:latin typeface="+mn-lt"/>
                    <a:ea typeface="+mn-ea"/>
                    <a:cs typeface="+mn-cs"/>
                  </a:defRPr>
                </a:pPr>
                <a:r>
                  <a:rPr lang="es-CO" b="1"/>
                  <a:t>Descripción</a:t>
                </a:r>
              </a:p>
            </c:rich>
          </c:tx>
          <c:overlay val="0"/>
          <c:spPr>
            <a:noFill/>
            <a:ln>
              <a:noFill/>
            </a:ln>
            <a:effectLst/>
          </c:spPr>
          <c:txPr>
            <a:bodyPr rot="0" spcFirstLastPara="1" vertOverflow="ellipsis" vert="horz" wrap="square" anchor="ctr" anchorCtr="1"/>
            <a:lstStyle/>
            <a:p>
              <a:pPr>
                <a:defRPr sz="900" b="1" i="0" u="none" strike="noStrike" kern="1200" cap="all" baseline="0">
                  <a:solidFill>
                    <a:schemeClr val="tx1">
                      <a:lumMod val="50000"/>
                      <a:lumOff val="50000"/>
                    </a:schemeClr>
                  </a:solidFill>
                  <a:latin typeface="+mn-lt"/>
                  <a:ea typeface="+mn-ea"/>
                  <a:cs typeface="+mn-cs"/>
                </a:defRPr>
              </a:pPr>
              <a:endParaRPr lang="es-CO"/>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CO"/>
          </a:p>
        </c:txPr>
        <c:crossAx val="596603256"/>
        <c:crosses val="autoZero"/>
        <c:auto val="1"/>
        <c:lblAlgn val="ctr"/>
        <c:lblOffset val="100"/>
        <c:noMultiLvlLbl val="0"/>
      </c:catAx>
      <c:valAx>
        <c:axId val="59660325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1" i="0" u="none" strike="noStrike" kern="1200" cap="all" baseline="0">
                    <a:solidFill>
                      <a:schemeClr val="tx1">
                        <a:lumMod val="50000"/>
                        <a:lumOff val="50000"/>
                      </a:schemeClr>
                    </a:solidFill>
                    <a:latin typeface="+mn-lt"/>
                    <a:ea typeface="+mn-ea"/>
                    <a:cs typeface="+mn-cs"/>
                  </a:defRPr>
                </a:pPr>
                <a:r>
                  <a:rPr lang="es-CO" b="1"/>
                  <a:t>Puntaje</a:t>
                </a:r>
              </a:p>
            </c:rich>
          </c:tx>
          <c:overlay val="0"/>
          <c:spPr>
            <a:noFill/>
            <a:ln>
              <a:noFill/>
            </a:ln>
            <a:effectLst/>
          </c:spPr>
          <c:txPr>
            <a:bodyPr rot="-5400000" spcFirstLastPara="1" vertOverflow="ellipsis" vert="horz" wrap="square" anchor="ctr" anchorCtr="1"/>
            <a:lstStyle/>
            <a:p>
              <a:pPr>
                <a:defRPr sz="900" b="1" i="0" u="none" strike="noStrike" kern="1200" cap="all" baseline="0">
                  <a:solidFill>
                    <a:schemeClr val="tx1">
                      <a:lumMod val="50000"/>
                      <a:lumOff val="50000"/>
                    </a:schemeClr>
                  </a:solidFill>
                  <a:latin typeface="+mn-lt"/>
                  <a:ea typeface="+mn-ea"/>
                  <a:cs typeface="+mn-cs"/>
                </a:defRPr>
              </a:pPr>
              <a:endParaRPr lang="es-CO"/>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CO"/>
          </a:p>
        </c:txPr>
        <c:crossAx val="657539816"/>
        <c:crosses val="autoZero"/>
        <c:crossBetween val="between"/>
      </c:valAx>
      <c:valAx>
        <c:axId val="801654264"/>
        <c:scaling>
          <c:orientation val="minMax"/>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CO"/>
          </a:p>
        </c:txPr>
        <c:crossAx val="801654624"/>
        <c:crosses val="max"/>
        <c:crossBetween val="between"/>
      </c:valAx>
      <c:catAx>
        <c:axId val="801654624"/>
        <c:scaling>
          <c:orientation val="minMax"/>
        </c:scaling>
        <c:delete val="1"/>
        <c:axPos val="b"/>
        <c:numFmt formatCode="General" sourceLinked="1"/>
        <c:majorTickMark val="out"/>
        <c:minorTickMark val="none"/>
        <c:tickLblPos val="nextTo"/>
        <c:crossAx val="801654264"/>
        <c:crosses val="autoZero"/>
        <c:auto val="1"/>
        <c:lblAlgn val="ctr"/>
        <c:lblOffset val="100"/>
        <c:noMultiLvlLbl val="0"/>
      </c:cat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[Anexo 4. Encuestas y Resultados OPM3 v20230615.xlsx]TD!TablaDinámica2</c:name>
    <c:fmtId val="0"/>
  </c:pivotSource>
  <c:chart>
    <c:title>
      <c:tx>
        <c:rich>
          <a:bodyPr rot="0" spcFirstLastPara="1" vertOverflow="ellipsis" vert="horz" wrap="square" anchor="ctr" anchorCtr="1"/>
          <a:lstStyle/>
          <a:p>
            <a:pPr>
              <a:defRPr sz="1400" b="1" i="0" u="none" strike="noStrike" kern="1200" cap="none" spc="20" baseline="0">
                <a:solidFill>
                  <a:schemeClr val="tx1">
                    <a:lumMod val="50000"/>
                    <a:lumOff val="50000"/>
                  </a:schemeClr>
                </a:solidFill>
                <a:latin typeface="+mn-lt"/>
                <a:ea typeface="+mn-ea"/>
                <a:cs typeface="+mn-cs"/>
              </a:defRPr>
            </a:pPr>
            <a:r>
              <a:rPr lang="es-CO" b="1"/>
              <a:t>Grado de cumplimiento MP en PyS</a:t>
            </a:r>
          </a:p>
        </c:rich>
      </c:tx>
      <c:overlay val="0"/>
      <c:spPr>
        <a:noFill/>
        <a:ln>
          <a:noFill/>
        </a:ln>
        <a:effectLst/>
      </c:spPr>
      <c:txPr>
        <a:bodyPr rot="0" spcFirstLastPara="1" vertOverflow="ellipsis" vert="horz" wrap="square" anchor="ctr" anchorCtr="1"/>
        <a:lstStyle/>
        <a:p>
          <a:pPr>
            <a:defRPr sz="1400" b="1" i="0" u="none" strike="noStrike" kern="1200" cap="none" spc="20" baseline="0">
              <a:solidFill>
                <a:schemeClr val="tx1">
                  <a:lumMod val="50000"/>
                  <a:lumOff val="50000"/>
                </a:schemeClr>
              </a:solidFill>
              <a:latin typeface="+mn-lt"/>
              <a:ea typeface="+mn-ea"/>
              <a:cs typeface="+mn-cs"/>
            </a:defRPr>
          </a:pPr>
          <a:endParaRPr lang="es-CO"/>
        </a:p>
      </c:txPr>
    </c:title>
    <c:autoTitleDeleted val="0"/>
    <c:pivotFmts>
      <c:pivotFmt>
        <c:idx val="0"/>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6">
              <a:lumMod val="20000"/>
              <a:lumOff val="80000"/>
            </a:schemeClr>
          </a:solidFill>
          <a:ln w="9525" cap="flat" cmpd="sng" algn="ctr">
            <a:solidFill>
              <a:schemeClr val="accent6">
                <a:lumMod val="75000"/>
              </a:schemeClr>
            </a:solidFill>
            <a:round/>
          </a:ln>
          <a:effectLst>
            <a:outerShdw blurRad="40000" dist="20000" dir="5400000" rotWithShape="0">
              <a:srgbClr val="000000">
                <a:alpha val="38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3">
              <a:lumMod val="20000"/>
              <a:lumOff val="80000"/>
            </a:schemeClr>
          </a:solidFill>
          <a:ln w="9525" cap="flat" cmpd="sng" algn="ctr">
            <a:solidFill>
              <a:srgbClr val="92D050"/>
            </a:solidFill>
            <a:round/>
          </a:ln>
          <a:effectLst>
            <a:outerShdw blurRad="40000" dist="20000" dir="5400000" rotWithShape="0">
              <a:srgbClr val="000000">
                <a:alpha val="38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ln w="15875" cap="rnd">
            <a:solidFill>
              <a:schemeClr val="accent1"/>
            </a:solidFill>
            <a:round/>
          </a:ln>
          <a:effectLst>
            <a:outerShdw blurRad="40000" dist="20000" dir="5400000" rotWithShape="0">
              <a:srgbClr val="000000">
                <a:alpha val="38000"/>
              </a:srgbClr>
            </a:outerShdw>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3">
              <a:lumMod val="20000"/>
              <a:lumOff val="80000"/>
            </a:schemeClr>
          </a:solidFill>
          <a:ln w="9525" cap="flat" cmpd="sng" algn="ctr">
            <a:solidFill>
              <a:srgbClr val="92D050"/>
            </a:solidFill>
            <a:round/>
          </a:ln>
          <a:effectLst>
            <a:outerShdw blurRad="40000" dist="20000" dir="5400000" rotWithShape="0">
              <a:srgbClr val="000000">
                <a:alpha val="38000"/>
              </a:srgbClr>
            </a:outerShdw>
          </a:effectLst>
        </c:spPr>
      </c:pivotFmt>
    </c:pivotFmts>
    <c:plotArea>
      <c:layout/>
      <c:barChart>
        <c:barDir val="col"/>
        <c:grouping val="clustered"/>
        <c:varyColors val="0"/>
        <c:ser>
          <c:idx val="0"/>
          <c:order val="0"/>
          <c:tx>
            <c:strRef>
              <c:f>TD!$F$3</c:f>
              <c:strCache>
                <c:ptCount val="1"/>
                <c:pt idx="0">
                  <c:v>Suma de Puntaje Máximo de PyS</c:v>
                </c:pt>
              </c:strCache>
            </c:strRef>
          </c:tx>
          <c:spPr>
            <a:solidFill>
              <a:schemeClr val="accent6">
                <a:lumMod val="20000"/>
                <a:lumOff val="80000"/>
              </a:schemeClr>
            </a:solidFill>
            <a:ln w="9525" cap="flat" cmpd="sng" algn="ctr">
              <a:solidFill>
                <a:schemeClr val="accent6">
                  <a:lumMod val="7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TD!$F$4</c:f>
              <c:strCache>
                <c:ptCount val="1"/>
                <c:pt idx="0">
                  <c:v>Total</c:v>
                </c:pt>
              </c:strCache>
            </c:strRef>
          </c:cat>
          <c:val>
            <c:numRef>
              <c:f>TD!$F$4</c:f>
              <c:numCache>
                <c:formatCode>General</c:formatCode>
                <c:ptCount val="1"/>
                <c:pt idx="0">
                  <c:v>903</c:v>
                </c:pt>
              </c:numCache>
            </c:numRef>
          </c:val>
          <c:extLst>
            <c:ext xmlns:c16="http://schemas.microsoft.com/office/drawing/2014/chart" uri="{C3380CC4-5D6E-409C-BE32-E72D297353CC}">
              <c16:uniqueId val="{00000000-F96A-4F48-9D49-9E0456576022}"/>
            </c:ext>
          </c:extLst>
        </c:ser>
        <c:ser>
          <c:idx val="1"/>
          <c:order val="1"/>
          <c:tx>
            <c:strRef>
              <c:f>TD!$G$3</c:f>
              <c:strCache>
                <c:ptCount val="1"/>
                <c:pt idx="0">
                  <c:v>Suma de Puntaje real</c:v>
                </c:pt>
              </c:strCache>
            </c:strRef>
          </c:tx>
          <c:spPr>
            <a:solidFill>
              <a:schemeClr val="accent3">
                <a:lumMod val="20000"/>
                <a:lumOff val="80000"/>
              </a:schemeClr>
            </a:solidFill>
            <a:ln w="9525" cap="flat" cmpd="sng" algn="ctr">
              <a:solidFill>
                <a:srgbClr val="92D050"/>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TD!$F$4</c:f>
              <c:strCache>
                <c:ptCount val="1"/>
                <c:pt idx="0">
                  <c:v>Total</c:v>
                </c:pt>
              </c:strCache>
            </c:strRef>
          </c:cat>
          <c:val>
            <c:numRef>
              <c:f>TD!$G$4</c:f>
              <c:numCache>
                <c:formatCode>General</c:formatCode>
                <c:ptCount val="1"/>
                <c:pt idx="0">
                  <c:v>645</c:v>
                </c:pt>
              </c:numCache>
            </c:numRef>
          </c:val>
          <c:extLst>
            <c:ext xmlns:c16="http://schemas.microsoft.com/office/drawing/2014/chart" uri="{C3380CC4-5D6E-409C-BE32-E72D297353CC}">
              <c16:uniqueId val="{00000002-F96A-4F48-9D49-9E0456576022}"/>
            </c:ext>
          </c:extLst>
        </c:ser>
        <c:dLbls>
          <c:dLblPos val="outEnd"/>
          <c:showLegendKey val="0"/>
          <c:showVal val="1"/>
          <c:showCatName val="0"/>
          <c:showSerName val="0"/>
          <c:showPercent val="0"/>
          <c:showBubbleSize val="0"/>
        </c:dLbls>
        <c:gapWidth val="100"/>
        <c:axId val="657433176"/>
        <c:axId val="657433504"/>
      </c:barChart>
      <c:lineChart>
        <c:grouping val="standard"/>
        <c:varyColors val="0"/>
        <c:ser>
          <c:idx val="2"/>
          <c:order val="2"/>
          <c:tx>
            <c:strRef>
              <c:f>TD!$H$3</c:f>
              <c:strCache>
                <c:ptCount val="1"/>
                <c:pt idx="0">
                  <c:v>Suma de Grado de cumplimiento %</c:v>
                </c:pt>
              </c:strCache>
            </c:strRef>
          </c:tx>
          <c:spPr>
            <a:ln w="15875" cap="rnd">
              <a:solidFill>
                <a:schemeClr val="accent3"/>
              </a:solidFill>
              <a:round/>
            </a:ln>
            <a:effectLst>
              <a:outerShdw blurRad="40000" dist="20000" dir="5400000" rotWithShape="0">
                <a:srgbClr val="000000">
                  <a:alpha val="38000"/>
                </a:srgbClr>
              </a:outerShdw>
            </a:effectLst>
          </c:spPr>
          <c:marker>
            <c:symbol val="none"/>
          </c:marker>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TD!$F$4</c:f>
              <c:strCache>
                <c:ptCount val="1"/>
                <c:pt idx="0">
                  <c:v>Total</c:v>
                </c:pt>
              </c:strCache>
            </c:strRef>
          </c:cat>
          <c:val>
            <c:numRef>
              <c:f>TD!$H$4</c:f>
              <c:numCache>
                <c:formatCode>General</c:formatCode>
                <c:ptCount val="1"/>
                <c:pt idx="0">
                  <c:v>0.7142857142857143</c:v>
                </c:pt>
              </c:numCache>
            </c:numRef>
          </c:val>
          <c:smooth val="0"/>
          <c:extLst>
            <c:ext xmlns:c16="http://schemas.microsoft.com/office/drawing/2014/chart" uri="{C3380CC4-5D6E-409C-BE32-E72D297353CC}">
              <c16:uniqueId val="{00000003-F96A-4F48-9D49-9E0456576022}"/>
            </c:ext>
          </c:extLst>
        </c:ser>
        <c:dLbls>
          <c:showLegendKey val="0"/>
          <c:showVal val="0"/>
          <c:showCatName val="0"/>
          <c:showSerName val="0"/>
          <c:showPercent val="0"/>
          <c:showBubbleSize val="0"/>
        </c:dLbls>
        <c:marker val="1"/>
        <c:smooth val="0"/>
        <c:axId val="615785024"/>
        <c:axId val="615779984"/>
      </c:lineChart>
      <c:catAx>
        <c:axId val="657433176"/>
        <c:scaling>
          <c:orientation val="minMax"/>
        </c:scaling>
        <c:delete val="0"/>
        <c:axPos val="b"/>
        <c:title>
          <c:tx>
            <c:rich>
              <a:bodyPr rot="0" spcFirstLastPara="1" vertOverflow="ellipsis" vert="horz" wrap="square" anchor="ctr" anchorCtr="1"/>
              <a:lstStyle/>
              <a:p>
                <a:pPr>
                  <a:defRPr sz="900" b="1" i="0" u="none" strike="noStrike" kern="1200" cap="all" baseline="0">
                    <a:solidFill>
                      <a:schemeClr val="tx1">
                        <a:lumMod val="50000"/>
                        <a:lumOff val="50000"/>
                      </a:schemeClr>
                    </a:solidFill>
                    <a:latin typeface="+mn-lt"/>
                    <a:ea typeface="+mn-ea"/>
                    <a:cs typeface="+mn-cs"/>
                  </a:defRPr>
                </a:pPr>
                <a:r>
                  <a:rPr lang="es-CO" b="1"/>
                  <a:t>DESCRIPCIÓN</a:t>
                </a:r>
              </a:p>
            </c:rich>
          </c:tx>
          <c:overlay val="0"/>
          <c:spPr>
            <a:noFill/>
            <a:ln>
              <a:noFill/>
            </a:ln>
            <a:effectLst/>
          </c:spPr>
          <c:txPr>
            <a:bodyPr rot="0" spcFirstLastPara="1" vertOverflow="ellipsis" vert="horz" wrap="square" anchor="ctr" anchorCtr="1"/>
            <a:lstStyle/>
            <a:p>
              <a:pPr>
                <a:defRPr sz="900" b="1" i="0" u="none" strike="noStrike" kern="1200" cap="all" baseline="0">
                  <a:solidFill>
                    <a:schemeClr val="tx1">
                      <a:lumMod val="50000"/>
                      <a:lumOff val="50000"/>
                    </a:schemeClr>
                  </a:solidFill>
                  <a:latin typeface="+mn-lt"/>
                  <a:ea typeface="+mn-ea"/>
                  <a:cs typeface="+mn-cs"/>
                </a:defRPr>
              </a:pPr>
              <a:endParaRPr lang="es-CO"/>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CO"/>
          </a:p>
        </c:txPr>
        <c:crossAx val="657433504"/>
        <c:crosses val="autoZero"/>
        <c:auto val="1"/>
        <c:lblAlgn val="ctr"/>
        <c:lblOffset val="100"/>
        <c:noMultiLvlLbl val="0"/>
      </c:catAx>
      <c:valAx>
        <c:axId val="6574335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1" i="0" u="none" strike="noStrike" kern="1200" cap="all" baseline="0">
                    <a:solidFill>
                      <a:schemeClr val="tx1">
                        <a:lumMod val="50000"/>
                        <a:lumOff val="50000"/>
                      </a:schemeClr>
                    </a:solidFill>
                    <a:latin typeface="+mn-lt"/>
                    <a:ea typeface="+mn-ea"/>
                    <a:cs typeface="+mn-cs"/>
                  </a:defRPr>
                </a:pPr>
                <a:r>
                  <a:rPr lang="es-CO" b="1"/>
                  <a:t>PUNTAJE</a:t>
                </a:r>
              </a:p>
            </c:rich>
          </c:tx>
          <c:overlay val="0"/>
          <c:spPr>
            <a:noFill/>
            <a:ln>
              <a:noFill/>
            </a:ln>
            <a:effectLst/>
          </c:spPr>
          <c:txPr>
            <a:bodyPr rot="-5400000" spcFirstLastPara="1" vertOverflow="ellipsis" vert="horz" wrap="square" anchor="ctr" anchorCtr="1"/>
            <a:lstStyle/>
            <a:p>
              <a:pPr>
                <a:defRPr sz="900" b="1" i="0" u="none" strike="noStrike" kern="1200" cap="all" baseline="0">
                  <a:solidFill>
                    <a:schemeClr val="tx1">
                      <a:lumMod val="50000"/>
                      <a:lumOff val="50000"/>
                    </a:schemeClr>
                  </a:solidFill>
                  <a:latin typeface="+mn-lt"/>
                  <a:ea typeface="+mn-ea"/>
                  <a:cs typeface="+mn-cs"/>
                </a:defRPr>
              </a:pPr>
              <a:endParaRPr lang="es-CO"/>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CO"/>
          </a:p>
        </c:txPr>
        <c:crossAx val="657433176"/>
        <c:crosses val="autoZero"/>
        <c:crossBetween val="between"/>
      </c:valAx>
      <c:valAx>
        <c:axId val="615779984"/>
        <c:scaling>
          <c:orientation val="minMax"/>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CO"/>
          </a:p>
        </c:txPr>
        <c:crossAx val="615785024"/>
        <c:crosses val="max"/>
        <c:crossBetween val="between"/>
      </c:valAx>
      <c:catAx>
        <c:axId val="615785024"/>
        <c:scaling>
          <c:orientation val="minMax"/>
        </c:scaling>
        <c:delete val="1"/>
        <c:axPos val="b"/>
        <c:numFmt formatCode="General" sourceLinked="1"/>
        <c:majorTickMark val="out"/>
        <c:minorTickMark val="none"/>
        <c:tickLblPos val="nextTo"/>
        <c:crossAx val="615779984"/>
        <c:crosses val="autoZero"/>
        <c:auto val="1"/>
        <c:lblAlgn val="ctr"/>
        <c:lblOffset val="100"/>
        <c:noMultiLvlLbl val="0"/>
      </c:cat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[Anexo 4. Encuestas y Resultados OPM3 v20230615.xlsx]TD!TablaDinámica3</c:name>
    <c:fmtId val="0"/>
  </c:pivotSource>
  <c:chart>
    <c:title>
      <c:tx>
        <c:rich>
          <a:bodyPr rot="0" spcFirstLastPara="1" vertOverflow="ellipsis" vert="horz" wrap="square" anchor="ctr" anchorCtr="1"/>
          <a:lstStyle/>
          <a:p>
            <a:pPr>
              <a:defRPr sz="1400" b="1" i="0" u="none" strike="noStrike" kern="1200" cap="none" spc="20" baseline="0">
                <a:solidFill>
                  <a:schemeClr val="tx1">
                    <a:lumMod val="50000"/>
                    <a:lumOff val="50000"/>
                  </a:schemeClr>
                </a:solidFill>
                <a:latin typeface="+mn-lt"/>
                <a:ea typeface="+mn-ea"/>
                <a:cs typeface="+mn-cs"/>
              </a:defRPr>
            </a:pPr>
            <a:r>
              <a:rPr lang="es-CO" b="1"/>
              <a:t>Grado de cumplimiento MP en PyS</a:t>
            </a:r>
          </a:p>
          <a:p>
            <a:pPr>
              <a:defRPr b="1"/>
            </a:pPr>
            <a:endParaRPr lang="es-CO" b="1"/>
          </a:p>
        </c:rich>
      </c:tx>
      <c:overlay val="0"/>
      <c:spPr>
        <a:noFill/>
        <a:ln>
          <a:noFill/>
        </a:ln>
        <a:effectLst/>
      </c:spPr>
      <c:txPr>
        <a:bodyPr rot="0" spcFirstLastPara="1" vertOverflow="ellipsis" vert="horz" wrap="square" anchor="ctr" anchorCtr="1"/>
        <a:lstStyle/>
        <a:p>
          <a:pPr>
            <a:defRPr sz="1400" b="1" i="0" u="none" strike="noStrike" kern="1200" cap="none" spc="20" baseline="0">
              <a:solidFill>
                <a:schemeClr val="tx1">
                  <a:lumMod val="50000"/>
                  <a:lumOff val="50000"/>
                </a:schemeClr>
              </a:solidFill>
              <a:latin typeface="+mn-lt"/>
              <a:ea typeface="+mn-ea"/>
              <a:cs typeface="+mn-cs"/>
            </a:defRPr>
          </a:pPr>
          <a:endParaRPr lang="es-CO"/>
        </a:p>
      </c:txPr>
    </c:title>
    <c:autoTitleDeleted val="0"/>
    <c:pivotFmts>
      <c:pivotFmt>
        <c:idx val="0"/>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6">
              <a:lumMod val="20000"/>
              <a:lumOff val="80000"/>
            </a:schemeClr>
          </a:solidFill>
          <a:ln w="9525" cap="flat" cmpd="sng" algn="ctr">
            <a:solidFill>
              <a:schemeClr val="accent6">
                <a:lumMod val="75000"/>
              </a:schemeClr>
            </a:solidFill>
            <a:round/>
          </a:ln>
          <a:effectLst>
            <a:outerShdw blurRad="40000" dist="20000" dir="5400000" rotWithShape="0">
              <a:srgbClr val="000000">
                <a:alpha val="38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3">
              <a:lumMod val="20000"/>
              <a:lumOff val="80000"/>
            </a:schemeClr>
          </a:solidFill>
          <a:ln w="9525" cap="flat" cmpd="sng" algn="ctr">
            <a:solidFill>
              <a:srgbClr val="92D050"/>
            </a:solidFill>
            <a:round/>
          </a:ln>
          <a:effectLst>
            <a:outerShdw blurRad="40000" dist="20000" dir="5400000" rotWithShape="0">
              <a:srgbClr val="000000">
                <a:alpha val="38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ln w="15875" cap="rnd">
            <a:solidFill>
              <a:schemeClr val="accent1"/>
            </a:solidFill>
            <a:round/>
          </a:ln>
          <a:effectLst>
            <a:outerShdw blurRad="40000" dist="20000" dir="5400000" rotWithShape="0">
              <a:srgbClr val="000000">
                <a:alpha val="38000"/>
              </a:srgbClr>
            </a:outerShdw>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TD!$I$3</c:f>
              <c:strCache>
                <c:ptCount val="1"/>
                <c:pt idx="0">
                  <c:v>Suma de Puntaje Máximo de PyS</c:v>
                </c:pt>
              </c:strCache>
            </c:strRef>
          </c:tx>
          <c:spPr>
            <a:solidFill>
              <a:schemeClr val="accent6">
                <a:lumMod val="20000"/>
                <a:lumOff val="80000"/>
              </a:schemeClr>
            </a:solidFill>
            <a:ln w="9525" cap="flat" cmpd="sng" algn="ctr">
              <a:solidFill>
                <a:schemeClr val="accent6">
                  <a:lumMod val="7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TD!$I$4</c:f>
              <c:strCache>
                <c:ptCount val="1"/>
                <c:pt idx="0">
                  <c:v>Total</c:v>
                </c:pt>
              </c:strCache>
            </c:strRef>
          </c:cat>
          <c:val>
            <c:numRef>
              <c:f>TD!$I$4</c:f>
              <c:numCache>
                <c:formatCode>General</c:formatCode>
                <c:ptCount val="1"/>
                <c:pt idx="0">
                  <c:v>633</c:v>
                </c:pt>
              </c:numCache>
            </c:numRef>
          </c:val>
          <c:extLst>
            <c:ext xmlns:c16="http://schemas.microsoft.com/office/drawing/2014/chart" uri="{C3380CC4-5D6E-409C-BE32-E72D297353CC}">
              <c16:uniqueId val="{00000000-B0F1-41A8-912A-1439B23B4F09}"/>
            </c:ext>
          </c:extLst>
        </c:ser>
        <c:ser>
          <c:idx val="1"/>
          <c:order val="1"/>
          <c:tx>
            <c:strRef>
              <c:f>TD!$J$3</c:f>
              <c:strCache>
                <c:ptCount val="1"/>
                <c:pt idx="0">
                  <c:v>Suma de Puntaje real</c:v>
                </c:pt>
              </c:strCache>
            </c:strRef>
          </c:tx>
          <c:spPr>
            <a:solidFill>
              <a:schemeClr val="accent3">
                <a:lumMod val="20000"/>
                <a:lumOff val="80000"/>
              </a:schemeClr>
            </a:solidFill>
            <a:ln w="9525" cap="flat" cmpd="sng" algn="ctr">
              <a:solidFill>
                <a:srgbClr val="92D050"/>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TD!$I$4</c:f>
              <c:strCache>
                <c:ptCount val="1"/>
                <c:pt idx="0">
                  <c:v>Total</c:v>
                </c:pt>
              </c:strCache>
            </c:strRef>
          </c:cat>
          <c:val>
            <c:numRef>
              <c:f>TD!$J$4</c:f>
              <c:numCache>
                <c:formatCode>General</c:formatCode>
                <c:ptCount val="1"/>
                <c:pt idx="0">
                  <c:v>465</c:v>
                </c:pt>
              </c:numCache>
            </c:numRef>
          </c:val>
          <c:extLst>
            <c:ext xmlns:c16="http://schemas.microsoft.com/office/drawing/2014/chart" uri="{C3380CC4-5D6E-409C-BE32-E72D297353CC}">
              <c16:uniqueId val="{00000002-B0F1-41A8-912A-1439B23B4F09}"/>
            </c:ext>
          </c:extLst>
        </c:ser>
        <c:dLbls>
          <c:dLblPos val="outEnd"/>
          <c:showLegendKey val="0"/>
          <c:showVal val="1"/>
          <c:showCatName val="0"/>
          <c:showSerName val="0"/>
          <c:showPercent val="0"/>
          <c:showBubbleSize val="0"/>
        </c:dLbls>
        <c:gapWidth val="100"/>
        <c:axId val="599010968"/>
        <c:axId val="599009328"/>
      </c:barChart>
      <c:lineChart>
        <c:grouping val="standard"/>
        <c:varyColors val="0"/>
        <c:ser>
          <c:idx val="2"/>
          <c:order val="2"/>
          <c:tx>
            <c:strRef>
              <c:f>TD!$K$3</c:f>
              <c:strCache>
                <c:ptCount val="1"/>
                <c:pt idx="0">
                  <c:v>Suma de Grado de cumplimiento %</c:v>
                </c:pt>
              </c:strCache>
            </c:strRef>
          </c:tx>
          <c:spPr>
            <a:ln w="15875" cap="rnd">
              <a:solidFill>
                <a:schemeClr val="accent3"/>
              </a:solidFill>
              <a:round/>
            </a:ln>
            <a:effectLst>
              <a:outerShdw blurRad="40000" dist="20000" dir="5400000" rotWithShape="0">
                <a:srgbClr val="000000">
                  <a:alpha val="38000"/>
                </a:srgbClr>
              </a:outerShdw>
            </a:effectLst>
          </c:spPr>
          <c:marker>
            <c:symbol val="none"/>
          </c:marker>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TD!$I$4</c:f>
              <c:strCache>
                <c:ptCount val="1"/>
                <c:pt idx="0">
                  <c:v>Total</c:v>
                </c:pt>
              </c:strCache>
            </c:strRef>
          </c:cat>
          <c:val>
            <c:numRef>
              <c:f>TD!$K$4</c:f>
              <c:numCache>
                <c:formatCode>General</c:formatCode>
                <c:ptCount val="1"/>
                <c:pt idx="0">
                  <c:v>0.7345971563981043</c:v>
                </c:pt>
              </c:numCache>
            </c:numRef>
          </c:val>
          <c:smooth val="0"/>
          <c:extLst>
            <c:ext xmlns:c16="http://schemas.microsoft.com/office/drawing/2014/chart" uri="{C3380CC4-5D6E-409C-BE32-E72D297353CC}">
              <c16:uniqueId val="{00000003-B0F1-41A8-912A-1439B23B4F09}"/>
            </c:ext>
          </c:extLst>
        </c:ser>
        <c:dLbls>
          <c:showLegendKey val="0"/>
          <c:showVal val="0"/>
          <c:showCatName val="0"/>
          <c:showSerName val="0"/>
          <c:showPercent val="0"/>
          <c:showBubbleSize val="0"/>
        </c:dLbls>
        <c:marker val="1"/>
        <c:smooth val="0"/>
        <c:axId val="808160920"/>
        <c:axId val="808160200"/>
      </c:lineChart>
      <c:catAx>
        <c:axId val="599010968"/>
        <c:scaling>
          <c:orientation val="minMax"/>
        </c:scaling>
        <c:delete val="0"/>
        <c:axPos val="b"/>
        <c:title>
          <c:tx>
            <c:rich>
              <a:bodyPr rot="0" spcFirstLastPara="1" vertOverflow="ellipsis" vert="horz" wrap="square" anchor="ctr" anchorCtr="1"/>
              <a:lstStyle/>
              <a:p>
                <a:pPr>
                  <a:defRPr sz="900" b="1" i="0" u="none" strike="noStrike" kern="1200" cap="all" baseline="0">
                    <a:solidFill>
                      <a:schemeClr val="tx1">
                        <a:lumMod val="50000"/>
                        <a:lumOff val="50000"/>
                      </a:schemeClr>
                    </a:solidFill>
                    <a:latin typeface="+mn-lt"/>
                    <a:ea typeface="+mn-ea"/>
                    <a:cs typeface="+mn-cs"/>
                  </a:defRPr>
                </a:pPr>
                <a:r>
                  <a:rPr lang="es-CO" b="1"/>
                  <a:t>DESCRIPCIÓN</a:t>
                </a:r>
              </a:p>
            </c:rich>
          </c:tx>
          <c:overlay val="0"/>
          <c:spPr>
            <a:noFill/>
            <a:ln>
              <a:noFill/>
            </a:ln>
            <a:effectLst/>
          </c:spPr>
          <c:txPr>
            <a:bodyPr rot="0" spcFirstLastPara="1" vertOverflow="ellipsis" vert="horz" wrap="square" anchor="ctr" anchorCtr="1"/>
            <a:lstStyle/>
            <a:p>
              <a:pPr>
                <a:defRPr sz="900" b="1" i="0" u="none" strike="noStrike" kern="1200" cap="all" baseline="0">
                  <a:solidFill>
                    <a:schemeClr val="tx1">
                      <a:lumMod val="50000"/>
                      <a:lumOff val="50000"/>
                    </a:schemeClr>
                  </a:solidFill>
                  <a:latin typeface="+mn-lt"/>
                  <a:ea typeface="+mn-ea"/>
                  <a:cs typeface="+mn-cs"/>
                </a:defRPr>
              </a:pPr>
              <a:endParaRPr lang="es-CO"/>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CO"/>
          </a:p>
        </c:txPr>
        <c:crossAx val="599009328"/>
        <c:crosses val="autoZero"/>
        <c:auto val="1"/>
        <c:lblAlgn val="ctr"/>
        <c:lblOffset val="100"/>
        <c:noMultiLvlLbl val="0"/>
      </c:catAx>
      <c:valAx>
        <c:axId val="59900932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1" i="0" u="none" strike="noStrike" kern="1200" cap="all" baseline="0">
                    <a:solidFill>
                      <a:schemeClr val="tx1">
                        <a:lumMod val="50000"/>
                        <a:lumOff val="50000"/>
                      </a:schemeClr>
                    </a:solidFill>
                    <a:latin typeface="+mn-lt"/>
                    <a:ea typeface="+mn-ea"/>
                    <a:cs typeface="+mn-cs"/>
                  </a:defRPr>
                </a:pPr>
                <a:r>
                  <a:rPr lang="es-CO" b="1"/>
                  <a:t>PUNTAJE</a:t>
                </a:r>
              </a:p>
            </c:rich>
          </c:tx>
          <c:overlay val="0"/>
          <c:spPr>
            <a:noFill/>
            <a:ln>
              <a:noFill/>
            </a:ln>
            <a:effectLst/>
          </c:spPr>
          <c:txPr>
            <a:bodyPr rot="-5400000" spcFirstLastPara="1" vertOverflow="ellipsis" vert="horz" wrap="square" anchor="ctr" anchorCtr="1"/>
            <a:lstStyle/>
            <a:p>
              <a:pPr>
                <a:defRPr sz="900" b="1" i="0" u="none" strike="noStrike" kern="1200" cap="all" baseline="0">
                  <a:solidFill>
                    <a:schemeClr val="tx1">
                      <a:lumMod val="50000"/>
                      <a:lumOff val="50000"/>
                    </a:schemeClr>
                  </a:solidFill>
                  <a:latin typeface="+mn-lt"/>
                  <a:ea typeface="+mn-ea"/>
                  <a:cs typeface="+mn-cs"/>
                </a:defRPr>
              </a:pPr>
              <a:endParaRPr lang="es-CO"/>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CO"/>
          </a:p>
        </c:txPr>
        <c:crossAx val="599010968"/>
        <c:crosses val="autoZero"/>
        <c:crossBetween val="between"/>
      </c:valAx>
      <c:valAx>
        <c:axId val="808160200"/>
        <c:scaling>
          <c:orientation val="minMax"/>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CO"/>
          </a:p>
        </c:txPr>
        <c:crossAx val="808160920"/>
        <c:crosses val="max"/>
        <c:crossBetween val="between"/>
      </c:valAx>
      <c:catAx>
        <c:axId val="808160920"/>
        <c:scaling>
          <c:orientation val="minMax"/>
        </c:scaling>
        <c:delete val="1"/>
        <c:axPos val="b"/>
        <c:numFmt formatCode="General" sourceLinked="1"/>
        <c:majorTickMark val="out"/>
        <c:minorTickMark val="none"/>
        <c:tickLblPos val="nextTo"/>
        <c:crossAx val="808160200"/>
        <c:crosses val="autoZero"/>
        <c:auto val="1"/>
        <c:lblAlgn val="ctr"/>
        <c:lblOffset val="100"/>
        <c:noMultiLvlLbl val="0"/>
      </c:cat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1.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1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4.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8.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9.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3" Type="http://schemas.openxmlformats.org/officeDocument/2006/relationships/hyperlink" Target="#'Gr&#225;ficos Autoevaluaci&#243;n'!A1"/><Relationship Id="rId7" Type="http://schemas.openxmlformats.org/officeDocument/2006/relationships/image" Target="../media/image2.png"/><Relationship Id="rId2" Type="http://schemas.openxmlformats.org/officeDocument/2006/relationships/hyperlink" Target="#'Autoevaluaci&#243;n OPM3 Espa&#241;ol'!A1"/><Relationship Id="rId1" Type="http://schemas.openxmlformats.org/officeDocument/2006/relationships/image" Target="../media/image1.jpeg"/><Relationship Id="rId6" Type="http://schemas.openxmlformats.org/officeDocument/2006/relationships/hyperlink" Target="#'Gr&#225;ficos Mejores pr&#225;cticas'!A1"/><Relationship Id="rId5" Type="http://schemas.openxmlformats.org/officeDocument/2006/relationships/hyperlink" Target="#'Mejores practicas OPM3'!A1"/><Relationship Id="rId4" Type="http://schemas.openxmlformats.org/officeDocument/2006/relationships/hyperlink" Target="#'Proyectos Autoevaluaci&#243;n'!A1"/></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image" Target="../media/image3.png"/><Relationship Id="rId4" Type="http://schemas.openxmlformats.org/officeDocument/2006/relationships/chart" Target="../charts/chart5.xml"/></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chart" Target="../charts/chart6.xml"/></Relationships>
</file>

<file path=xl/drawings/_rels/drawing6.xml.rels><?xml version="1.0" encoding="UTF-8" standalone="yes"?>
<Relationships xmlns="http://schemas.openxmlformats.org/package/2006/relationships"><Relationship Id="rId8" Type="http://schemas.openxmlformats.org/officeDocument/2006/relationships/image" Target="../media/image6.png"/><Relationship Id="rId13" Type="http://schemas.openxmlformats.org/officeDocument/2006/relationships/image" Target="../media/image3.png"/><Relationship Id="rId3" Type="http://schemas.openxmlformats.org/officeDocument/2006/relationships/chart" Target="../charts/chart9.xml"/><Relationship Id="rId7" Type="http://schemas.openxmlformats.org/officeDocument/2006/relationships/image" Target="../media/image5.png"/><Relationship Id="rId12" Type="http://schemas.openxmlformats.org/officeDocument/2006/relationships/chart" Target="../charts/chart14.xml"/><Relationship Id="rId2" Type="http://schemas.openxmlformats.org/officeDocument/2006/relationships/chart" Target="../charts/chart8.xml"/><Relationship Id="rId1" Type="http://schemas.openxmlformats.org/officeDocument/2006/relationships/chart" Target="../charts/chart7.xml"/><Relationship Id="rId6" Type="http://schemas.openxmlformats.org/officeDocument/2006/relationships/chart" Target="../charts/chart12.xml"/><Relationship Id="rId11" Type="http://schemas.openxmlformats.org/officeDocument/2006/relationships/chart" Target="../charts/chart13.xml"/><Relationship Id="rId5" Type="http://schemas.openxmlformats.org/officeDocument/2006/relationships/chart" Target="../charts/chart11.xml"/><Relationship Id="rId10" Type="http://schemas.openxmlformats.org/officeDocument/2006/relationships/image" Target="../media/image8.png"/><Relationship Id="rId4" Type="http://schemas.openxmlformats.org/officeDocument/2006/relationships/chart" Target="../charts/chart10.xml"/><Relationship Id="rId9" Type="http://schemas.openxmlformats.org/officeDocument/2006/relationships/image" Target="../media/image7.png"/></Relationships>
</file>

<file path=xl/drawings/_rels/drawing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730250</xdr:colOff>
      <xdr:row>11</xdr:row>
      <xdr:rowOff>47624</xdr:rowOff>
    </xdr:from>
    <xdr:to>
      <xdr:col>6</xdr:col>
      <xdr:colOff>453890</xdr:colOff>
      <xdr:row>21</xdr:row>
      <xdr:rowOff>31750</xdr:rowOff>
    </xdr:to>
    <xdr:pic>
      <xdr:nvPicPr>
        <xdr:cNvPr id="2" name="Imagen 1">
          <a:extLst>
            <a:ext uri="{FF2B5EF4-FFF2-40B4-BE49-F238E27FC236}">
              <a16:creationId xmlns:a16="http://schemas.microsoft.com/office/drawing/2014/main" id="{132E2E5E-DE64-4D10-B090-60DD9100F742}"/>
            </a:ext>
          </a:extLst>
        </xdr:cNvPr>
        <xdr:cNvPicPr>
          <a:picLocks noChangeAspect="1"/>
        </xdr:cNvPicPr>
      </xdr:nvPicPr>
      <xdr:blipFill rotWithShape="1">
        <a:blip xmlns:r="http://schemas.openxmlformats.org/officeDocument/2006/relationships" r:embed="rId1"/>
        <a:srcRect t="20666"/>
        <a:stretch/>
      </xdr:blipFill>
      <xdr:spPr>
        <a:xfrm>
          <a:off x="730250" y="1690687"/>
          <a:ext cx="4295640" cy="1889126"/>
        </a:xfrm>
        <a:prstGeom prst="rect">
          <a:avLst/>
        </a:prstGeom>
      </xdr:spPr>
    </xdr:pic>
    <xdr:clientData/>
  </xdr:twoCellAnchor>
  <xdr:twoCellAnchor>
    <xdr:from>
      <xdr:col>7</xdr:col>
      <xdr:colOff>635000</xdr:colOff>
      <xdr:row>8</xdr:row>
      <xdr:rowOff>111124</xdr:rowOff>
    </xdr:from>
    <xdr:to>
      <xdr:col>10</xdr:col>
      <xdr:colOff>349250</xdr:colOff>
      <xdr:row>11</xdr:row>
      <xdr:rowOff>126999</xdr:rowOff>
    </xdr:to>
    <xdr:sp macro="" textlink="">
      <xdr:nvSpPr>
        <xdr:cNvPr id="3" name="Rectángulo: esquinas redondeadas 2">
          <a:hlinkClick xmlns:r="http://schemas.openxmlformats.org/officeDocument/2006/relationships" r:id="rId2"/>
          <a:extLst>
            <a:ext uri="{FF2B5EF4-FFF2-40B4-BE49-F238E27FC236}">
              <a16:creationId xmlns:a16="http://schemas.microsoft.com/office/drawing/2014/main" id="{76118BA0-7C9C-4ACB-A221-173C202F9F98}"/>
            </a:ext>
          </a:extLst>
        </xdr:cNvPr>
        <xdr:cNvSpPr/>
      </xdr:nvSpPr>
      <xdr:spPr>
        <a:xfrm>
          <a:off x="5969000" y="1187449"/>
          <a:ext cx="2000250" cy="587375"/>
        </a:xfrm>
        <a:prstGeom prst="roundRect">
          <a:avLst/>
        </a:prstGeom>
        <a:solidFill>
          <a:schemeClr val="bg1">
            <a:lumMod val="65000"/>
          </a:schemeClr>
        </a:solidFill>
        <a:ln>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200" b="1">
              <a:latin typeface="Arial" panose="020B0604020202020204" pitchFamily="34" charset="0"/>
              <a:cs typeface="Arial" panose="020B0604020202020204" pitchFamily="34" charset="0"/>
            </a:rPr>
            <a:t>AUTOEVALUCIÓN</a:t>
          </a:r>
          <a:r>
            <a:rPr lang="es-CO" sz="1200" b="1" baseline="0">
              <a:latin typeface="Arial" panose="020B0604020202020204" pitchFamily="34" charset="0"/>
              <a:cs typeface="Arial" panose="020B0604020202020204" pitchFamily="34" charset="0"/>
            </a:rPr>
            <a:t> OPM3</a:t>
          </a:r>
          <a:endParaRPr lang="es-CO" sz="1200" b="1">
            <a:latin typeface="Arial" panose="020B0604020202020204" pitchFamily="34" charset="0"/>
            <a:cs typeface="Arial" panose="020B0604020202020204" pitchFamily="34" charset="0"/>
          </a:endParaRPr>
        </a:p>
      </xdr:txBody>
    </xdr:sp>
    <xdr:clientData/>
  </xdr:twoCellAnchor>
  <xdr:twoCellAnchor>
    <xdr:from>
      <xdr:col>7</xdr:col>
      <xdr:colOff>650875</xdr:colOff>
      <xdr:row>11</xdr:row>
      <xdr:rowOff>174625</xdr:rowOff>
    </xdr:from>
    <xdr:to>
      <xdr:col>10</xdr:col>
      <xdr:colOff>365125</xdr:colOff>
      <xdr:row>15</xdr:row>
      <xdr:rowOff>0</xdr:rowOff>
    </xdr:to>
    <xdr:sp macro="" textlink="">
      <xdr:nvSpPr>
        <xdr:cNvPr id="4" name="Rectángulo: esquinas redondeadas 3">
          <a:hlinkClick xmlns:r="http://schemas.openxmlformats.org/officeDocument/2006/relationships" r:id="rId3"/>
          <a:extLst>
            <a:ext uri="{FF2B5EF4-FFF2-40B4-BE49-F238E27FC236}">
              <a16:creationId xmlns:a16="http://schemas.microsoft.com/office/drawing/2014/main" id="{DCCB45A2-E0DD-4B51-BBFB-C98A459E1AE9}"/>
            </a:ext>
          </a:extLst>
        </xdr:cNvPr>
        <xdr:cNvSpPr/>
      </xdr:nvSpPr>
      <xdr:spPr>
        <a:xfrm>
          <a:off x="5984875" y="1822450"/>
          <a:ext cx="2000250" cy="587375"/>
        </a:xfrm>
        <a:prstGeom prst="roundRect">
          <a:avLst/>
        </a:prstGeom>
        <a:solidFill>
          <a:schemeClr val="bg1">
            <a:lumMod val="65000"/>
          </a:schemeClr>
        </a:solidFill>
        <a:ln>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200" b="1">
              <a:latin typeface="Arial" panose="020B0604020202020204" pitchFamily="34" charset="0"/>
              <a:cs typeface="Arial" panose="020B0604020202020204" pitchFamily="34" charset="0"/>
            </a:rPr>
            <a:t>GRÁFICOS AUTOEVALUACIÓN</a:t>
          </a:r>
        </a:p>
      </xdr:txBody>
    </xdr:sp>
    <xdr:clientData/>
  </xdr:twoCellAnchor>
  <xdr:twoCellAnchor>
    <xdr:from>
      <xdr:col>7</xdr:col>
      <xdr:colOff>635000</xdr:colOff>
      <xdr:row>15</xdr:row>
      <xdr:rowOff>63500</xdr:rowOff>
    </xdr:from>
    <xdr:to>
      <xdr:col>10</xdr:col>
      <xdr:colOff>349250</xdr:colOff>
      <xdr:row>18</xdr:row>
      <xdr:rowOff>79375</xdr:rowOff>
    </xdr:to>
    <xdr:sp macro="" textlink="">
      <xdr:nvSpPr>
        <xdr:cNvPr id="5" name="Rectángulo: esquinas redondeadas 4">
          <a:hlinkClick xmlns:r="http://schemas.openxmlformats.org/officeDocument/2006/relationships" r:id="rId4"/>
          <a:extLst>
            <a:ext uri="{FF2B5EF4-FFF2-40B4-BE49-F238E27FC236}">
              <a16:creationId xmlns:a16="http://schemas.microsoft.com/office/drawing/2014/main" id="{946237B1-EC3F-4E95-B510-BCEED1930889}"/>
            </a:ext>
          </a:extLst>
        </xdr:cNvPr>
        <xdr:cNvSpPr/>
      </xdr:nvSpPr>
      <xdr:spPr>
        <a:xfrm>
          <a:off x="5969000" y="2473325"/>
          <a:ext cx="2000250" cy="587375"/>
        </a:xfrm>
        <a:prstGeom prst="roundRect">
          <a:avLst/>
        </a:prstGeom>
        <a:solidFill>
          <a:schemeClr val="bg1">
            <a:lumMod val="65000"/>
          </a:schemeClr>
        </a:solidFill>
        <a:ln>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200" b="1">
              <a:latin typeface="Arial" panose="020B0604020202020204" pitchFamily="34" charset="0"/>
              <a:cs typeface="Arial" panose="020B0604020202020204" pitchFamily="34" charset="0"/>
            </a:rPr>
            <a:t>PROYECTOS</a:t>
          </a:r>
          <a:r>
            <a:rPr lang="es-CO" sz="1200" b="1" baseline="0">
              <a:latin typeface="Arial" panose="020B0604020202020204" pitchFamily="34" charset="0"/>
              <a:cs typeface="Arial" panose="020B0604020202020204" pitchFamily="34" charset="0"/>
            </a:rPr>
            <a:t> AUTOEVALUACIÓN</a:t>
          </a:r>
          <a:endParaRPr lang="es-CO" sz="1200" b="1">
            <a:latin typeface="Arial" panose="020B0604020202020204" pitchFamily="34" charset="0"/>
            <a:cs typeface="Arial" panose="020B0604020202020204" pitchFamily="34" charset="0"/>
          </a:endParaRPr>
        </a:p>
      </xdr:txBody>
    </xdr:sp>
    <xdr:clientData/>
  </xdr:twoCellAnchor>
  <xdr:twoCellAnchor>
    <xdr:from>
      <xdr:col>7</xdr:col>
      <xdr:colOff>650875</xdr:colOff>
      <xdr:row>18</xdr:row>
      <xdr:rowOff>127000</xdr:rowOff>
    </xdr:from>
    <xdr:to>
      <xdr:col>10</xdr:col>
      <xdr:colOff>365125</xdr:colOff>
      <xdr:row>21</xdr:row>
      <xdr:rowOff>142875</xdr:rowOff>
    </xdr:to>
    <xdr:sp macro="" textlink="">
      <xdr:nvSpPr>
        <xdr:cNvPr id="6" name="Rectángulo: esquinas redondeadas 5">
          <a:hlinkClick xmlns:r="http://schemas.openxmlformats.org/officeDocument/2006/relationships" r:id="rId5"/>
          <a:extLst>
            <a:ext uri="{FF2B5EF4-FFF2-40B4-BE49-F238E27FC236}">
              <a16:creationId xmlns:a16="http://schemas.microsoft.com/office/drawing/2014/main" id="{1BF64F53-EB81-406F-9BD2-9082B7D4AA8E}"/>
            </a:ext>
          </a:extLst>
        </xdr:cNvPr>
        <xdr:cNvSpPr/>
      </xdr:nvSpPr>
      <xdr:spPr>
        <a:xfrm>
          <a:off x="5962273" y="3145941"/>
          <a:ext cx="1990564" cy="597061"/>
        </a:xfrm>
        <a:prstGeom prst="roundRect">
          <a:avLst/>
        </a:prstGeom>
        <a:solidFill>
          <a:schemeClr val="bg1">
            <a:lumMod val="65000"/>
          </a:schemeClr>
        </a:solidFill>
        <a:ln>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200" b="1">
              <a:latin typeface="Arial" panose="020B0604020202020204" pitchFamily="34" charset="0"/>
              <a:cs typeface="Arial" panose="020B0604020202020204" pitchFamily="34" charset="0"/>
            </a:rPr>
            <a:t>MEJORES PRÁCTICAS OPM3</a:t>
          </a:r>
        </a:p>
      </xdr:txBody>
    </xdr:sp>
    <xdr:clientData/>
  </xdr:twoCellAnchor>
  <xdr:twoCellAnchor>
    <xdr:from>
      <xdr:col>7</xdr:col>
      <xdr:colOff>641835</xdr:colOff>
      <xdr:row>22</xdr:row>
      <xdr:rowOff>4949</xdr:rowOff>
    </xdr:from>
    <xdr:to>
      <xdr:col>10</xdr:col>
      <xdr:colOff>356085</xdr:colOff>
      <xdr:row>25</xdr:row>
      <xdr:rowOff>20824</xdr:rowOff>
    </xdr:to>
    <xdr:sp macro="" textlink="">
      <xdr:nvSpPr>
        <xdr:cNvPr id="16" name="Rectángulo: esquinas redondeadas 15">
          <a:hlinkClick xmlns:r="http://schemas.openxmlformats.org/officeDocument/2006/relationships" r:id="rId6"/>
          <a:extLst>
            <a:ext uri="{FF2B5EF4-FFF2-40B4-BE49-F238E27FC236}">
              <a16:creationId xmlns:a16="http://schemas.microsoft.com/office/drawing/2014/main" id="{028E68F7-FA9B-4B0E-BB29-A5033723D8BF}"/>
            </a:ext>
          </a:extLst>
        </xdr:cNvPr>
        <xdr:cNvSpPr/>
      </xdr:nvSpPr>
      <xdr:spPr>
        <a:xfrm>
          <a:off x="5953233" y="3798805"/>
          <a:ext cx="1990564" cy="597061"/>
        </a:xfrm>
        <a:prstGeom prst="roundRect">
          <a:avLst/>
        </a:prstGeom>
        <a:solidFill>
          <a:schemeClr val="bg1">
            <a:lumMod val="65000"/>
          </a:schemeClr>
        </a:solidFill>
        <a:ln>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200" b="1">
              <a:latin typeface="Arial" panose="020B0604020202020204" pitchFamily="34" charset="0"/>
              <a:cs typeface="Arial" panose="020B0604020202020204" pitchFamily="34" charset="0"/>
            </a:rPr>
            <a:t>GRÁFICO MEJORES PRÁCTICAS OPM3</a:t>
          </a:r>
        </a:p>
      </xdr:txBody>
    </xdr:sp>
    <xdr:clientData/>
  </xdr:twoCellAnchor>
  <xdr:twoCellAnchor>
    <xdr:from>
      <xdr:col>7</xdr:col>
      <xdr:colOff>665245</xdr:colOff>
      <xdr:row>6</xdr:row>
      <xdr:rowOff>60479</xdr:rowOff>
    </xdr:from>
    <xdr:to>
      <xdr:col>10</xdr:col>
      <xdr:colOff>379495</xdr:colOff>
      <xdr:row>8</xdr:row>
      <xdr:rowOff>61235</xdr:rowOff>
    </xdr:to>
    <xdr:sp macro="" textlink="">
      <xdr:nvSpPr>
        <xdr:cNvPr id="7" name="Rectángulo: esquinas redondeadas 6">
          <a:hlinkClick xmlns:r="http://schemas.openxmlformats.org/officeDocument/2006/relationships" r:id="rId2"/>
          <a:extLst>
            <a:ext uri="{FF2B5EF4-FFF2-40B4-BE49-F238E27FC236}">
              <a16:creationId xmlns:a16="http://schemas.microsoft.com/office/drawing/2014/main" id="{F21E5B27-4741-4D7E-AA7C-7F8780051F29}"/>
            </a:ext>
          </a:extLst>
        </xdr:cNvPr>
        <xdr:cNvSpPr/>
      </xdr:nvSpPr>
      <xdr:spPr>
        <a:xfrm>
          <a:off x="5956912" y="1451431"/>
          <a:ext cx="1982107" cy="605518"/>
        </a:xfrm>
        <a:prstGeom prst="roundRect">
          <a:avLst/>
        </a:prstGeom>
        <a:solidFill>
          <a:schemeClr val="bg1">
            <a:lumMod val="65000"/>
          </a:schemeClr>
        </a:solidFill>
        <a:ln>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200" b="1">
              <a:latin typeface="Arial" panose="020B0604020202020204" pitchFamily="34" charset="0"/>
              <a:cs typeface="Arial" panose="020B0604020202020204" pitchFamily="34" charset="0"/>
            </a:rPr>
            <a:t>GRÁFICOS AUTOEVALUACIÓN</a:t>
          </a:r>
          <a:r>
            <a:rPr lang="es-CO" sz="1200" b="1" baseline="0">
              <a:latin typeface="Arial" panose="020B0604020202020204" pitchFamily="34" charset="0"/>
              <a:cs typeface="Arial" panose="020B0604020202020204" pitchFamily="34" charset="0"/>
            </a:rPr>
            <a:t> DESEMPEÑO</a:t>
          </a:r>
          <a:endParaRPr lang="es-CO" sz="1200" b="1">
            <a:latin typeface="Arial" panose="020B0604020202020204" pitchFamily="34" charset="0"/>
            <a:cs typeface="Arial" panose="020B0604020202020204" pitchFamily="34" charset="0"/>
          </a:endParaRPr>
        </a:p>
      </xdr:txBody>
    </xdr:sp>
    <xdr:clientData/>
  </xdr:twoCellAnchor>
  <xdr:twoCellAnchor>
    <xdr:from>
      <xdr:col>7</xdr:col>
      <xdr:colOff>665245</xdr:colOff>
      <xdr:row>4</xdr:row>
      <xdr:rowOff>15122</xdr:rowOff>
    </xdr:from>
    <xdr:to>
      <xdr:col>10</xdr:col>
      <xdr:colOff>379495</xdr:colOff>
      <xdr:row>6</xdr:row>
      <xdr:rowOff>15878</xdr:rowOff>
    </xdr:to>
    <xdr:sp macro="" textlink="">
      <xdr:nvSpPr>
        <xdr:cNvPr id="8" name="Rectángulo: esquinas redondeadas 7">
          <a:hlinkClick xmlns:r="http://schemas.openxmlformats.org/officeDocument/2006/relationships" r:id="rId2"/>
          <a:extLst>
            <a:ext uri="{FF2B5EF4-FFF2-40B4-BE49-F238E27FC236}">
              <a16:creationId xmlns:a16="http://schemas.microsoft.com/office/drawing/2014/main" id="{E190511A-A19A-471C-B771-CE64005E9506}"/>
            </a:ext>
          </a:extLst>
        </xdr:cNvPr>
        <xdr:cNvSpPr/>
      </xdr:nvSpPr>
      <xdr:spPr>
        <a:xfrm>
          <a:off x="5956912" y="1103693"/>
          <a:ext cx="1982107" cy="605518"/>
        </a:xfrm>
        <a:prstGeom prst="roundRect">
          <a:avLst/>
        </a:prstGeom>
        <a:solidFill>
          <a:schemeClr val="bg1">
            <a:lumMod val="65000"/>
          </a:schemeClr>
        </a:solidFill>
        <a:ln>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200" b="1">
              <a:latin typeface="Arial" panose="020B0604020202020204" pitchFamily="34" charset="0"/>
              <a:cs typeface="Arial" panose="020B0604020202020204" pitchFamily="34" charset="0"/>
            </a:rPr>
            <a:t>AUTOEVALUACIÓN</a:t>
          </a:r>
          <a:r>
            <a:rPr lang="es-CO" sz="1200" b="1" baseline="0">
              <a:latin typeface="Arial" panose="020B0604020202020204" pitchFamily="34" charset="0"/>
              <a:cs typeface="Arial" panose="020B0604020202020204" pitchFamily="34" charset="0"/>
            </a:rPr>
            <a:t> DESEMPEEÑO</a:t>
          </a:r>
          <a:endParaRPr lang="es-CO" sz="1200" b="1">
            <a:latin typeface="Arial" panose="020B0604020202020204" pitchFamily="34" charset="0"/>
            <a:cs typeface="Arial" panose="020B0604020202020204" pitchFamily="34" charset="0"/>
          </a:endParaRPr>
        </a:p>
      </xdr:txBody>
    </xdr:sp>
    <xdr:clientData/>
  </xdr:twoCellAnchor>
  <xdr:twoCellAnchor editAs="oneCell">
    <xdr:from>
      <xdr:col>0</xdr:col>
      <xdr:colOff>469141</xdr:colOff>
      <xdr:row>3</xdr:row>
      <xdr:rowOff>170597</xdr:rowOff>
    </xdr:from>
    <xdr:to>
      <xdr:col>6</xdr:col>
      <xdr:colOff>621542</xdr:colOff>
      <xdr:row>11</xdr:row>
      <xdr:rowOff>854</xdr:rowOff>
    </xdr:to>
    <xdr:pic>
      <xdr:nvPicPr>
        <xdr:cNvPr id="9" name="Imagen 8" descr="Inspira Crea Transforma - EAFIT - Universidad EAFIT">
          <a:extLst>
            <a:ext uri="{FF2B5EF4-FFF2-40B4-BE49-F238E27FC236}">
              <a16:creationId xmlns:a16="http://schemas.microsoft.com/office/drawing/2014/main" id="{7E675783-5521-46A5-8334-36EF993DF4BA}"/>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69141" y="924067"/>
          <a:ext cx="4758520" cy="18774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10</xdr:col>
      <xdr:colOff>30398</xdr:colOff>
      <xdr:row>4</xdr:row>
      <xdr:rowOff>40532</xdr:rowOff>
    </xdr:from>
    <xdr:to>
      <xdr:col>26</xdr:col>
      <xdr:colOff>739706</xdr:colOff>
      <xdr:row>32</xdr:row>
      <xdr:rowOff>121595</xdr:rowOff>
    </xdr:to>
    <xdr:graphicFrame macro="">
      <xdr:nvGraphicFramePr>
        <xdr:cNvPr id="2" name="Gráfico 1">
          <a:extLst>
            <a:ext uri="{FF2B5EF4-FFF2-40B4-BE49-F238E27FC236}">
              <a16:creationId xmlns:a16="http://schemas.microsoft.com/office/drawing/2014/main" id="{C3FE3A0D-B8B3-BEC7-1C8C-26C723D98CA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133682</xdr:colOff>
      <xdr:row>36</xdr:row>
      <xdr:rowOff>138041</xdr:rowOff>
    </xdr:from>
    <xdr:to>
      <xdr:col>26</xdr:col>
      <xdr:colOff>704021</xdr:colOff>
      <xdr:row>85</xdr:row>
      <xdr:rowOff>110434</xdr:rowOff>
    </xdr:to>
    <xdr:graphicFrame macro="">
      <xdr:nvGraphicFramePr>
        <xdr:cNvPr id="3" name="Gráfico 2">
          <a:extLst>
            <a:ext uri="{FF2B5EF4-FFF2-40B4-BE49-F238E27FC236}">
              <a16:creationId xmlns:a16="http://schemas.microsoft.com/office/drawing/2014/main" id="{92D72349-01E0-4009-87B6-76E8A6BEC0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36</xdr:col>
      <xdr:colOff>132767</xdr:colOff>
      <xdr:row>5</xdr:row>
      <xdr:rowOff>100218</xdr:rowOff>
    </xdr:from>
    <xdr:to>
      <xdr:col>55</xdr:col>
      <xdr:colOff>192890</xdr:colOff>
      <xdr:row>23</xdr:row>
      <xdr:rowOff>148167</xdr:rowOff>
    </xdr:to>
    <xdr:pic>
      <xdr:nvPicPr>
        <xdr:cNvPr id="2" name="Imagen 1">
          <a:extLst>
            <a:ext uri="{FF2B5EF4-FFF2-40B4-BE49-F238E27FC236}">
              <a16:creationId xmlns:a16="http://schemas.microsoft.com/office/drawing/2014/main" id="{6F69226E-1247-9BCE-D4AC-B16BE7BAFCF7}"/>
            </a:ext>
          </a:extLst>
        </xdr:cNvPr>
        <xdr:cNvPicPr>
          <a:picLocks noChangeAspect="1"/>
        </xdr:cNvPicPr>
      </xdr:nvPicPr>
      <xdr:blipFill>
        <a:blip xmlns:r="http://schemas.openxmlformats.org/officeDocument/2006/relationships" r:embed="rId1"/>
        <a:stretch>
          <a:fillRect/>
        </a:stretch>
      </xdr:blipFill>
      <xdr:spPr>
        <a:xfrm>
          <a:off x="52384196" y="1188789"/>
          <a:ext cx="13973426" cy="5954961"/>
        </a:xfrm>
        <a:prstGeom prst="rect">
          <a:avLst/>
        </a:prstGeom>
      </xdr:spPr>
    </xdr:pic>
    <xdr:clientData/>
  </xdr:twoCellAnchor>
  <xdr:twoCellAnchor>
    <xdr:from>
      <xdr:col>11</xdr:col>
      <xdr:colOff>58616</xdr:colOff>
      <xdr:row>3</xdr:row>
      <xdr:rowOff>43961</xdr:rowOff>
    </xdr:from>
    <xdr:to>
      <xdr:col>26</xdr:col>
      <xdr:colOff>3492500</xdr:colOff>
      <xdr:row>39</xdr:row>
      <xdr:rowOff>117231</xdr:rowOff>
    </xdr:to>
    <xdr:graphicFrame macro="">
      <xdr:nvGraphicFramePr>
        <xdr:cNvPr id="8" name="Gráfico 7">
          <a:extLst>
            <a:ext uri="{FF2B5EF4-FFF2-40B4-BE49-F238E27FC236}">
              <a16:creationId xmlns:a16="http://schemas.microsoft.com/office/drawing/2014/main" id="{E8CA6B00-35FA-4155-9AEA-E73CCF83E5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34017</xdr:colOff>
      <xdr:row>41</xdr:row>
      <xdr:rowOff>85045</xdr:rowOff>
    </xdr:from>
    <xdr:to>
      <xdr:col>35</xdr:col>
      <xdr:colOff>68035</xdr:colOff>
      <xdr:row>83</xdr:row>
      <xdr:rowOff>65264</xdr:rowOff>
    </xdr:to>
    <xdr:graphicFrame macro="">
      <xdr:nvGraphicFramePr>
        <xdr:cNvPr id="11" name="Gráfico 10">
          <a:extLst>
            <a:ext uri="{FF2B5EF4-FFF2-40B4-BE49-F238E27FC236}">
              <a16:creationId xmlns:a16="http://schemas.microsoft.com/office/drawing/2014/main" id="{CE9AB9E5-1ECD-4C46-BF71-7E023C6323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26</xdr:col>
      <xdr:colOff>3550228</xdr:colOff>
      <xdr:row>3</xdr:row>
      <xdr:rowOff>57728</xdr:rowOff>
    </xdr:from>
    <xdr:to>
      <xdr:col>35</xdr:col>
      <xdr:colOff>202046</xdr:colOff>
      <xdr:row>39</xdr:row>
      <xdr:rowOff>115455</xdr:rowOff>
    </xdr:to>
    <xdr:graphicFrame macro="">
      <xdr:nvGraphicFramePr>
        <xdr:cNvPr id="12" name="Gráfico 11">
          <a:extLst>
            <a:ext uri="{FF2B5EF4-FFF2-40B4-BE49-F238E27FC236}">
              <a16:creationId xmlns:a16="http://schemas.microsoft.com/office/drawing/2014/main" id="{32FA2DBA-9029-4C8D-9963-2C760BA672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26</xdr:col>
      <xdr:colOff>440870</xdr:colOff>
      <xdr:row>5</xdr:row>
      <xdr:rowOff>223746</xdr:rowOff>
    </xdr:from>
    <xdr:to>
      <xdr:col>36</xdr:col>
      <xdr:colOff>514434</xdr:colOff>
      <xdr:row>44</xdr:row>
      <xdr:rowOff>48302</xdr:rowOff>
    </xdr:to>
    <xdr:pic>
      <xdr:nvPicPr>
        <xdr:cNvPr id="2" name="Imagen 1">
          <a:extLst>
            <a:ext uri="{FF2B5EF4-FFF2-40B4-BE49-F238E27FC236}">
              <a16:creationId xmlns:a16="http://schemas.microsoft.com/office/drawing/2014/main" id="{1A60CE9D-FCA6-43BC-828F-B7EDAF8036AA}"/>
            </a:ext>
          </a:extLst>
        </xdr:cNvPr>
        <xdr:cNvPicPr>
          <a:picLocks noChangeAspect="1"/>
        </xdr:cNvPicPr>
      </xdr:nvPicPr>
      <xdr:blipFill>
        <a:blip xmlns:r="http://schemas.openxmlformats.org/officeDocument/2006/relationships" r:embed="rId1"/>
        <a:stretch>
          <a:fillRect/>
        </a:stretch>
      </xdr:blipFill>
      <xdr:spPr>
        <a:xfrm>
          <a:off x="12225005" y="5963169"/>
          <a:ext cx="7644718" cy="37948979"/>
        </a:xfrm>
        <a:prstGeom prst="rect">
          <a:avLst/>
        </a:prstGeom>
      </xdr:spPr>
    </xdr:pic>
    <xdr:clientData/>
  </xdr:twoCellAnchor>
  <xdr:twoCellAnchor editAs="oneCell">
    <xdr:from>
      <xdr:col>22</xdr:col>
      <xdr:colOff>453657</xdr:colOff>
      <xdr:row>255</xdr:row>
      <xdr:rowOff>149499</xdr:rowOff>
    </xdr:from>
    <xdr:to>
      <xdr:col>26</xdr:col>
      <xdr:colOff>708550</xdr:colOff>
      <xdr:row>264</xdr:row>
      <xdr:rowOff>181421</xdr:rowOff>
    </xdr:to>
    <xdr:pic>
      <xdr:nvPicPr>
        <xdr:cNvPr id="3" name="Imagen 2">
          <a:extLst>
            <a:ext uri="{FF2B5EF4-FFF2-40B4-BE49-F238E27FC236}">
              <a16:creationId xmlns:a16="http://schemas.microsoft.com/office/drawing/2014/main" id="{21B29DDE-455B-441E-AA49-46F5C95943FF}"/>
            </a:ext>
          </a:extLst>
        </xdr:cNvPr>
        <xdr:cNvPicPr>
          <a:picLocks noChangeAspect="1"/>
        </xdr:cNvPicPr>
      </xdr:nvPicPr>
      <xdr:blipFill>
        <a:blip xmlns:r="http://schemas.openxmlformats.org/officeDocument/2006/relationships" r:embed="rId2"/>
        <a:stretch>
          <a:fillRect/>
        </a:stretch>
      </xdr:blipFill>
      <xdr:spPr>
        <a:xfrm>
          <a:off x="13550532" y="266049399"/>
          <a:ext cx="4017269" cy="174642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8</xdr:col>
      <xdr:colOff>313142</xdr:colOff>
      <xdr:row>0</xdr:row>
      <xdr:rowOff>0</xdr:rowOff>
    </xdr:from>
    <xdr:to>
      <xdr:col>11</xdr:col>
      <xdr:colOff>1103157</xdr:colOff>
      <xdr:row>4</xdr:row>
      <xdr:rowOff>39687</xdr:rowOff>
    </xdr:to>
    <xdr:graphicFrame macro="">
      <xdr:nvGraphicFramePr>
        <xdr:cNvPr id="2" name="Gráfico 1">
          <a:extLst>
            <a:ext uri="{FF2B5EF4-FFF2-40B4-BE49-F238E27FC236}">
              <a16:creationId xmlns:a16="http://schemas.microsoft.com/office/drawing/2014/main" id="{3F14A2B4-9F6C-04A9-7793-EB71383DC1A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7</xdr:col>
      <xdr:colOff>443847</xdr:colOff>
      <xdr:row>2</xdr:row>
      <xdr:rowOff>113009</xdr:rowOff>
    </xdr:from>
    <xdr:to>
      <xdr:col>12</xdr:col>
      <xdr:colOff>462897</xdr:colOff>
      <xdr:row>16</xdr:row>
      <xdr:rowOff>189208</xdr:rowOff>
    </xdr:to>
    <xdr:graphicFrame macro="">
      <xdr:nvGraphicFramePr>
        <xdr:cNvPr id="2" name="Gráfico 1">
          <a:extLst>
            <a:ext uri="{FF2B5EF4-FFF2-40B4-BE49-F238E27FC236}">
              <a16:creationId xmlns:a16="http://schemas.microsoft.com/office/drawing/2014/main" id="{2F2F1A67-A4E4-47C8-9CDD-EC1F4218A4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413450</xdr:colOff>
      <xdr:row>2</xdr:row>
      <xdr:rowOff>145297</xdr:rowOff>
    </xdr:from>
    <xdr:to>
      <xdr:col>19</xdr:col>
      <xdr:colOff>413449</xdr:colOff>
      <xdr:row>17</xdr:row>
      <xdr:rowOff>27768</xdr:rowOff>
    </xdr:to>
    <xdr:graphicFrame macro="">
      <xdr:nvGraphicFramePr>
        <xdr:cNvPr id="3" name="Gráfico 2">
          <a:extLst>
            <a:ext uri="{FF2B5EF4-FFF2-40B4-BE49-F238E27FC236}">
              <a16:creationId xmlns:a16="http://schemas.microsoft.com/office/drawing/2014/main" id="{85A52E4F-76D3-458A-8D14-67A16E5777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161440</xdr:colOff>
      <xdr:row>2</xdr:row>
      <xdr:rowOff>177585</xdr:rowOff>
    </xdr:from>
    <xdr:to>
      <xdr:col>26</xdr:col>
      <xdr:colOff>136236</xdr:colOff>
      <xdr:row>17</xdr:row>
      <xdr:rowOff>139668</xdr:rowOff>
    </xdr:to>
    <xdr:graphicFrame macro="">
      <xdr:nvGraphicFramePr>
        <xdr:cNvPr id="4" name="Gráfico 3">
          <a:extLst>
            <a:ext uri="{FF2B5EF4-FFF2-40B4-BE49-F238E27FC236}">
              <a16:creationId xmlns:a16="http://schemas.microsoft.com/office/drawing/2014/main" id="{0E58A3FD-0267-4D46-818D-B03D7DDBE5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26</xdr:col>
      <xdr:colOff>387458</xdr:colOff>
      <xdr:row>2</xdr:row>
      <xdr:rowOff>113009</xdr:rowOff>
    </xdr:from>
    <xdr:to>
      <xdr:col>32</xdr:col>
      <xdr:colOff>362255</xdr:colOff>
      <xdr:row>17</xdr:row>
      <xdr:rowOff>75092</xdr:rowOff>
    </xdr:to>
    <xdr:graphicFrame macro="">
      <xdr:nvGraphicFramePr>
        <xdr:cNvPr id="5" name="Gráfico 4">
          <a:extLst>
            <a:ext uri="{FF2B5EF4-FFF2-40B4-BE49-F238E27FC236}">
              <a16:creationId xmlns:a16="http://schemas.microsoft.com/office/drawing/2014/main" id="{B2663B53-CA4B-4A62-9EE1-8EE599546F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472056</xdr:colOff>
      <xdr:row>2</xdr:row>
      <xdr:rowOff>71082</xdr:rowOff>
    </xdr:from>
    <xdr:to>
      <xdr:col>6</xdr:col>
      <xdr:colOff>185830</xdr:colOff>
      <xdr:row>17</xdr:row>
      <xdr:rowOff>42081</xdr:rowOff>
    </xdr:to>
    <xdr:graphicFrame macro="">
      <xdr:nvGraphicFramePr>
        <xdr:cNvPr id="6" name="Gráfico 5">
          <a:extLst>
            <a:ext uri="{FF2B5EF4-FFF2-40B4-BE49-F238E27FC236}">
              <a16:creationId xmlns:a16="http://schemas.microsoft.com/office/drawing/2014/main" id="{3FB8F917-6766-4746-ABA0-73E1D8A2DD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33</xdr:col>
      <xdr:colOff>119063</xdr:colOff>
      <xdr:row>3</xdr:row>
      <xdr:rowOff>0</xdr:rowOff>
    </xdr:from>
    <xdr:to>
      <xdr:col>38</xdr:col>
      <xdr:colOff>674687</xdr:colOff>
      <xdr:row>17</xdr:row>
      <xdr:rowOff>59531</xdr:rowOff>
    </xdr:to>
    <xdr:graphicFrame macro="">
      <xdr:nvGraphicFramePr>
        <xdr:cNvPr id="7" name="Gráfico 6">
          <a:extLst>
            <a:ext uri="{FF2B5EF4-FFF2-40B4-BE49-F238E27FC236}">
              <a16:creationId xmlns:a16="http://schemas.microsoft.com/office/drawing/2014/main" id="{D1A922FB-EED0-4A95-9A9A-2DB42B70F1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0</xdr:col>
      <xdr:colOff>71039</xdr:colOff>
      <xdr:row>30</xdr:row>
      <xdr:rowOff>115332</xdr:rowOff>
    </xdr:from>
    <xdr:to>
      <xdr:col>2</xdr:col>
      <xdr:colOff>1571161</xdr:colOff>
      <xdr:row>42</xdr:row>
      <xdr:rowOff>33033</xdr:rowOff>
    </xdr:to>
    <xdr:pic>
      <xdr:nvPicPr>
        <xdr:cNvPr id="8" name="Imagen 7">
          <a:extLst>
            <a:ext uri="{FF2B5EF4-FFF2-40B4-BE49-F238E27FC236}">
              <a16:creationId xmlns:a16="http://schemas.microsoft.com/office/drawing/2014/main" id="{FF8E666C-3801-F7FA-6986-67264B65B7A5}"/>
            </a:ext>
          </a:extLst>
        </xdr:cNvPr>
        <xdr:cNvPicPr>
          <a:picLocks noChangeAspect="1"/>
        </xdr:cNvPicPr>
      </xdr:nvPicPr>
      <xdr:blipFill>
        <a:blip xmlns:r="http://schemas.openxmlformats.org/officeDocument/2006/relationships" r:embed="rId7"/>
        <a:stretch>
          <a:fillRect/>
        </a:stretch>
      </xdr:blipFill>
      <xdr:spPr>
        <a:xfrm>
          <a:off x="71039" y="5749839"/>
          <a:ext cx="5241500" cy="2171504"/>
        </a:xfrm>
        <a:prstGeom prst="rect">
          <a:avLst/>
        </a:prstGeom>
      </xdr:spPr>
    </xdr:pic>
    <xdr:clientData/>
  </xdr:twoCellAnchor>
  <xdr:twoCellAnchor editAs="oneCell">
    <xdr:from>
      <xdr:col>7</xdr:col>
      <xdr:colOff>1136316</xdr:colOff>
      <xdr:row>18</xdr:row>
      <xdr:rowOff>123240</xdr:rowOff>
    </xdr:from>
    <xdr:to>
      <xdr:col>16</xdr:col>
      <xdr:colOff>340286</xdr:colOff>
      <xdr:row>42</xdr:row>
      <xdr:rowOff>149756</xdr:rowOff>
    </xdr:to>
    <xdr:pic>
      <xdr:nvPicPr>
        <xdr:cNvPr id="9" name="Imagen 8">
          <a:extLst>
            <a:ext uri="{FF2B5EF4-FFF2-40B4-BE49-F238E27FC236}">
              <a16:creationId xmlns:a16="http://schemas.microsoft.com/office/drawing/2014/main" id="{702CA1FF-317A-4532-59F1-AD6145B81EF6}"/>
            </a:ext>
          </a:extLst>
        </xdr:cNvPr>
        <xdr:cNvPicPr>
          <a:picLocks noChangeAspect="1"/>
        </xdr:cNvPicPr>
      </xdr:nvPicPr>
      <xdr:blipFill>
        <a:blip xmlns:r="http://schemas.openxmlformats.org/officeDocument/2006/relationships" r:embed="rId8"/>
        <a:stretch>
          <a:fillRect/>
        </a:stretch>
      </xdr:blipFill>
      <xdr:spPr>
        <a:xfrm>
          <a:off x="6414754" y="3834021"/>
          <a:ext cx="6744595" cy="4789016"/>
        </a:xfrm>
        <a:prstGeom prst="rect">
          <a:avLst/>
        </a:prstGeom>
      </xdr:spPr>
    </xdr:pic>
    <xdr:clientData/>
  </xdr:twoCellAnchor>
  <xdr:twoCellAnchor editAs="oneCell">
    <xdr:from>
      <xdr:col>16</xdr:col>
      <xdr:colOff>281991</xdr:colOff>
      <xdr:row>18</xdr:row>
      <xdr:rowOff>139950</xdr:rowOff>
    </xdr:from>
    <xdr:to>
      <xdr:col>27</xdr:col>
      <xdr:colOff>74082</xdr:colOff>
      <xdr:row>40</xdr:row>
      <xdr:rowOff>105527</xdr:rowOff>
    </xdr:to>
    <xdr:pic>
      <xdr:nvPicPr>
        <xdr:cNvPr id="10" name="Imagen 9">
          <a:extLst>
            <a:ext uri="{FF2B5EF4-FFF2-40B4-BE49-F238E27FC236}">
              <a16:creationId xmlns:a16="http://schemas.microsoft.com/office/drawing/2014/main" id="{6922B84D-55B9-8C99-79AD-F89092E26E62}"/>
            </a:ext>
          </a:extLst>
        </xdr:cNvPr>
        <xdr:cNvPicPr>
          <a:picLocks noChangeAspect="1"/>
        </xdr:cNvPicPr>
      </xdr:nvPicPr>
      <xdr:blipFill>
        <a:blip xmlns:r="http://schemas.openxmlformats.org/officeDocument/2006/relationships" r:embed="rId9"/>
        <a:stretch>
          <a:fillRect/>
        </a:stretch>
      </xdr:blipFill>
      <xdr:spPr>
        <a:xfrm>
          <a:off x="13101054" y="3850731"/>
          <a:ext cx="8086779" cy="4331202"/>
        </a:xfrm>
        <a:prstGeom prst="rect">
          <a:avLst/>
        </a:prstGeom>
      </xdr:spPr>
    </xdr:pic>
    <xdr:clientData/>
  </xdr:twoCellAnchor>
  <xdr:twoCellAnchor editAs="oneCell">
    <xdr:from>
      <xdr:col>27</xdr:col>
      <xdr:colOff>204174</xdr:colOff>
      <xdr:row>18</xdr:row>
      <xdr:rowOff>165889</xdr:rowOff>
    </xdr:from>
    <xdr:to>
      <xdr:col>38</xdr:col>
      <xdr:colOff>215318</xdr:colOff>
      <xdr:row>38</xdr:row>
      <xdr:rowOff>79052</xdr:rowOff>
    </xdr:to>
    <xdr:pic>
      <xdr:nvPicPr>
        <xdr:cNvPr id="11" name="Imagen 10">
          <a:extLst>
            <a:ext uri="{FF2B5EF4-FFF2-40B4-BE49-F238E27FC236}">
              <a16:creationId xmlns:a16="http://schemas.microsoft.com/office/drawing/2014/main" id="{FCB545E3-5B69-CBCD-016D-6EDF72409BB8}"/>
            </a:ext>
          </a:extLst>
        </xdr:cNvPr>
        <xdr:cNvPicPr>
          <a:picLocks noChangeAspect="1"/>
        </xdr:cNvPicPr>
      </xdr:nvPicPr>
      <xdr:blipFill>
        <a:blip xmlns:r="http://schemas.openxmlformats.org/officeDocument/2006/relationships" r:embed="rId10"/>
        <a:stretch>
          <a:fillRect/>
        </a:stretch>
      </xdr:blipFill>
      <xdr:spPr>
        <a:xfrm>
          <a:off x="21317924" y="3876670"/>
          <a:ext cx="8305830" cy="3881913"/>
        </a:xfrm>
        <a:prstGeom prst="rect">
          <a:avLst/>
        </a:prstGeom>
      </xdr:spPr>
    </xdr:pic>
    <xdr:clientData/>
  </xdr:twoCellAnchor>
  <xdr:twoCellAnchor>
    <xdr:from>
      <xdr:col>0</xdr:col>
      <xdr:colOff>53664</xdr:colOff>
      <xdr:row>18</xdr:row>
      <xdr:rowOff>93910</xdr:rowOff>
    </xdr:from>
    <xdr:to>
      <xdr:col>6</xdr:col>
      <xdr:colOff>697608</xdr:colOff>
      <xdr:row>30</xdr:row>
      <xdr:rowOff>1</xdr:rowOff>
    </xdr:to>
    <xdr:graphicFrame macro="">
      <xdr:nvGraphicFramePr>
        <xdr:cNvPr id="12" name="Gráfico 11">
          <a:extLst>
            <a:ext uri="{FF2B5EF4-FFF2-40B4-BE49-F238E27FC236}">
              <a16:creationId xmlns:a16="http://schemas.microsoft.com/office/drawing/2014/main" id="{8571620B-A870-4C7C-BCD9-7C213CF1D6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5</xdr:col>
      <xdr:colOff>36933</xdr:colOff>
      <xdr:row>47</xdr:row>
      <xdr:rowOff>86307</xdr:rowOff>
    </xdr:from>
    <xdr:to>
      <xdr:col>21</xdr:col>
      <xdr:colOff>476250</xdr:colOff>
      <xdr:row>75</xdr:row>
      <xdr:rowOff>131885</xdr:rowOff>
    </xdr:to>
    <xdr:graphicFrame macro="">
      <xdr:nvGraphicFramePr>
        <xdr:cNvPr id="13" name="Gráfico 12">
          <a:extLst>
            <a:ext uri="{FF2B5EF4-FFF2-40B4-BE49-F238E27FC236}">
              <a16:creationId xmlns:a16="http://schemas.microsoft.com/office/drawing/2014/main" id="{4A8D2CDF-520A-AEC2-1070-3EF2C777CF2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22</xdr:col>
      <xdr:colOff>58473</xdr:colOff>
      <xdr:row>55</xdr:row>
      <xdr:rowOff>39928</xdr:rowOff>
    </xdr:from>
    <xdr:to>
      <xdr:col>27</xdr:col>
      <xdr:colOff>256504</xdr:colOff>
      <xdr:row>64</xdr:row>
      <xdr:rowOff>56129</xdr:rowOff>
    </xdr:to>
    <xdr:pic>
      <xdr:nvPicPr>
        <xdr:cNvPr id="14" name="Imagen 13">
          <a:extLst>
            <a:ext uri="{FF2B5EF4-FFF2-40B4-BE49-F238E27FC236}">
              <a16:creationId xmlns:a16="http://schemas.microsoft.com/office/drawing/2014/main" id="{6D845F54-E2F4-429B-A5D4-68C58D651D88}"/>
            </a:ext>
          </a:extLst>
        </xdr:cNvPr>
        <xdr:cNvPicPr>
          <a:picLocks noChangeAspect="1"/>
        </xdr:cNvPicPr>
      </xdr:nvPicPr>
      <xdr:blipFill>
        <a:blip xmlns:r="http://schemas.openxmlformats.org/officeDocument/2006/relationships" r:embed="rId13"/>
        <a:stretch>
          <a:fillRect/>
        </a:stretch>
      </xdr:blipFill>
      <xdr:spPr>
        <a:xfrm>
          <a:off x="20643846" y="10488995"/>
          <a:ext cx="4036464" cy="167952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25</xdr:col>
      <xdr:colOff>160005</xdr:colOff>
      <xdr:row>4</xdr:row>
      <xdr:rowOff>455765</xdr:rowOff>
    </xdr:from>
    <xdr:to>
      <xdr:col>34</xdr:col>
      <xdr:colOff>270206</xdr:colOff>
      <xdr:row>12</xdr:row>
      <xdr:rowOff>341382</xdr:rowOff>
    </xdr:to>
    <xdr:pic>
      <xdr:nvPicPr>
        <xdr:cNvPr id="2" name="Imagen 1">
          <a:extLst>
            <a:ext uri="{FF2B5EF4-FFF2-40B4-BE49-F238E27FC236}">
              <a16:creationId xmlns:a16="http://schemas.microsoft.com/office/drawing/2014/main" id="{B42988AC-4AB0-1788-BF0B-D2117CA80EF0}"/>
            </a:ext>
          </a:extLst>
        </xdr:cNvPr>
        <xdr:cNvPicPr>
          <a:picLocks noChangeAspect="1"/>
        </xdr:cNvPicPr>
      </xdr:nvPicPr>
      <xdr:blipFill>
        <a:blip xmlns:r="http://schemas.openxmlformats.org/officeDocument/2006/relationships" r:embed="rId1"/>
        <a:stretch>
          <a:fillRect/>
        </a:stretch>
      </xdr:blipFill>
      <xdr:spPr>
        <a:xfrm>
          <a:off x="12174873" y="5234976"/>
          <a:ext cx="7730199" cy="4085503"/>
        </a:xfrm>
        <a:prstGeom prst="rect">
          <a:avLst/>
        </a:prstGeom>
      </xdr:spPr>
    </xdr:pic>
    <xdr:clientData/>
  </xdr:twoCellAnchor>
  <xdr:twoCellAnchor editAs="oneCell">
    <xdr:from>
      <xdr:col>25</xdr:col>
      <xdr:colOff>453657</xdr:colOff>
      <xdr:row>255</xdr:row>
      <xdr:rowOff>149499</xdr:rowOff>
    </xdr:from>
    <xdr:to>
      <xdr:col>29</xdr:col>
      <xdr:colOff>708553</xdr:colOff>
      <xdr:row>261</xdr:row>
      <xdr:rowOff>108395</xdr:rowOff>
    </xdr:to>
    <xdr:pic>
      <xdr:nvPicPr>
        <xdr:cNvPr id="3" name="Imagen 2">
          <a:extLst>
            <a:ext uri="{FF2B5EF4-FFF2-40B4-BE49-F238E27FC236}">
              <a16:creationId xmlns:a16="http://schemas.microsoft.com/office/drawing/2014/main" id="{1F57A9CD-3C6D-4AFA-94A8-6A050916620C}"/>
            </a:ext>
          </a:extLst>
        </xdr:cNvPr>
        <xdr:cNvPicPr>
          <a:picLocks noChangeAspect="1"/>
        </xdr:cNvPicPr>
      </xdr:nvPicPr>
      <xdr:blipFill>
        <a:blip xmlns:r="http://schemas.openxmlformats.org/officeDocument/2006/relationships" r:embed="rId2"/>
        <a:stretch>
          <a:fillRect/>
        </a:stretch>
      </xdr:blipFill>
      <xdr:spPr>
        <a:xfrm>
          <a:off x="14001569" y="262837793"/>
          <a:ext cx="4020071" cy="174014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Lblanco3\CONTRATO5\REAJUSTE%2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E:\HLOPEZA\CANTIDADES%20GERONA\Documents%20and%20Settings\swilches\Configuraci&#243;n%20local\Archivos%20temporales%20de%20Internet\OLK6\formulario%20base.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Y:\0253%20I%20La%20Estrella%20PA-San%20Antonio\Disenos\SAN%20ANTONIO%20ENERO%2025\Lote%20Obras%20Civiles\Cantidades%20y%20Presupuesto\CANTIDADES%20Y%20PRESUPUESTOS%20OBRAS%20CIVILES%20ESTRELLA%20SANTA%20CATALINA.xlsx"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U:\1752%20Gesti&#243;n%20Clientes%20Acueducto%20Zona%20Sur\Contratos\2004\CONTRATO%20SANEAR%202-010118651\Facturaci&#243;n%20y%20Pagos\Acta%2003.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https://epmco-my.sharepoint.com/CT-2010-1088/DOCUME~1/ALEJIT~1/CONFIG~1/Temp/Contratos/2004/CONTRATO%20SANEAR%202-010118651/Facturaci&#243;n%20y%20Pagos/Acta%2005.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WIN-M9QEGGI69J8\CONSORCIO%20C&amp;A\PROYECTO%20CONSTRUCCION%20EPM\ESCRITORIO\PPTO%20ACUEDUCTO-I.xlsx"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Albeiro\unidad%20d\Documents%20and%20Settings\SANEAMBIENTE\GENERALES\MVMT\Dise&#241;o_ALL_AR_030328.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Mzuluari2\Documents%20and%20Settings\chincapl\Configuraci&#243;n%20local\Archivos%20temporales%20de%20Internet\Content.Outlook\7QD239CA\GPZN-562%20(3).xlsm"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https://epmco-my.sharepoint.com/Contrataci&#243;n%20007833/Excell/S&#225;bana%20007833.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6A4E890C\3271%20G5%20Presupuestos%20de%20Pozos-Palmitas%20Volcana-Guayabal.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Ezapata1\trabajo\CARMEN\3271%20Palmitas\3271%20G1%20Presupuestos%20de%20Pozos-Palmitas%20Central.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Pc-wvega\PROYECTOS%20EN%20EJECUCION\San_Juan_LaMaria\CD%20SAN%20JUAN%20LA%20MARIA\ANEXOS\Anexo%2014_PresupuestoSAN_JUAN_LA_MARIA-MARZO.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0EBCD1B0\SOCORRO-AIU-JULIO-2004.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WIN-M9QEGGI69J8\Archivos%20viejos%20del%20disco%20D\Nuevos%20Procesos%202006\Proceso%20de%20Contrataci&#243;n%20Instalaciones%202006\Estudio%20de%20propuestas\S&#225;bana%20029261-2.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Ezapata1\trabajo\CONTRATO%2013\CONTRATO%20010118651\FACTURACION%20Y%20PAGOS-ACTUALIZADA\Facturaci&#243;n%20y%20Pagos\Acta%2002.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16B4B0C0\Rendimientos_Sur%20(EEPPM)%2001.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Sanear178\d\CONTRATO%20CT-2014-000380-A6\3.RESIDENTE\PROYECTO%20LIMONAR\24.ACTAS%20DE%20OBRA\ACTA%204\Users\Integral\Desktop\Arley\13.%20Acta%20de%20obra\HLOPEZA\GERONA\CANTIDADES%20REPOSICION\SUBCIRCUITO%207\REDES7.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Evasquez\mis%20archivos%20compartidos\Archivos%20viejos%20del%20disco%20D\USERS\CD-PUBLI\Cambio%20tapas%20y%20medidores\Cuadros%20CD-002369.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jmontagu1\Contrato%20Pavimentos\Estad.%20Da&#241;os\Rendimientos_Sur%2003-00(JC).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U:\INVPROG\SIS-DA&#209;OS\Acueducto\2000\Sur\Rendimientos_Sur%2012-99.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Ezapata1\trabajo\CONTRATO%2013\CONTRATO%20010118651\FACTURACION%20Y%20PAGOS-ACTUALIZADA\Facturaci&#243;n%20y%20Pagos\Acta%2005.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Ezapata1\trabajo\Contratos\2004\CONTRATO%20SANEAR%202-010118651\Facturaci&#243;n%20y%20Pagos\Acta%2004.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U:\1752%20Gesti&#243;n%20Clientes%20Acueducto%20Zona%20Sur\Contratos\2004\CONTRATO%20SANEAR%202-010118651\Facturaci&#243;n%20y%20Pagos\Acta%2004.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principal\VIGENTES\Archivos%20viejos%20del%20disco%20D\Nuevos%20Procesos%202006\Proceso%20de%20Contrataci&#243;n%20Instalaciones%202006\Estudio%20de%20propuestas\S&#225;bana%20029261-2.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Mzuluari2\AASSA\CONS-044-ALV%20ALTOS%20DE%20LA%20VIRGEN%20SAN%20CRISTOBAL%20MEDELLIN\ETAPAS\3.%20DISE&#209;O\CONS-044-ALV\ALCANTARILLADO\Presupuesto\PPTO_ALCANTARILLADO_san%20jose.xlsx"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Ezapata1\trabajo\INVPROG\SIS-DA&#209;OS\Acueducto\2000\Sur\Rendimientos_Sur%2012-99.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Hmvmednas\Preingenieria\Enintco\02%20-%20ESTIMACION\02-PROPUESTAS_CAT\06-Ofertas%202005\o-5039%20Pielstick%20CEMEX%20Panama\3.%20Presupuesto\CEMEX%20PANAMA_2x12CM32.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Ezapata1\trabajo\LEON\SANEAR%20010118651\Facturaci&#243;n%20y%20Pagos\Acta%2005.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A:\1.CONTRATOS%20UPL2\Contrato%20CT-2014-000377-A1\1.%20Datos%20del%20contrato\Datos%20del%20Contrato%20CT-2014-000377-A1.xlsm"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WIN-M9QEGGI69J8\licitaciones\Archivos%20viejos%20del%20disco%20D\USERS\CD-PUBLI\Cambio%20tapas%20y%20medidores\Cuadros%20CD-002369.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WIN-M9QEGGI69J8\LEON\EQUIPO\MANTENIMIENTO%20NORTE\COORDINACI&#211;N\CONTRATO%20MTO-2012-2014\SABANA%20CONTRATO%20NUEVO%20NORTE-DEFINITIVA-A%20ABRIL%2026%20DE%202012.xlsx"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Dibujo02\Pendientes\Pendientes\Mosquera\Zona%20Centro\Interferencias\Analisis_Iter%20Centro%20(version%202).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epm-file\0200\Corporativa\Users\aarenast\AppData\Local\Microsoft\Windows\INetCache\Content.Outlook\AFQSN0R3\Copia%20de%20Formato_CAPEX_2018_V2_en_construcci&#243;n.xlsx"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https://epmco-my.sharepoint.com/Users/OCIEQUIPOS/Desktop/LLEVAR/CUADRO-GENERAL%20APU%202018.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principal\VIGENTES\Documents%20and%20Settings\ppelaez\Configuraci&#243;n%20local\Archivos%20temporales%20de%20Internet\OLK8B9\S&#225;bana%20009496.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E:\Documents%20and%20Settings\Alexis%20Mena%20Roma&#241;a\Datos%20de%20programa\Microsoft\Excel\Cantidad%20de%20Refuerzo%20pora%20Pantallas.xlsx"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Z:\01-Antiguos\ESTIMACI&#211;N%20ANTIGUOS\04%20-%20OFERTAS%202003\o-1322%20Ecuador%20Tarapoa%20Block\3.%20Presupuesto\Presupuesto_2004\Ppto%20%20Tarapoa%202X16CM32_A.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H:\My_Docs\OBRAS\SANTA%20ROSA%20-%20REDES%20ACUEDUCTO\Formatos\PPTO%20OFICIAL%20ACUEDUCTO%20SANTA%20ROSA.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WIN-M9QEGGI69J8\Resumen%2520x%2520Item.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nasmadrid1\CivilSec\Ogaitan\vidrios\MEMORIAS\CANAL-DESCAR\VER0\Dise&#241;o-Tuberia.xlsm"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WIN-M9QEGGI69J8\My_Docs\OBRAS\EPM\Presupuesto\PPTO%2520ACUEDUCTO-I.xlsx"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WIN-M9QEGGI69J8\Documents%20and%20Settings\cangelm\Configuraci&#243;n%20local\Archivos%20temporales%20de%20Internet\Content.Outlook\AJYS9YCR\Ejemplo%20Plantilla.xlsx"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Ezapata1\trabajo\Licitacion%20Los%20Parras%20y%20Sabaneta\Formulario%20Sabaneta.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Wilsonvega\PMAACAMPAMENTO\CD-CAMPAMENTO\DISE&#209;O\PRESUPUESTOS-DIS\ALCANTARILLADO\Presupuestos%20sistema%20de%20alcantarillado%20(Campamento).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Fsclu-2\nline\Administracion\0161_ControlProyectos\3-Proy_Dis\1-JJGutierrez\PROPUESTAS\16.%20C&#225;lculo%20Primas%20de%20P&#243;lizas\C&#225;lculo%20Primas%20de%20Poliza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principal\VIGENTES\temp\Archivos%20viejos%20del%20disco%20D\USERS\CD-PUBLI\Contrataci&#243;n%20Plan%20de%20la%20Infraestructura%202003\Estudio%20007550\S&#225;bana%20007550.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nasmadrid1\CivilSec\RDS\13-Inventario\T4\ANEXO%20A.xlsx"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nasmadrid1\CivilSec\MIELII\CAUDALES%20MIEL%20II\R&#205;O%20TENERIFE%20PUENTE\CAUDALES%20TENERIFE%204-159.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JRIOSS2\WINNT\Profiles\mvelezs\Configuraci&#243;n%20local\Archivos%20temporales%20de%20Internet\OLK295\ConsolidadoSubcircuito1.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WIN-M9QEGGI69J8\Archivos%20viejos%20del%20disco%20D\USERS\CD-PUBLI\Mantenimiento%202002-2003\Tres%20grupos\Pliego%20Norte\Estudio%20006188\S&#225;bana%20006188.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https://epmco-my.sharepoint.com/Users/jmontp/Desktop/presuesto%20grupo%202/Copia%20de%20Copia%20de%20CANTIDADES%20Y%20PRESUPUESTOS%20OBRAS%20CIVILES%20SANTA%20CATALINA%20SAN%20ANTONIO%20vi%20junio%2027a.xlsx"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Pc-wvega\proyectos%20en%20ejecucion\AAS\BASE\HOJA%20BASE\BASE%20DE%20PRESUPUESTO.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Sanear178\d\CONTRATO%20CT-2014-000380-A6\3.RESIDENTE\PROYECTO%20LIMONAR\24.ACTAS%20DE%20OBRA\Domiciliarias.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Lblanco3\D\Archivos%20viejos%20del%20disco%20D\USERS\CD-PUBLI\Mantenimiento%202002-2003\Tres%20grupos\Pliego%20Norte\Estudio%20006188\S&#225;bana%20006188.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WIN-M9QEGGI69J8\Carlos%20Ramirez\2004\CONDUCCIONES-2004\SOCORRO\LICITACION-2004\FORMATOS\AIU-2004\SOCORRO-AIU-JULIO-2004.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Lblanco3\D\CONTRATO%2010\MANEJO%20CONTRATO%2010.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WIN-M9QEGGI69J8\licitaciones\HLOPEZA\CANTIDADES%20GERONA\Documents%20and%20Settings\swilches\Configuraci&#243;n%20local\Archivos%20temporales%20de%20Internet\OLK6\formulario%20bas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Jgarcilo3\Contrato%20mtto%202007\Archivos%20viejos%20del%20disco%20D\USERS\CD-PUBLI\Mantenimiento%202002-2003\Tres%20grupos\Pliego%20Norte\Estudio%20006188\S&#225;bana%20006188.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A:\HLOPEZA\CANTIDADES%20GERONA\Documents%20and%20Settings\swilches\Configuraci&#243;n%20local\Archivos%20temporales%20de%20Internet\OLK6\formulario%20base.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Servidor\a-i&amp;c\Swilches\Dise&#241;o\Batall&#243;n\Cantidades\CARMEN\3271%20Palmitas\3271%20G1%20Presupuestos%20de%20Pozos-Palmitas%20Central.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Servidor\a-i&amp;c\Documents%20and%20Settings\ppelaez\Configuraci&#243;n%20local\Archivos%20temporales%20de%20Internet\OLK8B9\S&#225;bana%20009496.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A://HLOPEZA/CANTIDADES%20GERONA/Documents%20and%20Settings/swilches/Configuraci&#243;n%20local/Archivos%20temporales%20de%20Internet/OLK6/formulario%20base.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Mzuluari2\2213_CentroParrilla\5Proceso\01Aguas\2Memorias\02ALCANTARILLADO\Dise&#241;oDetallado\Dise&#241;oProyecto1\PresupuestoP1\PPTO_ALCANTARILLADO_ConZanja.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epmco-my.sharepoint.com/Archivos%20viejos%20del%20disco%20D/Nuevos%20Procesos%202006/Proceso%20de%20Contrataci&#243;n%20Instalaciones%202006/Estudio%20de%20propuestas/S&#225;bana%20029261-2.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Arlex\San%20Jose\PROYECTOS\PMAA%20CA&#209;ASGORDAS\Ca&#241;asgordas\DISE&#209;O\PMAA\CD%20Zaragoza%20Bombeo\Presupuesto\PRESUPUESTO%20DEFINITIVO%20ZARAGOZA.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https://epmco-my.sharepoint.com/Documents%20and%20Settings/ppelaez/Configuraci&#243;n%20local/Archivos%20temporales%20de%20Internet/OLK8B9/S&#225;bana%20009496.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s://epmco-my.sharepoint.com/temp/Archivos%20viejos%20del%20disco%20D/USERS/CD-PUBLI/Contrataci&#243;n%20Plan%20de%20la%20Infraestructura%202003/Estudio%20007550/S&#225;bana%20007550.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ttps://epmco-my.sharepoint.com/CONTRATO%2013/CONTRATO%20010118651/FACTURACION%20Y%20PAGOS-ACTUALIZADA/Facturaci&#243;n%20y%20Pagos/Acta%200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Jgarcilo3\Contrato%20mtto%202007\Archivos%20viejos%20del%20disco%20D\Nuevos%20Procesos%202006\Proceso%20de%20Contrataci&#243;n%20Instalaciones%202006\Estudio%20de%20propuestas\S&#225;bana%20029261-2.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Hmvmednas\Preingenieria\Documents%20and%20Settings\crendon.HMV\Local%20Settings\Temporary%20Internet%20Files\OLK3\8599.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https://epmco-my.sharepoint.com/Users/USUARIO/AppData/Local/Microsoft/Windows/Temporary%20Internet%20Files/Content.Outlook/DC43U3EV/Users/User/Documents/SANTA%20ROSA/SUPERVISION/ESTUDIO/Copia%20de%20Programa%202003.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Ezapata1\trabajo\CONTRATO%2013\CONTRATO%20010118651\FACTURACION%20Y%20PAGOS-ACTUALIZADA\Facturaci&#243;n%20y%20Pagos\Acta%2003.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U:\1752%20Gesti&#243;n%20Clientes%20Acueducto%20Zona%20Sur\Contratos\2004\CONTRATO%20SANEAR%202-010118651\Facturaci&#243;n%20y%20Pagos\Acta%2005.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JRIOSS2\Carlos%20Ramirez\A-PROYECTOS-A&#209;OS-ANTERIORES\2004\CONDUCCIONES-2004\SOCORRO\LICITACION-2004\FORMATOS\AIU-2004\SOCORRO-AIU-JULIO-2004.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epmco-my.sharepoint.com/Users/USUARIO/Downloads/presupuesto%20OBRA%202%20acueducto.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Jsanchez1\d\USERS\AJORGES\INGEVIAS\INGEVIAS.XLW"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Ltoro\mis%20archivos%20compartidos\Documents%20and%20Settings\jmontagu\Configuraci&#243;n%20local\Archivos%20temporales%20de%20Internet\OLK239\Tramitaci&#243;ndeactasdepagos.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Epm-file\1000\Contratos\2004\CONTRATO%20SANEAR%202-010118651\Facturaci&#243;n%20y%20Pagos\Acta%2005.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Epm-file\1000\INVPROG\SIS-DA&#209;OS\Acueducto\2000\Sur\Rendimientos_Sur%2012-99.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Jgarcilo3\Contrato%20mtto%202007\temp\Archivos%20viejos%20del%20disco%20D\USERS\CD-PUBLI\Contrataci&#243;n%20Plan%20de%20la%20Infraestructura%202003\Estudio%20007550\S&#225;bana%20007550.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Proansa01\red-datos\Area1\Proyectos\PROANSA\Ofertas%20A&#241;o%202002\Ofertas%20Ecuador\OF%20059%2001%20Cruce%20Rio%20Napo%20ECUADOR\PU%20Nov%2016.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epm-file\0100\1.Proyecto%20Brechas-Kalamary\Juridica-Octubre%2017%20de%202018\Escenario1-24%20meses-3%20frentes\Consultoria%201%20Obra%20Civil\JMEJIV\INGENIERIA%20PEQUE&#209;OS%20TRAMOS\DISE&#209;O%202\PQTRAMOS\PA_S-033\PA_S-033.xlsm"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F:\OFERTAS\PEREIRA\A"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E:\Documents%20and%20Settings\Alexis%20Mena%20Roma&#241;a\Datos%20de%20programa\Microsoft\Excel\CUADRO%20DE%20VARILLAS%20ALEXIS.xlsx"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TUNELES%20POPAL\APU%20TUNELES.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Ltoro\mis%20archivos%20compartidos\Documents%20and%20Settings\jpulgarc\Configuraci&#243;n%20local\Archivos%20temporales%20de%20Internet\OLKD4\Seguimiento%20Pagos%20Sanear%20010119330.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WIN-M9QEGGI69J8\licitaciones\Carlos%20Ramirez\A-PROYECTOS-A&#209;OS-ANTERIORES\2004\CONDUCCIONES-2004\SOCORRO\LICITACION-2004\FORMATOS\AIU-2004\SOCORRO-AIU-JULIO-2004.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jmontagu1\Contrato%20Pavimentos\Informes%20y%20tareas\Estad&#237;sticas%20Rendimientos\Sur\Rendimientos_Sur%20(EEPPM)%2001.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sanearp1\DATOS\windows\TEMP\ADMINISTRATIVA\BAAN\lista%20de%20precios%20definitiva%20sep16-98.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Servidor\a-i&amp;c\Documents%20and%20Settings\lhiguite\Configuraci&#243;n%20local\Archivos%20temporales%20de%20Internet\OLK13C\Copia%20de%20Acumulado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Z:\Trab\personal\Lista%20de%20precios%20para%20gabinetes%20de%20control%20y%20protecci&#243;n.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JRIOSS2\Archivos%20viejos%20del%20disco%20D\Nuevos%20procesos\Proceso%20de%20Contrataci&#243;n%20009360\1-Elaboraci&#243;n%20Pliego\Formatos%20Elaboraci&#243;n%20Pliego\Cantidades%20de%20obra\Cantidades%20Zona%20Sur-Parras-Ajizal-Sabaneta.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A:\Cantidadesdeobra\Cantidadesdeobraacometidas.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Epm-file\1000\Contratos\2004\CONTRATO%20SANEAR%202-010118651\Facturaci&#243;n%20y%20Pagos\Acta%2004.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V:\PRESUPUESTO%20P3\Anexo%20L.2%20Presupuesto%20y%20Memorias%20de%20c&#225;lculo%20cantidades%20de%20obra\Anexo%204%20Dise&#241;oCimentaciones%20P-3%20(imp)%20NEGC%20v3.xlsx"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J:\RDS\14-DISE&#209;O%20DE%20OBRAS\T2\DISE&#209;OS%20DETALLADOS\caudalDise&#241;o-T2-V2.xlsm"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Epm-file\1000\Contratos\2004\CONTRATO%20SANEAR%202-010118651\Facturaci&#243;n%20y%20Pagos\Acta%2003.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Lblanco3\COMPARTIR\PLANOPERATIVO1754\INFORME\INFORME\Tablas%20y%20gr&#225;ficas%201750%2003-00.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https://epmco-my.sharepoint.com/Documents%20and%20Settings/clopezb/Configuraci&#243;n%20local/Archivos%20temporales%20de%20Internet/OLKA0/S&#225;bana%20007659-2.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Alejandro%20Ruiz/3.%20Circuitos/2.%20Cantidades/1.Presupuesto%20Consolidado%20SAO.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Ezapata1\trabajo\Contratos\2004\CONTRATO%20SANEAR%202-010118651\Facturaci&#243;n%20y%20Pagos\Acta%2005.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Jgarcilo3\Contrato%20mtto%202007\HLOPEZA\CANTIDADES%20GERONA\Documents%20and%20Settings\swilches\Configuraci&#243;n%20local\Archivos%20temporales%20de%20Internet\OLK6\formulario%20base.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D8CEEC89\Cuadros%20CD-002369.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J:\RDS\14-DISE&#209;O%20DE%20OBRAS\T2\DISE&#209;OS%20DETALLADOS\CIMENTACION%20TR2.xlsm"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Epm-file\1000\1621%20E%20HV%20Corregimientos&amp;Veredas\HABILITACI&#211;N%20VIVIENDAS\Alcantarillado%20Combinado-nuevo%20conquistadores.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Hmvmednas\Preingenieria\usr\excel\COTIZACIONES\MIAMI\ELECONWIRE\CATALOGO\BAJA%20TENSION\BT.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A:\Cantidadesdeobra\Cantidadesinversi&#243;n.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nasmadrid1\CivilSec\MIELII\CAUDALES%20MIEL%20II\R&#205;O%20PENSILVANIA%20LA%20TEBAIDA\Q.Pensil-La%20Tebaida%204-155%20OFICIAL.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WIN-M9QEGGI69J8\Users\uchicaf\AppData\Local\Microsoft\Windows\INetCache\Content.Outlook\7XNA14DW\Plantilla%20PLC%20CdeS%20(2).xlsx"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Mzuluari2\Carolina\Informaci&#243;n\Hojas%20de%20dise&#241;o%20bases\Copia%20de%20HOJA%20DE%20CALCULO%20ALCANTARILLADO%20PEAD%20SYE-TECNOPIPE.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A:\Archivos%20viejos%20del%20disco%20D\modelos\Formatos\FOR-205.%20%20Certificado%20venta%20pliegos.xlt"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mdektera01\RELACION_TERCEROS\Users\paola.valencia.CADENA\Dropbox\GTOP\Operaci&#243;n\GPC\EPM%20Aguas\Evaluaci&#243;n\Matriz%20EPM%20Aguas%20V-FINAL%20-%203102013.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Hmvmednas\Preingenieria\Trab\personal\Lista%20de%20precios%20para%20gabinetes%20de%20control%20y%20protecci&#243;n.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Pc-wvega\PROYECTOS%20EN%20EJECUCION\San_Juan_LaMaria\CD%20SAN%20JUAN%20LA%20MARIA\ANEXOS\Campamento\Presupuesto\DEFINITIVOS\OPTIMIZACI&#211;N%20DE%20LA%20RED%20DE%20DISTRIBUCI&#211;N.xls" TargetMode="External"/></Relationships>
</file>

<file path=xl/externalLinks/_rels/externalLink71.xml.rels><?xml version="1.0" encoding="UTF-8" standalone="yes"?>
<Relationships xmlns="http://schemas.openxmlformats.org/package/2006/relationships"><Relationship Id="rId1" Type="http://schemas.microsoft.com/office/2006/relationships/xlExternalLinkPath/xlStartup" Target="Sanear9/d/PROYECTOS/CORANTIOQUIA/VENECIA/1.%20DIAGNOSTICO/ALCANTARILLADO/VENECI_AA_D_IN_01%20A%204.2%20RCH%20Alcantarillado.xls" TargetMode="External"/></Relationships>
</file>

<file path=xl/externalLinks/_rels/externalLink72.xml.rels><?xml version="1.0" encoding="UTF-8" standalone="yes"?>
<Relationships xmlns="http://schemas.openxmlformats.org/package/2006/relationships"><Relationship Id="rId1" Type="http://schemas.microsoft.com/office/2006/relationships/xlExternalLinkPath/xlStartup" Target="Pc3/d/PROYECTOS/CARAMANTA/2.%20ANTEPROYECTO/ANEXOS%20AL%20INFORME/CARAMA_AA_D_IN_1_Anexo%20x.xx%20REDES%20DE%20DISTRIBUCI&#211;N.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Ezapata1\trabajo\Archivos%20viejos%20del%20disco%20D\USERS\CD-PUBLI\Cambio%20tapas%20y%20medidores\Cuadros%20CD-002369.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http://bitacora/Users/pbustosg/AppData/Local/Microsoft/Windows/Temporary%20Internet%20Files/Content.Outlook/Z4A8KZC7/Tabla%20din&#225;mica.xlsx"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https://epmco-my.sharepoint.com/Archivos%20viejos%20del%20disco%20D/USERS/CD-PUBLI/Cambio%20tapas%20y%20medidores/Cuadros%20CD-002369.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JRIOSS2\414_EPM%20Redes%20Alc%20Grupo1\Soporte\LC4_SIG%20Presup%20y%20Esp\Presupuesto_Grupo2.xlsm" TargetMode="External"/></Relationships>
</file>

<file path=xl/externalLinks/_rels/externalLink77.xml.rels><?xml version="1.0" encoding="UTF-8" standalone="yes"?>
<Relationships xmlns="http://schemas.openxmlformats.org/package/2006/relationships"><Relationship Id="rId1" Type="http://schemas.microsoft.com/office/2006/relationships/xlExternalLinkPath/xlStartup" Target="Sanearpc8/d/PROYECTOS/BUENOS%20AIRES/DISE&#209;O/Dise&#241;o%20hidraulico%20de%20componentes.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Y:\INVPROG\SIS-DA&#209;OS\Acueducto\2000\Sur\Rendimientos_Sur%2012-99.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Sanear178\d\CONTRATO%20CT-2014-000380-A6\3.RESIDENTE\PROYECTO%20LIMONAR\24.ACTAS%20DE%20OBRA\ACTA%204\Users\Integral\Desktop\Arley\13.%20Acta%20de%20obra\178_Ayura\PRODUCTOS_FINALES\178-00-IDC-01-0\20TAB030.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E:\Carlos%20Ramirez\2004\CONDUCCIONES-2004\SOCORRO\LICITACION-2004\FORMATOS\AIU-2004\SOCORRO-AIU-JULIO-2004.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cgutierz1\Contrato%2520CT-2009-0257_REDYCO\ANS-FORMULA%2520DE%2520APREMIO\ANS%2520DEFINITIVOS%2520AL%252012%2520DE%2520MAYO%2520DE%25202010\Indicadores_Zona_Norte_Mmto1_Acta_14.xlsx"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Pc1\Mis%20documentos\Datos\K1\03%20Grupo%2005\02%20Dise&#241;os\01%20Ahorcado\02%20Memorias\02%20Hojas\Cantidades%20de%20Obra\02%20VILLAHERMOSA.Chalo\01%20Dis_AC_VH_021114.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Mzuluari2\TESIS\INFORMACION\2120800-PTE%20MANRIQUE.xlsm"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U:\Contratos\2004\CONTRATO%20SANEAR%202-010118651\Facturaci&#243;n%20y%20Pagos\Acta%2005.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Mzuluari2\Users\christianherrera\Documents\PROYECTOS\25-Centro%20parrilla\8-Alivios\Alivios%20Sector%202\comprobacion%20de%20dise&#241;o.xlsm" TargetMode="External"/></Relationships>
</file>

<file path=xl/externalLinks/_rels/externalLink85.xml.rels><?xml version="1.0" encoding="UTF-8" standalone="yes"?>
<Relationships xmlns="http://schemas.openxmlformats.org/package/2006/relationships"><Relationship Id="rId2" Type="http://schemas.microsoft.com/office/2019/04/relationships/externalLinkLongPath" Target="file:///\\epm-file\0100\1.Proyecto%20Brechas-Kalamary\Juridica-Octubre%2017%20de%202018\Escenario1-24%20meses-3%20frentes\Consultoria%201%20Obra%20Civil\1.Consultor&#237;a-Cierre%20Brecha-2018\6.Consultor&#237;a%20Cierre%20Brecha\Definitivo\Determinante\MEMORIAS%20GPZ%20V2.0%20GPZS%20657.xlsm?CD61B401" TargetMode="External"/><Relationship Id="rId1" Type="http://schemas.openxmlformats.org/officeDocument/2006/relationships/externalLinkPath" Target="file:///\\CD61B401\MEMORIAS%20GPZ%20V2.0%20GPZS%20657.xlsm"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sanear25\datos\RESIDENTE%20CONST%20SADEP\formularios\A.P.U.%20BASE.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nasmadrid1\CivilSec\MIELII\CAUDALES%20MIEL%20II\R&#205;O%20LA%20MIEL%20%20MIEL%20II%20LA%20TEBAIDA\Q.La%20Miel.4-156.La%20Tebaida-OFICIAL.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Ezapata1\trabajo\ASEGURAMIENTOCALIDAD\PLAN%20OPERATIVO%202006\Formato%20&#250;nico%20planear%20ARC.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http://www.integral.com.co/Documents%20and%20Settings/91520/Escritorio/tabla_de_costos_ambiental_nov_4(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Hmvmednas\Preingenieria\usr\excel\COTIZACIONES\MIAMI\ELECONWIRE\Amir\Catalogo\MV_1.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Sanear178\d\CONTRATO%20CT-2014-000380-A6\3.RESIDENTE\PROYECTO%20LIMONAR\24.ACTAS%20DE%20OBRA\ACTA%204\Users\Integral\Desktop\Arley\13.%20Acta%20de%20obra\Estad.%20Da&#241;os\Rendimientos_Sur%2003-00(JC).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https://epmco-my.sharepoint.com/Users/USUARIO/AppData/Local/Microsoft/Windows/Temporary%20Internet%20Files/Content.Outlook/DC43U3EV/Users/User/Documents/SANTA%20ROSA/SUPERVISION/APU%20TUBERIA%2012.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https://epmco-my.sharepoint.com/Users/USUARIO/Desktop/Condugas/Licitaciones/Licitacion%20Rionegro%20CRW80635/Propuesta%20Economica/Rionegro%20CRW%2080635.xls.xlsx"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nasmadrid1\CivilSec\RDS\13-Inventario\T7\ANEXO%20A%20Tramo%207.xlsx"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P:\INGE\SOGAMOSO\VIAS\VIA%20SUSTITUTIVA%20MONTEBELLO\MEMORIAS\Caudales%20M&#233;todo%20Gr&#225;fico.xlsm"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Servidor\a-i&amp;c\Carlos%20Ramirez\A-PROYECTOS-A&#209;OS-ANTERIORES\2004\CONDUCCIONES-2004\SOCORRO\LICITACION-2004\FORMATOS\AIU-2004\SOCORRO-AIU-JULIO-2004.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Paola\Mis%20documentos\Mis%20documentos\CONSULTORIA\EN%20EJECUCION\CARS\CORANTIOQUIA\PMAA%20PUEBLORRICO%202005\DISE&#209;O\Memorias\Alcantarillado\GUIA%20DISE&#209;O\ALCANTARILLADO%20LIBORINA\HOJA%20ALCANTARILLADO%20LIBORINA%20CON%20ALIVIADEROS.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Hmvmednas\Preingenieria\Trab\PROP\47L8%20Siemens%20FCS%20Mexico\47L80080.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WIN-M9QEGGI69J8\licitaciones\Carlos%20Ramirez\2004\CONDUCCIONES-2004\SOCORRO\LICITACION-2004\FORMATOS\AIU-2004\SOCORRO-AIU-JULIO-2004.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Epm-file\1000\1752%20Gesti&#243;n%20Clientes%20Acueducto%20Zona%20Sur\Contratos\2003\01-Paecia%20Ltda.%20-%20010115715\Facturaci&#243;n%20y%20Pagos\Seguimiento%20Pagos%20Paeci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rte (6)"/>
      <sheetName val="Corte (5)"/>
      <sheetName val="Corte (4)"/>
      <sheetName val="Corte (3)"/>
      <sheetName val="Corte (2)"/>
      <sheetName val="Corte (1)"/>
      <sheetName val="Corte"/>
      <sheetName val="pagos"/>
      <sheetName val="%EJECUTADO"/>
      <sheetName val="RESUMENREAJUSTES"/>
      <sheetName val="REAJUSTESACTA1PROVI"/>
      <sheetName val="REAJUSTE DEFINITACTA1"/>
      <sheetName val="REAJUSTESDEFINITACTAS2 (2)"/>
      <sheetName val="REAJUSTESDEFINITIVOSACTA3"/>
      <sheetName val="REAJUSTESDEFINITIVOSACTA4"/>
      <sheetName val="REAJUSTESDEFINITIVOSACTA5"/>
      <sheetName val="Hoja2"/>
      <sheetName val="Hoja1"/>
      <sheetName val="Gráfico6"/>
      <sheetName val="Valores"/>
      <sheetName val="Grafico"/>
      <sheetName val="Módulo1"/>
      <sheetName val="REAJUSTESDEFINITACTAS3"/>
      <sheetName val="REAJUSTESDEFINITACTAS4"/>
      <sheetName val="REAJUSTESDEFINITACTAS5"/>
      <sheetName val="BASE"/>
      <sheetName val="Paral. 1"/>
      <sheetName val="Paral. 2"/>
      <sheetName val="Paral. 3"/>
      <sheetName val="Paral.4"/>
      <sheetName val="Coloc. e Interc. Tapones"/>
      <sheetName val="Cambio de Valv."/>
      <sheetName val="Interc de Hidr."/>
      <sheetName val="Interc.tapones"/>
      <sheetName val="Interc.válv."/>
      <sheetName val="Varios."/>
      <sheetName val="Acum"/>
      <sheetName val="REAJ"/>
      <sheetName val="Corte_(6)"/>
      <sheetName val="Corte_(5)"/>
      <sheetName val="Corte_(4)"/>
      <sheetName val="Corte_(3)"/>
      <sheetName val="Corte_(2)"/>
      <sheetName val="Corte_(1)"/>
      <sheetName val="REAJUSTE_DEFINITACTA1"/>
      <sheetName val="REAJUSTESDEFINITACTAS2_(2)"/>
      <sheetName val="REAJUSTE "/>
      <sheetName val="Corte_(6)1"/>
      <sheetName val="Corte_(5)1"/>
      <sheetName val="Corte_(4)1"/>
      <sheetName val="Corte_(3)1"/>
      <sheetName val="Corte_(2)1"/>
      <sheetName val="Corte_(1)1"/>
      <sheetName val="REAJUSTE_DEFINITACTA11"/>
      <sheetName val="REAJUSTESDEFINITACTAS2_(2)1"/>
      <sheetName val="Paral__1"/>
      <sheetName val="Paral__2"/>
      <sheetName val="Paral__3"/>
      <sheetName val="Paral_4"/>
      <sheetName val="Coloc__e_Interc__Tapones"/>
      <sheetName val="Cambio_de_Valv_"/>
      <sheetName val="Interc_de_Hidr_"/>
      <sheetName val="Interc_tapones"/>
      <sheetName val="Interc_válv_"/>
      <sheetName val="Varios_"/>
      <sheetName val="LISTA CÓDIGOS"/>
      <sheetName val="BASE APU"/>
      <sheetName val="MANO DE OBRA"/>
      <sheetName val="INSUMOS"/>
      <sheetName val="EQUIPOS"/>
      <sheetName val="MATERIALES"/>
      <sheetName val="ESTRUCTURAS"/>
      <sheetName val="TRANSPORTE"/>
      <sheetName val="Listas"/>
      <sheetName val="Lis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sheetData sheetId="20"/>
      <sheetData sheetId="21" refreshError="1"/>
      <sheetData sheetId="22"/>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refreshError="1"/>
      <sheetData sheetId="74"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c de Hidr."/>
      <sheetName val="Cambio de Valv."/>
      <sheetName val="Interc.tapones"/>
      <sheetName val="Interc.válv."/>
      <sheetName val="Coloc. e Interc. Tapones"/>
      <sheetName val="Varios."/>
      <sheetName val="Paral. 1"/>
      <sheetName val="Paral. 2"/>
      <sheetName val="Paral. 3"/>
      <sheetName val="Paral.4"/>
      <sheetName val="Totales"/>
    </sheetNames>
    <sheetDataSet>
      <sheetData sheetId="0" refreshError="1"/>
      <sheetData sheetId="1" refreshError="1"/>
      <sheetData sheetId="2" refreshError="1"/>
      <sheetData sheetId="3" refreshError="1"/>
      <sheetData sheetId="4" refreshError="1"/>
      <sheetData sheetId="5" refreshError="1"/>
      <sheetData sheetId="6" refreshError="1">
        <row r="5">
          <cell r="E5" t="str">
            <v>CANTIDAD</v>
          </cell>
        </row>
        <row r="11">
          <cell r="E11">
            <v>61.25</v>
          </cell>
        </row>
        <row r="13">
          <cell r="E13">
            <v>1</v>
          </cell>
        </row>
        <row r="19">
          <cell r="E19">
            <v>7.98</v>
          </cell>
        </row>
        <row r="21">
          <cell r="E21">
            <v>2</v>
          </cell>
        </row>
        <row r="23">
          <cell r="E23">
            <v>2</v>
          </cell>
        </row>
        <row r="29">
          <cell r="E29">
            <v>1</v>
          </cell>
        </row>
        <row r="35">
          <cell r="E35">
            <v>492</v>
          </cell>
        </row>
        <row r="37">
          <cell r="E37">
            <v>2</v>
          </cell>
        </row>
        <row r="39">
          <cell r="E39">
            <v>38.130000000000003</v>
          </cell>
        </row>
        <row r="49">
          <cell r="E49">
            <v>361.98</v>
          </cell>
        </row>
        <row r="53">
          <cell r="E53">
            <v>124.93</v>
          </cell>
        </row>
        <row r="55">
          <cell r="E55">
            <v>186.08</v>
          </cell>
        </row>
        <row r="57">
          <cell r="E57">
            <v>113.53</v>
          </cell>
        </row>
        <row r="61">
          <cell r="E61">
            <v>40</v>
          </cell>
        </row>
        <row r="63">
          <cell r="E63">
            <v>10</v>
          </cell>
        </row>
        <row r="65">
          <cell r="E65">
            <v>99.8</v>
          </cell>
        </row>
        <row r="71">
          <cell r="E71">
            <v>2</v>
          </cell>
        </row>
        <row r="73">
          <cell r="E73">
            <v>4</v>
          </cell>
        </row>
        <row r="75">
          <cell r="E75">
            <v>2</v>
          </cell>
        </row>
        <row r="77">
          <cell r="E77">
            <v>2</v>
          </cell>
        </row>
        <row r="79">
          <cell r="E79">
            <v>5</v>
          </cell>
        </row>
        <row r="83">
          <cell r="E83">
            <v>20</v>
          </cell>
        </row>
        <row r="85">
          <cell r="E85">
            <v>30</v>
          </cell>
        </row>
        <row r="89">
          <cell r="E89">
            <v>4.72</v>
          </cell>
        </row>
        <row r="99">
          <cell r="E99">
            <v>40.090000000000003</v>
          </cell>
        </row>
        <row r="101">
          <cell r="E101">
            <v>1</v>
          </cell>
        </row>
        <row r="107">
          <cell r="E107">
            <v>19.600000000000001</v>
          </cell>
        </row>
        <row r="123">
          <cell r="E123">
            <v>0</v>
          </cell>
        </row>
        <row r="124">
          <cell r="E124">
            <v>0</v>
          </cell>
        </row>
        <row r="125">
          <cell r="E125">
            <v>0</v>
          </cell>
        </row>
        <row r="126">
          <cell r="E126">
            <v>0</v>
          </cell>
        </row>
        <row r="131">
          <cell r="E131">
            <v>70</v>
          </cell>
        </row>
        <row r="143">
          <cell r="E143">
            <v>750</v>
          </cell>
        </row>
        <row r="155">
          <cell r="E155">
            <v>21.7</v>
          </cell>
        </row>
        <row r="159">
          <cell r="E159">
            <v>6</v>
          </cell>
        </row>
        <row r="161">
          <cell r="E161">
            <v>4.5</v>
          </cell>
        </row>
        <row r="165">
          <cell r="E165">
            <v>24</v>
          </cell>
        </row>
        <row r="195">
          <cell r="E195">
            <v>3</v>
          </cell>
        </row>
        <row r="199">
          <cell r="E199">
            <v>4</v>
          </cell>
        </row>
        <row r="201">
          <cell r="E201">
            <v>4</v>
          </cell>
        </row>
        <row r="211">
          <cell r="E211">
            <v>4</v>
          </cell>
        </row>
        <row r="225">
          <cell r="E225">
            <v>2</v>
          </cell>
        </row>
        <row r="233">
          <cell r="E233">
            <v>3</v>
          </cell>
        </row>
        <row r="267">
          <cell r="E267">
            <v>4</v>
          </cell>
        </row>
        <row r="271">
          <cell r="E271">
            <v>1</v>
          </cell>
        </row>
        <row r="316">
          <cell r="E316">
            <v>4</v>
          </cell>
        </row>
        <row r="318">
          <cell r="E318">
            <v>8</v>
          </cell>
        </row>
        <row r="320">
          <cell r="E320">
            <v>4</v>
          </cell>
        </row>
        <row r="330">
          <cell r="E330">
            <v>2</v>
          </cell>
        </row>
        <row r="370">
          <cell r="E370">
            <v>1</v>
          </cell>
        </row>
        <row r="424">
          <cell r="E424">
            <v>6</v>
          </cell>
        </row>
        <row r="450">
          <cell r="E450">
            <v>5182</v>
          </cell>
        </row>
        <row r="452">
          <cell r="E452">
            <v>344</v>
          </cell>
        </row>
        <row r="454">
          <cell r="E454">
            <v>3672</v>
          </cell>
        </row>
        <row r="457">
          <cell r="E457">
            <v>0</v>
          </cell>
        </row>
        <row r="458">
          <cell r="E458">
            <v>0</v>
          </cell>
        </row>
        <row r="459">
          <cell r="E459">
            <v>0</v>
          </cell>
        </row>
        <row r="460">
          <cell r="E460">
            <v>0</v>
          </cell>
        </row>
        <row r="461">
          <cell r="E461">
            <v>0</v>
          </cell>
        </row>
        <row r="462">
          <cell r="E462">
            <v>14</v>
          </cell>
        </row>
        <row r="463">
          <cell r="E463">
            <v>0</v>
          </cell>
        </row>
        <row r="464">
          <cell r="E464">
            <v>2</v>
          </cell>
        </row>
        <row r="466">
          <cell r="E466">
            <v>2</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10</v>
          </cell>
        </row>
        <row r="481">
          <cell r="E481">
            <v>0</v>
          </cell>
        </row>
        <row r="482">
          <cell r="E482">
            <v>4</v>
          </cell>
        </row>
        <row r="484">
          <cell r="E484">
            <v>0</v>
          </cell>
        </row>
        <row r="485">
          <cell r="E485">
            <v>0</v>
          </cell>
        </row>
        <row r="486">
          <cell r="E486">
            <v>0</v>
          </cell>
        </row>
        <row r="487">
          <cell r="E487">
            <v>0</v>
          </cell>
        </row>
        <row r="488">
          <cell r="E488">
            <v>7</v>
          </cell>
        </row>
        <row r="489">
          <cell r="E489">
            <v>0</v>
          </cell>
        </row>
        <row r="490">
          <cell r="E490">
            <v>1</v>
          </cell>
        </row>
        <row r="491">
          <cell r="E491">
            <v>0</v>
          </cell>
        </row>
        <row r="492">
          <cell r="E492">
            <v>0</v>
          </cell>
        </row>
        <row r="493">
          <cell r="E493">
            <v>0</v>
          </cell>
        </row>
        <row r="494">
          <cell r="E494">
            <v>4</v>
          </cell>
        </row>
        <row r="495">
          <cell r="E495">
            <v>0</v>
          </cell>
        </row>
        <row r="496">
          <cell r="E496">
            <v>2</v>
          </cell>
        </row>
        <row r="497">
          <cell r="E497">
            <v>0</v>
          </cell>
        </row>
        <row r="498">
          <cell r="E498">
            <v>0</v>
          </cell>
        </row>
        <row r="499">
          <cell r="E499">
            <v>0</v>
          </cell>
        </row>
        <row r="500">
          <cell r="E500">
            <v>4</v>
          </cell>
        </row>
        <row r="501">
          <cell r="E501">
            <v>0</v>
          </cell>
        </row>
        <row r="502">
          <cell r="E502">
            <v>4</v>
          </cell>
        </row>
        <row r="503">
          <cell r="E503">
            <v>0</v>
          </cell>
        </row>
        <row r="504">
          <cell r="E504">
            <v>0</v>
          </cell>
        </row>
        <row r="505">
          <cell r="E505">
            <v>0</v>
          </cell>
        </row>
        <row r="506">
          <cell r="E506">
            <v>1</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16">
          <cell r="E516">
            <v>7</v>
          </cell>
        </row>
        <row r="517">
          <cell r="E517">
            <v>0</v>
          </cell>
        </row>
        <row r="518">
          <cell r="E518">
            <v>0</v>
          </cell>
        </row>
        <row r="519">
          <cell r="E519">
            <v>0</v>
          </cell>
        </row>
        <row r="520">
          <cell r="E520">
            <v>0</v>
          </cell>
        </row>
        <row r="521">
          <cell r="E521">
            <v>0</v>
          </cell>
        </row>
        <row r="522">
          <cell r="E522">
            <v>1</v>
          </cell>
        </row>
        <row r="523">
          <cell r="E523">
            <v>0</v>
          </cell>
        </row>
        <row r="524">
          <cell r="E524">
            <v>6</v>
          </cell>
        </row>
        <row r="525">
          <cell r="E525">
            <v>0</v>
          </cell>
        </row>
        <row r="526">
          <cell r="E526">
            <v>0</v>
          </cell>
        </row>
        <row r="527">
          <cell r="E527">
            <v>0</v>
          </cell>
        </row>
        <row r="528">
          <cell r="E528">
            <v>4</v>
          </cell>
        </row>
        <row r="529">
          <cell r="E529">
            <v>0</v>
          </cell>
        </row>
        <row r="530">
          <cell r="E530">
            <v>0</v>
          </cell>
        </row>
        <row r="531">
          <cell r="E531">
            <v>0</v>
          </cell>
        </row>
        <row r="532">
          <cell r="E532">
            <v>820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20</v>
          </cell>
        </row>
        <row r="558">
          <cell r="E558">
            <v>10</v>
          </cell>
        </row>
        <row r="560">
          <cell r="E560">
            <v>0</v>
          </cell>
        </row>
      </sheetData>
      <sheetData sheetId="7" refreshError="1">
        <row r="5">
          <cell r="E5" t="str">
            <v>CANTIDAD</v>
          </cell>
        </row>
        <row r="11">
          <cell r="E11">
            <v>22.94</v>
          </cell>
        </row>
        <row r="19">
          <cell r="E19">
            <v>3.38</v>
          </cell>
        </row>
        <row r="21">
          <cell r="E21">
            <v>1</v>
          </cell>
        </row>
        <row r="23">
          <cell r="E23">
            <v>1</v>
          </cell>
        </row>
        <row r="31">
          <cell r="E31">
            <v>2</v>
          </cell>
        </row>
        <row r="35">
          <cell r="E35">
            <v>180</v>
          </cell>
        </row>
        <row r="37">
          <cell r="E37">
            <v>2</v>
          </cell>
        </row>
        <row r="39">
          <cell r="E39">
            <v>31.83</v>
          </cell>
        </row>
        <row r="49">
          <cell r="E49">
            <v>139.12</v>
          </cell>
        </row>
        <row r="53">
          <cell r="E53">
            <v>40.93</v>
          </cell>
        </row>
        <row r="55">
          <cell r="E55">
            <v>75.52</v>
          </cell>
        </row>
        <row r="57">
          <cell r="E57">
            <v>43.48</v>
          </cell>
        </row>
        <row r="61">
          <cell r="E61">
            <v>15</v>
          </cell>
        </row>
        <row r="63">
          <cell r="E63">
            <v>4</v>
          </cell>
        </row>
        <row r="65">
          <cell r="E65">
            <v>42.2</v>
          </cell>
        </row>
        <row r="71">
          <cell r="E71">
            <v>1</v>
          </cell>
        </row>
        <row r="73">
          <cell r="E73">
            <v>2</v>
          </cell>
        </row>
        <row r="75">
          <cell r="E75">
            <v>1</v>
          </cell>
        </row>
        <row r="77">
          <cell r="E77">
            <v>1</v>
          </cell>
        </row>
        <row r="79">
          <cell r="E79">
            <v>5</v>
          </cell>
        </row>
        <row r="83">
          <cell r="E83">
            <v>6</v>
          </cell>
        </row>
        <row r="85">
          <cell r="E85">
            <v>15</v>
          </cell>
        </row>
        <row r="89">
          <cell r="E89">
            <v>2</v>
          </cell>
        </row>
        <row r="99">
          <cell r="E99">
            <v>15.3</v>
          </cell>
        </row>
        <row r="107">
          <cell r="E107">
            <v>6.72</v>
          </cell>
        </row>
        <row r="123">
          <cell r="E123">
            <v>0</v>
          </cell>
        </row>
        <row r="124">
          <cell r="E124">
            <v>0</v>
          </cell>
        </row>
        <row r="125">
          <cell r="E125">
            <v>0</v>
          </cell>
        </row>
        <row r="126">
          <cell r="E126">
            <v>0</v>
          </cell>
        </row>
        <row r="143">
          <cell r="E143">
            <v>310</v>
          </cell>
        </row>
        <row r="155">
          <cell r="E155">
            <v>15</v>
          </cell>
        </row>
        <row r="165">
          <cell r="E165">
            <v>13</v>
          </cell>
        </row>
        <row r="175">
          <cell r="E175">
            <v>4</v>
          </cell>
        </row>
        <row r="177">
          <cell r="E177">
            <v>6</v>
          </cell>
        </row>
        <row r="179">
          <cell r="E179">
            <v>2</v>
          </cell>
        </row>
        <row r="195">
          <cell r="E195">
            <v>4</v>
          </cell>
        </row>
        <row r="211">
          <cell r="E211">
            <v>4</v>
          </cell>
        </row>
        <row r="225">
          <cell r="E225">
            <v>2</v>
          </cell>
        </row>
        <row r="233">
          <cell r="E233">
            <v>2</v>
          </cell>
        </row>
        <row r="267">
          <cell r="E267">
            <v>3</v>
          </cell>
        </row>
        <row r="269">
          <cell r="E269">
            <v>1</v>
          </cell>
        </row>
        <row r="318">
          <cell r="E318">
            <v>4</v>
          </cell>
        </row>
        <row r="320">
          <cell r="E320">
            <v>2</v>
          </cell>
        </row>
        <row r="424">
          <cell r="E424">
            <v>4</v>
          </cell>
        </row>
        <row r="450">
          <cell r="E450">
            <v>1723.2</v>
          </cell>
        </row>
        <row r="454">
          <cell r="E454">
            <v>1463</v>
          </cell>
        </row>
        <row r="456">
          <cell r="E456">
            <v>2</v>
          </cell>
        </row>
        <row r="457">
          <cell r="E457">
            <v>0</v>
          </cell>
        </row>
        <row r="458">
          <cell r="E458">
            <v>0</v>
          </cell>
        </row>
        <row r="459">
          <cell r="E459">
            <v>0</v>
          </cell>
        </row>
        <row r="460">
          <cell r="E460">
            <v>0</v>
          </cell>
        </row>
        <row r="461">
          <cell r="E461">
            <v>0</v>
          </cell>
        </row>
        <row r="462">
          <cell r="E462">
            <v>4</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4">
          <cell r="E484">
            <v>0</v>
          </cell>
        </row>
        <row r="485">
          <cell r="E485">
            <v>0</v>
          </cell>
        </row>
        <row r="486">
          <cell r="E486">
            <v>0</v>
          </cell>
        </row>
        <row r="487">
          <cell r="E487">
            <v>0</v>
          </cell>
        </row>
        <row r="488">
          <cell r="E488">
            <v>4</v>
          </cell>
        </row>
        <row r="491">
          <cell r="E491">
            <v>0</v>
          </cell>
        </row>
        <row r="492">
          <cell r="E492">
            <v>0</v>
          </cell>
        </row>
        <row r="493">
          <cell r="E493">
            <v>0</v>
          </cell>
        </row>
        <row r="494">
          <cell r="E494">
            <v>4</v>
          </cell>
        </row>
        <row r="495">
          <cell r="E495">
            <v>0</v>
          </cell>
        </row>
        <row r="496">
          <cell r="E496">
            <v>2</v>
          </cell>
        </row>
        <row r="497">
          <cell r="E497">
            <v>0</v>
          </cell>
        </row>
        <row r="498">
          <cell r="E498">
            <v>0</v>
          </cell>
        </row>
        <row r="499">
          <cell r="E499">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23">
          <cell r="E523">
            <v>0</v>
          </cell>
        </row>
        <row r="524">
          <cell r="E524">
            <v>4</v>
          </cell>
        </row>
        <row r="525">
          <cell r="E525">
            <v>0</v>
          </cell>
        </row>
        <row r="526">
          <cell r="E526">
            <v>0</v>
          </cell>
        </row>
        <row r="527">
          <cell r="E527">
            <v>0</v>
          </cell>
        </row>
        <row r="528">
          <cell r="E528">
            <v>2</v>
          </cell>
        </row>
        <row r="529">
          <cell r="E529">
            <v>0</v>
          </cell>
        </row>
        <row r="530">
          <cell r="E530">
            <v>0</v>
          </cell>
        </row>
        <row r="531">
          <cell r="E531">
            <v>0</v>
          </cell>
        </row>
        <row r="532">
          <cell r="E532">
            <v>310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20</v>
          </cell>
        </row>
        <row r="558">
          <cell r="E558">
            <v>10</v>
          </cell>
        </row>
        <row r="560">
          <cell r="E560">
            <v>0</v>
          </cell>
        </row>
      </sheetData>
      <sheetData sheetId="8" refreshError="1">
        <row r="5">
          <cell r="E5" t="str">
            <v>CANTIDAD</v>
          </cell>
        </row>
        <row r="11">
          <cell r="E11">
            <v>29.76</v>
          </cell>
        </row>
        <row r="13">
          <cell r="E13">
            <v>1</v>
          </cell>
        </row>
        <row r="15">
          <cell r="E15">
            <v>6</v>
          </cell>
        </row>
        <row r="19">
          <cell r="E19">
            <v>4.6100000000000003</v>
          </cell>
        </row>
        <row r="21">
          <cell r="E21">
            <v>2</v>
          </cell>
        </row>
        <row r="23">
          <cell r="E23">
            <v>2</v>
          </cell>
        </row>
        <row r="31">
          <cell r="E31">
            <v>2</v>
          </cell>
        </row>
        <row r="35">
          <cell r="E35">
            <v>228</v>
          </cell>
        </row>
        <row r="37">
          <cell r="E37">
            <v>3</v>
          </cell>
        </row>
        <row r="39">
          <cell r="E39">
            <v>35.520000000000003</v>
          </cell>
        </row>
        <row r="49">
          <cell r="E49">
            <v>174.69</v>
          </cell>
        </row>
        <row r="53">
          <cell r="E53">
            <v>53.76</v>
          </cell>
        </row>
        <row r="55">
          <cell r="E55">
            <v>82.68</v>
          </cell>
        </row>
        <row r="57">
          <cell r="E57">
            <v>55.18</v>
          </cell>
        </row>
        <row r="61">
          <cell r="E61">
            <v>22</v>
          </cell>
        </row>
        <row r="63">
          <cell r="E63">
            <v>3</v>
          </cell>
        </row>
        <row r="65">
          <cell r="E65">
            <v>57.6</v>
          </cell>
        </row>
        <row r="69">
          <cell r="E69">
            <v>2</v>
          </cell>
        </row>
        <row r="71">
          <cell r="E71">
            <v>2</v>
          </cell>
        </row>
        <row r="73">
          <cell r="E73">
            <v>4</v>
          </cell>
        </row>
        <row r="75">
          <cell r="E75">
            <v>2</v>
          </cell>
        </row>
        <row r="77">
          <cell r="E77">
            <v>2</v>
          </cell>
        </row>
        <row r="83">
          <cell r="E83">
            <v>5</v>
          </cell>
        </row>
        <row r="85">
          <cell r="E85">
            <v>23</v>
          </cell>
        </row>
        <row r="89">
          <cell r="E89">
            <v>2.74</v>
          </cell>
        </row>
        <row r="99">
          <cell r="E99">
            <v>19.84</v>
          </cell>
        </row>
        <row r="101">
          <cell r="E101">
            <v>1</v>
          </cell>
        </row>
        <row r="123">
          <cell r="E123">
            <v>0</v>
          </cell>
        </row>
        <row r="124">
          <cell r="E124">
            <v>0</v>
          </cell>
        </row>
        <row r="125">
          <cell r="E125">
            <v>0</v>
          </cell>
        </row>
        <row r="126">
          <cell r="E126">
            <v>0</v>
          </cell>
        </row>
        <row r="127">
          <cell r="E127">
            <v>420</v>
          </cell>
        </row>
        <row r="157">
          <cell r="E157">
            <v>19</v>
          </cell>
        </row>
        <row r="165">
          <cell r="E165">
            <v>10</v>
          </cell>
        </row>
        <row r="175">
          <cell r="E175">
            <v>2</v>
          </cell>
        </row>
        <row r="177">
          <cell r="E177">
            <v>4</v>
          </cell>
        </row>
        <row r="179">
          <cell r="E179">
            <v>2</v>
          </cell>
        </row>
        <row r="197">
          <cell r="E197">
            <v>4</v>
          </cell>
        </row>
        <row r="213">
          <cell r="E213">
            <v>2</v>
          </cell>
        </row>
        <row r="219">
          <cell r="E219">
            <v>4</v>
          </cell>
        </row>
        <row r="263">
          <cell r="E263">
            <v>1</v>
          </cell>
        </row>
        <row r="273">
          <cell r="E273">
            <v>1</v>
          </cell>
        </row>
        <row r="294">
          <cell r="E294">
            <v>4</v>
          </cell>
        </row>
        <row r="296">
          <cell r="E296">
            <v>4</v>
          </cell>
        </row>
        <row r="298">
          <cell r="E298">
            <v>2</v>
          </cell>
        </row>
        <row r="422">
          <cell r="E422">
            <v>165</v>
          </cell>
        </row>
        <row r="424">
          <cell r="E424">
            <v>2</v>
          </cell>
        </row>
        <row r="450">
          <cell r="E450">
            <v>3438.1</v>
          </cell>
        </row>
        <row r="454">
          <cell r="E454">
            <v>2909.3</v>
          </cell>
        </row>
        <row r="456">
          <cell r="E456">
            <v>2</v>
          </cell>
        </row>
        <row r="457">
          <cell r="E457">
            <v>0</v>
          </cell>
        </row>
        <row r="458">
          <cell r="E458">
            <v>0</v>
          </cell>
        </row>
        <row r="459">
          <cell r="E459">
            <v>0</v>
          </cell>
        </row>
        <row r="460">
          <cell r="E460">
            <v>0</v>
          </cell>
        </row>
        <row r="461">
          <cell r="E461">
            <v>0</v>
          </cell>
        </row>
        <row r="462">
          <cell r="E462">
            <v>2</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4</v>
          </cell>
        </row>
        <row r="477">
          <cell r="E477">
            <v>0</v>
          </cell>
        </row>
        <row r="478">
          <cell r="E478">
            <v>0</v>
          </cell>
        </row>
        <row r="479">
          <cell r="E479">
            <v>0</v>
          </cell>
        </row>
        <row r="484">
          <cell r="E484">
            <v>0</v>
          </cell>
        </row>
        <row r="485">
          <cell r="E485">
            <v>0</v>
          </cell>
        </row>
        <row r="486">
          <cell r="E486">
            <v>0</v>
          </cell>
        </row>
        <row r="487">
          <cell r="E487">
            <v>0</v>
          </cell>
        </row>
        <row r="488">
          <cell r="E488">
            <v>2</v>
          </cell>
        </row>
        <row r="491">
          <cell r="E491">
            <v>0</v>
          </cell>
        </row>
        <row r="492">
          <cell r="E492">
            <v>0</v>
          </cell>
        </row>
        <row r="493">
          <cell r="E493">
            <v>0</v>
          </cell>
        </row>
        <row r="494">
          <cell r="E494">
            <v>2</v>
          </cell>
        </row>
        <row r="495">
          <cell r="E495">
            <v>0</v>
          </cell>
        </row>
        <row r="496">
          <cell r="E496">
            <v>2</v>
          </cell>
        </row>
        <row r="497">
          <cell r="E497">
            <v>0</v>
          </cell>
        </row>
        <row r="498">
          <cell r="E498">
            <v>0</v>
          </cell>
        </row>
        <row r="499">
          <cell r="E499">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23">
          <cell r="E523">
            <v>0</v>
          </cell>
        </row>
        <row r="524">
          <cell r="E524">
            <v>6</v>
          </cell>
        </row>
        <row r="525">
          <cell r="E525">
            <v>0</v>
          </cell>
        </row>
        <row r="526">
          <cell r="E526">
            <v>0</v>
          </cell>
        </row>
        <row r="527">
          <cell r="E527">
            <v>0</v>
          </cell>
        </row>
        <row r="528">
          <cell r="E528">
            <v>4</v>
          </cell>
        </row>
        <row r="529">
          <cell r="E529">
            <v>0</v>
          </cell>
        </row>
        <row r="530">
          <cell r="E530">
            <v>0</v>
          </cell>
        </row>
        <row r="531">
          <cell r="E531">
            <v>0</v>
          </cell>
        </row>
        <row r="532">
          <cell r="E532">
            <v>420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20</v>
          </cell>
        </row>
        <row r="558">
          <cell r="E558">
            <v>10</v>
          </cell>
        </row>
        <row r="560">
          <cell r="E560">
            <v>0</v>
          </cell>
        </row>
      </sheetData>
      <sheetData sheetId="9" refreshError="1">
        <row r="5">
          <cell r="E5" t="str">
            <v>CANTIDAD</v>
          </cell>
        </row>
        <row r="11">
          <cell r="E11">
            <v>24.25</v>
          </cell>
        </row>
        <row r="19">
          <cell r="E19">
            <v>2.86</v>
          </cell>
        </row>
        <row r="31">
          <cell r="E31">
            <v>2</v>
          </cell>
        </row>
        <row r="35">
          <cell r="E35">
            <v>165</v>
          </cell>
        </row>
        <row r="37">
          <cell r="E37">
            <v>4</v>
          </cell>
        </row>
        <row r="39">
          <cell r="E39">
            <v>41.26</v>
          </cell>
        </row>
        <row r="49">
          <cell r="E49">
            <v>133.31</v>
          </cell>
        </row>
        <row r="53">
          <cell r="E53">
            <v>34.21</v>
          </cell>
        </row>
        <row r="55">
          <cell r="E55">
            <v>67.94</v>
          </cell>
        </row>
        <row r="57">
          <cell r="E57">
            <v>40.270000000000003</v>
          </cell>
        </row>
        <row r="61">
          <cell r="E61">
            <v>15</v>
          </cell>
        </row>
        <row r="63">
          <cell r="E63">
            <v>2</v>
          </cell>
        </row>
        <row r="65">
          <cell r="E65">
            <v>35.78</v>
          </cell>
        </row>
        <row r="69">
          <cell r="E69">
            <v>2</v>
          </cell>
        </row>
        <row r="71">
          <cell r="E71">
            <v>2</v>
          </cell>
        </row>
        <row r="73">
          <cell r="E73">
            <v>6</v>
          </cell>
        </row>
        <row r="83">
          <cell r="E83">
            <v>6</v>
          </cell>
        </row>
        <row r="85">
          <cell r="E85">
            <v>10</v>
          </cell>
        </row>
        <row r="89">
          <cell r="E89">
            <v>5.0999999999999996</v>
          </cell>
        </row>
        <row r="99">
          <cell r="E99">
            <v>15.11</v>
          </cell>
        </row>
        <row r="123">
          <cell r="E123">
            <v>0</v>
          </cell>
        </row>
        <row r="124">
          <cell r="E124">
            <v>0</v>
          </cell>
        </row>
        <row r="125">
          <cell r="E125">
            <v>0</v>
          </cell>
        </row>
        <row r="126">
          <cell r="E126">
            <v>0</v>
          </cell>
        </row>
        <row r="127">
          <cell r="E127">
            <v>270</v>
          </cell>
        </row>
        <row r="153">
          <cell r="E153">
            <v>3</v>
          </cell>
        </row>
        <row r="155">
          <cell r="E155">
            <v>1</v>
          </cell>
        </row>
        <row r="157">
          <cell r="E157">
            <v>16</v>
          </cell>
        </row>
        <row r="165">
          <cell r="E165">
            <v>15</v>
          </cell>
        </row>
        <row r="171">
          <cell r="E171">
            <v>12</v>
          </cell>
        </row>
        <row r="175">
          <cell r="E175">
            <v>2</v>
          </cell>
        </row>
        <row r="177">
          <cell r="E177">
            <v>2</v>
          </cell>
        </row>
        <row r="179">
          <cell r="E179">
            <v>2</v>
          </cell>
        </row>
        <row r="193">
          <cell r="E193">
            <v>4</v>
          </cell>
        </row>
        <row r="197">
          <cell r="E197">
            <v>4</v>
          </cell>
        </row>
        <row r="209">
          <cell r="E209">
            <v>2</v>
          </cell>
        </row>
        <row r="213">
          <cell r="E213">
            <v>4</v>
          </cell>
        </row>
        <row r="263">
          <cell r="E263">
            <v>1</v>
          </cell>
        </row>
        <row r="294">
          <cell r="E294">
            <v>4</v>
          </cell>
        </row>
        <row r="296">
          <cell r="E296">
            <v>6</v>
          </cell>
        </row>
        <row r="298">
          <cell r="E298">
            <v>2</v>
          </cell>
        </row>
        <row r="368">
          <cell r="E368">
            <v>1</v>
          </cell>
        </row>
        <row r="404">
          <cell r="E404">
            <v>1</v>
          </cell>
        </row>
        <row r="422">
          <cell r="E422">
            <v>250</v>
          </cell>
        </row>
        <row r="424">
          <cell r="E424">
            <v>2</v>
          </cell>
        </row>
        <row r="432">
          <cell r="E432">
            <v>1</v>
          </cell>
        </row>
        <row r="450">
          <cell r="E450">
            <v>3842</v>
          </cell>
        </row>
        <row r="452">
          <cell r="E452">
            <v>167.4</v>
          </cell>
        </row>
        <row r="454">
          <cell r="E454">
            <v>2724</v>
          </cell>
        </row>
        <row r="456">
          <cell r="E456">
            <v>2</v>
          </cell>
        </row>
        <row r="457">
          <cell r="E457">
            <v>0</v>
          </cell>
        </row>
        <row r="458">
          <cell r="E458">
            <v>0</v>
          </cell>
        </row>
        <row r="459">
          <cell r="E459">
            <v>0</v>
          </cell>
        </row>
        <row r="460">
          <cell r="E460">
            <v>0</v>
          </cell>
        </row>
        <row r="461">
          <cell r="E461">
            <v>0</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4">
          <cell r="E484">
            <v>0</v>
          </cell>
        </row>
        <row r="485">
          <cell r="E485">
            <v>0</v>
          </cell>
        </row>
        <row r="486">
          <cell r="E486">
            <v>0</v>
          </cell>
        </row>
        <row r="487">
          <cell r="E487">
            <v>0</v>
          </cell>
        </row>
        <row r="491">
          <cell r="E491">
            <v>0</v>
          </cell>
        </row>
        <row r="492">
          <cell r="E492">
            <v>0</v>
          </cell>
        </row>
        <row r="493">
          <cell r="E493">
            <v>0</v>
          </cell>
        </row>
        <row r="494">
          <cell r="E494">
            <v>0</v>
          </cell>
        </row>
        <row r="495">
          <cell r="E495">
            <v>0</v>
          </cell>
        </row>
        <row r="496">
          <cell r="E496">
            <v>0</v>
          </cell>
        </row>
        <row r="497">
          <cell r="E497">
            <v>0</v>
          </cell>
        </row>
        <row r="498">
          <cell r="E498">
            <v>0</v>
          </cell>
        </row>
        <row r="499">
          <cell r="E499">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23">
          <cell r="E523">
            <v>0</v>
          </cell>
        </row>
        <row r="524">
          <cell r="E524">
            <v>0</v>
          </cell>
        </row>
        <row r="525">
          <cell r="E525">
            <v>0</v>
          </cell>
        </row>
        <row r="526">
          <cell r="E526">
            <v>0</v>
          </cell>
        </row>
        <row r="527">
          <cell r="E527">
            <v>0</v>
          </cell>
        </row>
        <row r="528">
          <cell r="E528">
            <v>0</v>
          </cell>
        </row>
        <row r="529">
          <cell r="E529">
            <v>0</v>
          </cell>
        </row>
        <row r="530">
          <cell r="E530">
            <v>0</v>
          </cell>
        </row>
        <row r="531">
          <cell r="E531">
            <v>0</v>
          </cell>
        </row>
        <row r="532">
          <cell r="E532">
            <v>270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20</v>
          </cell>
        </row>
        <row r="558">
          <cell r="E558">
            <v>10</v>
          </cell>
        </row>
        <row r="560">
          <cell r="E560">
            <v>0</v>
          </cell>
        </row>
      </sheetData>
      <sheetData sheetId="10"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upuesto"/>
      <sheetName val="Concreto muros"/>
      <sheetName val="Acero Muros"/>
      <sheetName val="Pilas"/>
      <sheetName val="Presupuesto (2)"/>
      <sheetName val="MUROS"/>
      <sheetName val="ACCESORIOS BANDEJA PORTA CABLE"/>
      <sheetName val="ACCESORIOS CONDUITS"/>
      <sheetName val="BANDEJA PORTACABLE"/>
      <sheetName val="CANOA"/>
      <sheetName val="COLUMNAS"/>
      <sheetName val="CONDUITS"/>
      <sheetName val="EQUIPOS ELECTRICOS"/>
      <sheetName val="LAMPARAS"/>
      <sheetName val="PISOS"/>
      <sheetName val="PUERTAS"/>
      <sheetName val="TAPAS"/>
      <sheetName val="TECHO"/>
      <sheetName val="TUBERIA"/>
      <sheetName val="VENTANAS"/>
      <sheetName val="VIGAS"/>
    </sheetNames>
    <sheetDataSet>
      <sheetData sheetId="0">
        <row r="2">
          <cell r="Q2" t="str">
            <v xml:space="preserve">m </v>
          </cell>
        </row>
        <row r="3">
          <cell r="Q3" t="str">
            <v>m²</v>
          </cell>
        </row>
        <row r="4">
          <cell r="Q4" t="str">
            <v>m³</v>
          </cell>
        </row>
        <row r="5">
          <cell r="Q5" t="str">
            <v>kg</v>
          </cell>
        </row>
        <row r="6">
          <cell r="Q6" t="str">
            <v>und</v>
          </cell>
        </row>
        <row r="7">
          <cell r="Q7" t="str">
            <v>glb</v>
          </cell>
        </row>
        <row r="8">
          <cell r="Q8">
            <v>0</v>
          </cell>
        </row>
        <row r="9">
          <cell r="Q9">
            <v>0</v>
          </cell>
        </row>
        <row r="10">
          <cell r="Q10">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ta 3"/>
      <sheetName val="Info. Consolidado Acta 3"/>
      <sheetName val="Control_Pagos"/>
      <sheetName val="Acumulados"/>
      <sheetName val="OBRA EXTRA"/>
      <sheetName val="METAS CONTRATO SANEAR 2"/>
      <sheetName val="Tiempos de Ejecución"/>
      <sheetName val="Cantidad por Actividad"/>
      <sheetName val="AGO (2)"/>
      <sheetName val="CUMPLIMIENTO DE METAS"/>
      <sheetName val="COSTOS ACTIVIDADES PRINCIPALES"/>
      <sheetName val="Relación por Municipio (2)"/>
      <sheetName val="COMPARATIVO"/>
      <sheetName val="Cantidad por ítemes"/>
      <sheetName val="Materiales"/>
      <sheetName val="Cantidad por Dirección"/>
      <sheetName val="Gráfico1"/>
      <sheetName val="VALORES"/>
      <sheetName val="Macro1"/>
      <sheetName val="Consolidado x Actividad"/>
      <sheetName val="Acum"/>
      <sheetName val="REAJ"/>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22">
          <cell r="A22" t="str">
            <v>Macro12</v>
          </cell>
        </row>
      </sheetData>
      <sheetData sheetId="18">
        <row r="22">
          <cell r="A22" t="str">
            <v>Macro12</v>
          </cell>
        </row>
      </sheetData>
      <sheetData sheetId="19"/>
      <sheetData sheetId="20" refreshError="1"/>
      <sheetData sheetId="21"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lor por Actividad"/>
      <sheetName val="Ordenes_Ejec_x_Acta_R"/>
      <sheetName val="CUMPLIMIENTO DE METAS"/>
      <sheetName val="Tiempos de ejecución consolidad"/>
      <sheetName val="Control_Pagos"/>
      <sheetName val="Acumulados"/>
      <sheetName val="Gráfico1"/>
      <sheetName val="VALORES"/>
      <sheetName val="Cantidad por ìtemes"/>
      <sheetName val="Tiempos de ejecución por Dir."/>
      <sheetName val="Relaciòn por municipios"/>
      <sheetName val="Info. Consolidado Acta 5"/>
      <sheetName val="Acta 5"/>
      <sheetName val="Materiales"/>
      <sheetName val="Cantidad por Actividad"/>
      <sheetName val="Cantidad por Direcciòn"/>
      <sheetName val="Macro1"/>
    </sheetNames>
    <sheetDataSet>
      <sheetData sheetId="0"/>
      <sheetData sheetId="1"/>
      <sheetData sheetId="2"/>
      <sheetData sheetId="3"/>
      <sheetData sheetId="4"/>
      <sheetData sheetId="5"/>
      <sheetData sheetId="6" refreshError="1"/>
      <sheetData sheetId="7"/>
      <sheetData sheetId="8"/>
      <sheetData sheetId="9"/>
      <sheetData sheetId="10"/>
      <sheetData sheetId="11"/>
      <sheetData sheetId="12"/>
      <sheetData sheetId="13"/>
      <sheetData sheetId="14"/>
      <sheetData sheetId="15"/>
      <sheetData sheetId="16" refreshError="1">
        <row r="15">
          <cell r="A15" t="str">
            <v>Macro11</v>
          </cell>
        </row>
        <row r="1674">
          <cell r="A1674" t="str">
            <v>Macro5</v>
          </cell>
        </row>
      </sheetData>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IU"/>
      <sheetName val="PRESTA"/>
      <sheetName val="BASE"/>
      <sheetName val="BASE CTOS"/>
      <sheetName val="BASE PARA IMPRIMIR"/>
      <sheetName val="Item1-23"/>
      <sheetName val="Item24-37"/>
      <sheetName val="4. FORM.4"/>
      <sheetName val="Hoja1"/>
      <sheetName val="Macro1"/>
    </sheetNames>
    <sheetDataSet>
      <sheetData sheetId="0" refreshError="1"/>
      <sheetData sheetId="1" refreshError="1"/>
      <sheetData sheetId="2" refreshError="1">
        <row r="10">
          <cell r="D10">
            <v>0.65780000000000005</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de Diseño"/>
      <sheetName val="Design"/>
      <sheetName val="Aliv A1"/>
      <sheetName val="Resumen"/>
      <sheetName val="Despiece Todo"/>
      <sheetName val="MH"/>
      <sheetName val="OU"/>
      <sheetName val="PIPE"/>
      <sheetName val="Seguimiento"/>
      <sheetName val="Resumen metas"/>
      <sheetName val="Brecha EPM"/>
      <sheetName val="Consultoria Brecha-DIAGNÓSTICO"/>
      <sheetName val="Resultados diagnostic INGEDATOS"/>
      <sheetName val="Resultado diagnostic AASSA"/>
      <sheetName val="RESULTADO GENERAL DIAGNOSTICO"/>
      <sheetName val="DISEÑOS INGEDATOS"/>
      <sheetName val="DISEÑOS AASSA"/>
    </sheetNames>
    <sheetDataSet>
      <sheetData sheetId="0" refreshError="1"/>
      <sheetData sheetId="1" refreshError="1">
        <row r="11">
          <cell r="A11">
            <v>1</v>
          </cell>
          <cell r="B11" t="str">
            <v>C14</v>
          </cell>
          <cell r="C11" t="str">
            <v>C2</v>
          </cell>
          <cell r="D11">
            <v>0.11</v>
          </cell>
          <cell r="F11">
            <v>0.11</v>
          </cell>
          <cell r="G11">
            <v>5</v>
          </cell>
          <cell r="H11">
            <v>196.13</v>
          </cell>
          <cell r="I11">
            <v>20.899999999999864</v>
          </cell>
          <cell r="J11">
            <v>10.656197420078451</v>
          </cell>
          <cell r="K11">
            <v>0.25123474991954797</v>
          </cell>
          <cell r="L11">
            <v>7.2578794649154172</v>
          </cell>
          <cell r="M11">
            <v>7.2578794649154172</v>
          </cell>
          <cell r="N11">
            <v>292.13477758617864</v>
          </cell>
          <cell r="O11">
            <v>0.63351948503827427</v>
          </cell>
          <cell r="P11">
            <v>20.358038124398337</v>
          </cell>
          <cell r="Q11">
            <v>0.11</v>
          </cell>
          <cell r="S11">
            <v>0.11</v>
          </cell>
          <cell r="U11">
            <v>0</v>
          </cell>
          <cell r="V11">
            <v>0.69</v>
          </cell>
          <cell r="X11">
            <v>0</v>
          </cell>
          <cell r="Y11">
            <v>0</v>
          </cell>
          <cell r="AA11">
            <v>0</v>
          </cell>
          <cell r="AB11">
            <v>0</v>
          </cell>
          <cell r="AC11">
            <v>0.58649999999999991</v>
          </cell>
          <cell r="AD11">
            <v>6.4514999999999989E-2</v>
          </cell>
          <cell r="AE11">
            <v>0.29181949142619273</v>
          </cell>
          <cell r="AF11">
            <v>0.29181949142619273</v>
          </cell>
          <cell r="AG11">
            <v>0.30281949142619274</v>
          </cell>
          <cell r="AH11">
            <v>21.858038124398337</v>
          </cell>
          <cell r="AI11">
            <v>43.11</v>
          </cell>
          <cell r="AJ11">
            <v>12.13</v>
          </cell>
          <cell r="AK11">
            <v>8</v>
          </cell>
          <cell r="AL11">
            <v>0.18099999999999999</v>
          </cell>
          <cell r="AM11">
            <v>0.01</v>
          </cell>
          <cell r="AN11">
            <v>6.079847335815429E-2</v>
          </cell>
          <cell r="AO11">
            <v>0.13009374999999998</v>
          </cell>
          <cell r="AP11">
            <v>0.33590316772460932</v>
          </cell>
          <cell r="AQ11">
            <v>2.8808379070118053</v>
          </cell>
          <cell r="AR11">
            <v>4.3624408219985407</v>
          </cell>
          <cell r="AS11">
            <v>2.5642109511790911</v>
          </cell>
          <cell r="AT11">
            <v>0.42299832041162883</v>
          </cell>
          <cell r="AU11">
            <v>0.48379679376978313</v>
          </cell>
          <cell r="AV11">
            <v>4.4301155262957019</v>
          </cell>
          <cell r="AW11">
            <v>113.98877403478853</v>
          </cell>
          <cell r="AX11">
            <v>0.19175605939693172</v>
          </cell>
          <cell r="AY11">
            <v>69.412846205176052</v>
          </cell>
          <cell r="BO11">
            <v>1860.22</v>
          </cell>
          <cell r="BP11">
            <v>1854.99</v>
          </cell>
          <cell r="BQ11">
            <v>1860.4010000000001</v>
          </cell>
          <cell r="BR11">
            <v>1855.171</v>
          </cell>
          <cell r="BS11">
            <v>1861.65</v>
          </cell>
          <cell r="BT11">
            <v>1856.46</v>
          </cell>
          <cell r="BU11">
            <v>0</v>
          </cell>
          <cell r="BV11">
            <v>1.2490000000000236</v>
          </cell>
          <cell r="BW11">
            <v>1.2889999999999873</v>
          </cell>
          <cell r="BX11">
            <v>1.4300000000000237</v>
          </cell>
          <cell r="BY11">
            <v>200</v>
          </cell>
          <cell r="BZ11">
            <v>0.60000000000000009</v>
          </cell>
          <cell r="CA11">
            <v>0.2</v>
          </cell>
          <cell r="CB11">
            <v>1.2690000000000055</v>
          </cell>
          <cell r="CC11">
            <v>3</v>
          </cell>
          <cell r="CD11">
            <v>1.565998258950988</v>
          </cell>
          <cell r="CE11">
            <v>2284.2000000000098</v>
          </cell>
          <cell r="CF11">
            <v>3.4845553151868512E-2</v>
          </cell>
          <cell r="CG11">
            <v>922.40948001164327</v>
          </cell>
          <cell r="CH11">
            <v>3206.609480011653</v>
          </cell>
          <cell r="CI11">
            <v>4</v>
          </cell>
          <cell r="CK11">
            <v>0</v>
          </cell>
          <cell r="CL11">
            <v>0</v>
          </cell>
          <cell r="CM11">
            <v>0</v>
          </cell>
          <cell r="CN11">
            <v>0</v>
          </cell>
          <cell r="CO11">
            <v>0.89036824335293707</v>
          </cell>
          <cell r="CP11">
            <v>4</v>
          </cell>
          <cell r="CQ11">
            <v>1</v>
          </cell>
          <cell r="CR11">
            <v>43.11</v>
          </cell>
          <cell r="CS11">
            <v>8</v>
          </cell>
          <cell r="CT11">
            <v>0.21719999999999998</v>
          </cell>
          <cell r="CU11">
            <v>0.18099999999999999</v>
          </cell>
          <cell r="CV11">
            <v>200</v>
          </cell>
          <cell r="CW11">
            <v>0.61719999999999997</v>
          </cell>
          <cell r="CX11">
            <v>0</v>
          </cell>
          <cell r="CY11">
            <v>1860.22</v>
          </cell>
          <cell r="CZ11">
            <v>1854.99</v>
          </cell>
          <cell r="DA11">
            <v>1.2490000000000236</v>
          </cell>
          <cell r="DB11">
            <v>1.2889999999999873</v>
          </cell>
          <cell r="DC11">
            <v>1.4571500000000237</v>
          </cell>
          <cell r="DD11">
            <v>43.42608663004301</v>
          </cell>
          <cell r="DE11">
            <v>1.4771500000000055</v>
          </cell>
          <cell r="DF11">
            <v>1.2</v>
          </cell>
          <cell r="DG11">
            <v>1.2</v>
          </cell>
          <cell r="DH11">
            <v>1</v>
          </cell>
          <cell r="DI11">
            <v>42.226086630043007</v>
          </cell>
          <cell r="DJ11">
            <v>1.6479978246642391</v>
          </cell>
          <cell r="DK11">
            <v>46.764243237738171</v>
          </cell>
          <cell r="DL11">
            <v>2.6061940668062542</v>
          </cell>
          <cell r="DM11">
            <v>2.8118008475052259</v>
          </cell>
          <cell r="DN11">
            <v>48.412241062402408</v>
          </cell>
          <cell r="DO11" t="b">
            <v>0</v>
          </cell>
          <cell r="DP11">
            <v>0</v>
          </cell>
          <cell r="DQ11">
            <v>9.8666323166782082</v>
          </cell>
          <cell r="DR11">
            <v>22.411965877500521</v>
          </cell>
          <cell r="DS11" t="b">
            <v>0</v>
          </cell>
          <cell r="DT11">
            <v>0</v>
          </cell>
          <cell r="DV11" t="str">
            <v>200 mm</v>
          </cell>
          <cell r="DW11">
            <v>43.11</v>
          </cell>
          <cell r="DX11" t="str">
            <v>-</v>
          </cell>
          <cell r="DY11" t="str">
            <v>PVC</v>
          </cell>
        </row>
        <row r="12">
          <cell r="A12">
            <v>2</v>
          </cell>
          <cell r="B12" t="str">
            <v>C2</v>
          </cell>
          <cell r="C12" t="str">
            <v>C3</v>
          </cell>
          <cell r="D12">
            <v>0.19</v>
          </cell>
          <cell r="F12">
            <v>0.3</v>
          </cell>
          <cell r="G12">
            <v>5</v>
          </cell>
          <cell r="K12">
            <v>0.19650435486426723</v>
          </cell>
          <cell r="L12">
            <v>7.4543838197796841</v>
          </cell>
          <cell r="M12">
            <v>7.4543838197796841</v>
          </cell>
          <cell r="N12">
            <v>290.72842921330431</v>
          </cell>
          <cell r="O12">
            <v>0.63230700071925205</v>
          </cell>
          <cell r="P12">
            <v>55.285666133338268</v>
          </cell>
          <cell r="Q12">
            <v>0.19</v>
          </cell>
          <cell r="S12">
            <v>0.3</v>
          </cell>
          <cell r="U12">
            <v>0</v>
          </cell>
          <cell r="V12">
            <v>0.69</v>
          </cell>
          <cell r="X12">
            <v>0</v>
          </cell>
          <cell r="Y12">
            <v>0</v>
          </cell>
          <cell r="AA12">
            <v>0</v>
          </cell>
          <cell r="AB12">
            <v>0</v>
          </cell>
          <cell r="AC12">
            <v>0.58649999999999991</v>
          </cell>
          <cell r="AD12">
            <v>0.17594999999999997</v>
          </cell>
          <cell r="AE12">
            <v>0.73944173945809666</v>
          </cell>
          <cell r="AF12">
            <v>0.73944173945809666</v>
          </cell>
          <cell r="AG12">
            <v>0.76944173945809669</v>
          </cell>
          <cell r="AH12">
            <v>56.785666133338268</v>
          </cell>
          <cell r="AI12">
            <v>41.71</v>
          </cell>
          <cell r="AJ12">
            <v>10</v>
          </cell>
          <cell r="AK12">
            <v>8</v>
          </cell>
          <cell r="AL12">
            <v>0.18099999999999999</v>
          </cell>
          <cell r="AM12">
            <v>0.01</v>
          </cell>
          <cell r="AN12">
            <v>0.10777030849456788</v>
          </cell>
          <cell r="AO12">
            <v>0.17728808593750001</v>
          </cell>
          <cell r="AP12">
            <v>0.59541606903076183</v>
          </cell>
          <cell r="AQ12">
            <v>3.5553097745721338</v>
          </cell>
          <cell r="AR12">
            <v>3.7826765524853094</v>
          </cell>
          <cell r="AS12">
            <v>3.4297484346551075</v>
          </cell>
          <cell r="AT12">
            <v>0.64425217090561449</v>
          </cell>
          <cell r="AU12">
            <v>0.75202247940018241</v>
          </cell>
          <cell r="AV12">
            <v>4.022394398783157</v>
          </cell>
          <cell r="AW12">
            <v>103.49793441731744</v>
          </cell>
          <cell r="AX12">
            <v>0.54866472894397011</v>
          </cell>
          <cell r="AY12">
            <v>69.918299998075554</v>
          </cell>
          <cell r="AZ12" t="str">
            <v>00°00'00''</v>
          </cell>
          <cell r="BA12">
            <v>1000</v>
          </cell>
          <cell r="BB12">
            <v>0.26800000000000002</v>
          </cell>
          <cell r="BC12">
            <v>2.1999999999999999E-2</v>
          </cell>
          <cell r="BD12">
            <v>2.5999999999999999E-2</v>
          </cell>
          <cell r="BE12">
            <v>0.31600000000000006</v>
          </cell>
          <cell r="BF12">
            <v>0.31600000000000006</v>
          </cell>
          <cell r="BG12">
            <v>0</v>
          </cell>
          <cell r="BH12">
            <v>0</v>
          </cell>
          <cell r="BI12">
            <v>0</v>
          </cell>
          <cell r="BJ12">
            <v>0</v>
          </cell>
          <cell r="BK12">
            <v>0</v>
          </cell>
          <cell r="BL12">
            <v>0</v>
          </cell>
          <cell r="BM12">
            <v>0</v>
          </cell>
          <cell r="BN12">
            <v>3.999999999996362E-2</v>
          </cell>
          <cell r="BO12">
            <v>1854.95</v>
          </cell>
          <cell r="BP12">
            <v>1850.78</v>
          </cell>
          <cell r="BQ12">
            <v>1855.1310000000001</v>
          </cell>
          <cell r="BR12">
            <v>1850.961</v>
          </cell>
          <cell r="BS12">
            <v>1856.46</v>
          </cell>
          <cell r="BT12">
            <v>1852.45</v>
          </cell>
          <cell r="BU12">
            <v>0</v>
          </cell>
          <cell r="BV12">
            <v>1.3289999999999509</v>
          </cell>
          <cell r="BW12">
            <v>1.4890000000000327</v>
          </cell>
          <cell r="BX12">
            <v>1.5099999999999509</v>
          </cell>
          <cell r="BY12">
            <v>200</v>
          </cell>
          <cell r="BZ12">
            <v>0.60000000000000009</v>
          </cell>
          <cell r="CA12">
            <v>0.2</v>
          </cell>
          <cell r="CB12">
            <v>1.4089999999999918</v>
          </cell>
          <cell r="CC12">
            <v>3</v>
          </cell>
          <cell r="CD12">
            <v>1.6854810322762039</v>
          </cell>
          <cell r="CE12">
            <v>2536.1999999999853</v>
          </cell>
          <cell r="CF12">
            <v>2.8906387227714981E-2</v>
          </cell>
          <cell r="CG12">
            <v>876.44126265110424</v>
          </cell>
          <cell r="CH12">
            <v>3412.6412626510896</v>
          </cell>
          <cell r="CI12">
            <v>4</v>
          </cell>
          <cell r="CK12">
            <v>0</v>
          </cell>
          <cell r="CL12">
            <v>0</v>
          </cell>
          <cell r="CM12">
            <v>0</v>
          </cell>
          <cell r="CN12">
            <v>0</v>
          </cell>
          <cell r="CO12">
            <v>0.95834945856283771</v>
          </cell>
          <cell r="CP12">
            <v>4</v>
          </cell>
          <cell r="CQ12">
            <v>1</v>
          </cell>
          <cell r="CR12">
            <v>41.71</v>
          </cell>
          <cell r="CS12">
            <v>8</v>
          </cell>
          <cell r="CT12">
            <v>0.21719999999999998</v>
          </cell>
          <cell r="CU12">
            <v>0.18099999999999999</v>
          </cell>
          <cell r="CV12">
            <v>200</v>
          </cell>
          <cell r="CW12">
            <v>0.61719999999999997</v>
          </cell>
          <cell r="CX12">
            <v>0</v>
          </cell>
          <cell r="CY12">
            <v>1854.95</v>
          </cell>
          <cell r="CZ12">
            <v>1850.78</v>
          </cell>
          <cell r="DA12">
            <v>1.3289999999999509</v>
          </cell>
          <cell r="DB12">
            <v>1.4890000000000327</v>
          </cell>
          <cell r="DC12">
            <v>1.5371499999999509</v>
          </cell>
          <cell r="DD12">
            <v>41.917931723786189</v>
          </cell>
          <cell r="DE12">
            <v>1.6171499999999919</v>
          </cell>
          <cell r="DF12">
            <v>1.2</v>
          </cell>
          <cell r="DG12">
            <v>1.2</v>
          </cell>
          <cell r="DH12">
            <v>1</v>
          </cell>
          <cell r="DI12">
            <v>40.717931723786187</v>
          </cell>
          <cell r="DJ12">
            <v>1.7384756930875427</v>
          </cell>
          <cell r="DK12">
            <v>48.612357715097666</v>
          </cell>
          <cell r="DL12">
            <v>2.5131107459920834</v>
          </cell>
          <cell r="DM12">
            <v>2.7107123611010362</v>
          </cell>
          <cell r="DN12">
            <v>50.35083340818521</v>
          </cell>
          <cell r="DO12" t="b">
            <v>0</v>
          </cell>
          <cell r="DP12">
            <v>0</v>
          </cell>
          <cell r="DQ12">
            <v>9.5142338084526497</v>
          </cell>
          <cell r="DR12">
            <v>25.129850904547627</v>
          </cell>
          <cell r="DS12" t="b">
            <v>0</v>
          </cell>
          <cell r="DT12">
            <v>0</v>
          </cell>
          <cell r="DV12" t="str">
            <v>200 mm</v>
          </cell>
          <cell r="DW12">
            <v>41.71</v>
          </cell>
          <cell r="DX12" t="str">
            <v>-</v>
          </cell>
          <cell r="DY12" t="str">
            <v>PVC</v>
          </cell>
        </row>
        <row r="13">
          <cell r="A13">
            <v>3</v>
          </cell>
          <cell r="B13" t="str">
            <v>C3</v>
          </cell>
          <cell r="C13" t="str">
            <v>C4</v>
          </cell>
          <cell r="D13">
            <v>0.06</v>
          </cell>
          <cell r="F13">
            <v>0.36</v>
          </cell>
          <cell r="G13">
            <v>5</v>
          </cell>
          <cell r="K13">
            <v>7.6364318809023626E-2</v>
          </cell>
          <cell r="L13">
            <v>7.5307481385887076</v>
          </cell>
          <cell r="M13">
            <v>7.5307481385887076</v>
          </cell>
          <cell r="N13">
            <v>290.1848316286912</v>
          </cell>
          <cell r="O13">
            <v>0.64145806028833574</v>
          </cell>
          <cell r="P13">
            <v>66.454150086636517</v>
          </cell>
          <cell r="Q13">
            <v>0.06</v>
          </cell>
          <cell r="S13">
            <v>0.36</v>
          </cell>
          <cell r="U13">
            <v>0</v>
          </cell>
          <cell r="V13">
            <v>0.69</v>
          </cell>
          <cell r="X13">
            <v>0</v>
          </cell>
          <cell r="Y13">
            <v>0</v>
          </cell>
          <cell r="AA13">
            <v>0</v>
          </cell>
          <cell r="AB13">
            <v>0</v>
          </cell>
          <cell r="AC13">
            <v>0.58649999999999991</v>
          </cell>
          <cell r="AD13">
            <v>0.21113999999999997</v>
          </cell>
          <cell r="AE13">
            <v>0.87555054434365409</v>
          </cell>
          <cell r="AF13">
            <v>0.87555054434365409</v>
          </cell>
          <cell r="AG13">
            <v>0.91155054434365412</v>
          </cell>
          <cell r="AH13">
            <v>67.954150086636517</v>
          </cell>
          <cell r="AI13">
            <v>22.89</v>
          </cell>
          <cell r="AJ13">
            <v>24.51</v>
          </cell>
          <cell r="AK13">
            <v>8</v>
          </cell>
          <cell r="AL13">
            <v>0.18099999999999999</v>
          </cell>
          <cell r="AM13">
            <v>0.01</v>
          </cell>
          <cell r="AN13">
            <v>9.2411884307861333E-2</v>
          </cell>
          <cell r="AO13">
            <v>0.17918823242187498</v>
          </cell>
          <cell r="AP13">
            <v>0.51056289672851563</v>
          </cell>
          <cell r="AQ13">
            <v>5.1436588161016852</v>
          </cell>
          <cell r="AR13">
            <v>6.0727005618036634</v>
          </cell>
          <cell r="AS13">
            <v>7.3920243319850609</v>
          </cell>
          <cell r="AT13">
            <v>1.34848246770951</v>
          </cell>
          <cell r="AU13">
            <v>1.4408943520173714</v>
          </cell>
          <cell r="AV13">
            <v>6.2973278912675772</v>
          </cell>
          <cell r="AW13">
            <v>162.03294965106465</v>
          </cell>
          <cell r="AX13">
            <v>0.41938476237687877</v>
          </cell>
          <cell r="AY13">
            <v>356.94511807457576</v>
          </cell>
          <cell r="AZ13" t="str">
            <v>72°58'23''</v>
          </cell>
          <cell r="BA13">
            <v>4.4820467451805204</v>
          </cell>
          <cell r="BB13">
            <v>0.68899999999999995</v>
          </cell>
          <cell r="BC13">
            <v>7.0000000000000007E-2</v>
          </cell>
          <cell r="BD13">
            <v>0.38600000000000001</v>
          </cell>
          <cell r="BE13">
            <v>1.145</v>
          </cell>
          <cell r="BF13">
            <v>1.145</v>
          </cell>
          <cell r="BG13">
            <v>1.5552858862911318</v>
          </cell>
          <cell r="BH13">
            <v>6.6298342541436464</v>
          </cell>
          <cell r="BI13">
            <v>1.2</v>
          </cell>
          <cell r="BJ13">
            <v>0</v>
          </cell>
          <cell r="BK13">
            <v>0</v>
          </cell>
          <cell r="BL13">
            <v>0</v>
          </cell>
          <cell r="BM13">
            <v>1.1555313887601639</v>
          </cell>
          <cell r="BN13">
            <v>0.95000000000004547</v>
          </cell>
          <cell r="BO13">
            <v>1849.83</v>
          </cell>
          <cell r="BP13">
            <v>1844.22</v>
          </cell>
          <cell r="BQ13">
            <v>1850.011</v>
          </cell>
          <cell r="BR13">
            <v>1844.4010000000001</v>
          </cell>
          <cell r="BS13">
            <v>1852.45</v>
          </cell>
          <cell r="BT13">
            <v>1846.06</v>
          </cell>
          <cell r="BU13">
            <v>0</v>
          </cell>
          <cell r="BV13">
            <v>2.4390000000000782</v>
          </cell>
          <cell r="BW13">
            <v>1.6589999999998781</v>
          </cell>
          <cell r="BX13">
            <v>2.6200000000000783</v>
          </cell>
          <cell r="BY13">
            <v>200</v>
          </cell>
          <cell r="BZ13">
            <v>0.60000000000000009</v>
          </cell>
          <cell r="CA13">
            <v>0.2</v>
          </cell>
          <cell r="CB13">
            <v>2.0489999999999782</v>
          </cell>
          <cell r="CC13">
            <v>3</v>
          </cell>
          <cell r="CD13">
            <v>2.1367469716810246</v>
          </cell>
          <cell r="CE13">
            <v>3688.1999999999607</v>
          </cell>
          <cell r="CF13">
            <v>1.4414567107847007E-2</v>
          </cell>
          <cell r="CG13">
            <v>467.63488096114685</v>
          </cell>
          <cell r="CH13">
            <v>4155.834880961108</v>
          </cell>
          <cell r="CI13">
            <v>4</v>
          </cell>
          <cell r="CK13">
            <v>0</v>
          </cell>
          <cell r="CL13">
            <v>0</v>
          </cell>
          <cell r="CM13">
            <v>0</v>
          </cell>
          <cell r="CN13">
            <v>0</v>
          </cell>
          <cell r="CO13">
            <v>1.2284452444450291</v>
          </cell>
          <cell r="CP13">
            <v>4</v>
          </cell>
          <cell r="CQ13">
            <v>1</v>
          </cell>
          <cell r="CR13">
            <v>22.89</v>
          </cell>
          <cell r="CS13">
            <v>8</v>
          </cell>
          <cell r="CT13">
            <v>0.21719999999999998</v>
          </cell>
          <cell r="CU13">
            <v>0.18099999999999999</v>
          </cell>
          <cell r="CV13">
            <v>200</v>
          </cell>
          <cell r="CW13">
            <v>0.61719999999999997</v>
          </cell>
          <cell r="CX13">
            <v>0</v>
          </cell>
          <cell r="CY13">
            <v>1849.83</v>
          </cell>
          <cell r="CZ13">
            <v>1844.22</v>
          </cell>
          <cell r="DA13">
            <v>2.4390000000000782</v>
          </cell>
          <cell r="DB13">
            <v>1.6589999999998781</v>
          </cell>
          <cell r="DC13">
            <v>2.6471500000000781</v>
          </cell>
          <cell r="DD13">
            <v>23.567439402701325</v>
          </cell>
          <cell r="DE13">
            <v>2.257149999999978</v>
          </cell>
          <cell r="DF13">
            <v>1.2</v>
          </cell>
          <cell r="DG13">
            <v>1.2</v>
          </cell>
          <cell r="DH13">
            <v>1</v>
          </cell>
          <cell r="DI13">
            <v>22.367439402701322</v>
          </cell>
          <cell r="DJ13">
            <v>2.9938561174621681</v>
          </cell>
          <cell r="DK13">
            <v>35.539374398979305</v>
          </cell>
          <cell r="DL13">
            <v>1.3805183599347255</v>
          </cell>
          <cell r="DM13">
            <v>1.4807170298427459</v>
          </cell>
          <cell r="DN13">
            <v>38.533230516441471</v>
          </cell>
          <cell r="DO13" t="b">
            <v>0</v>
          </cell>
          <cell r="DP13">
            <v>0</v>
          </cell>
          <cell r="DQ13">
            <v>5.2264208707187416</v>
          </cell>
          <cell r="DR13">
            <v>22.639810843749228</v>
          </cell>
          <cell r="DS13" t="b">
            <v>0</v>
          </cell>
          <cell r="DT13">
            <v>0</v>
          </cell>
          <cell r="DV13" t="str">
            <v>200 mm</v>
          </cell>
          <cell r="DW13">
            <v>22.89</v>
          </cell>
          <cell r="DX13" t="str">
            <v>-</v>
          </cell>
          <cell r="DY13" t="str">
            <v>PVC</v>
          </cell>
        </row>
        <row r="14">
          <cell r="A14">
            <v>4</v>
          </cell>
          <cell r="B14" t="str">
            <v>C4</v>
          </cell>
          <cell r="C14" t="str">
            <v>C5</v>
          </cell>
          <cell r="D14">
            <v>0.45</v>
          </cell>
          <cell r="F14">
            <v>0.81</v>
          </cell>
          <cell r="G14">
            <v>5</v>
          </cell>
          <cell r="K14">
            <v>0.18389045129372616</v>
          </cell>
          <cell r="L14">
            <v>7.7146385898824335</v>
          </cell>
          <cell r="M14">
            <v>7.7146385898824335</v>
          </cell>
          <cell r="N14">
            <v>288.88248356722323</v>
          </cell>
          <cell r="O14">
            <v>0.63560533515731876</v>
          </cell>
          <cell r="P14">
            <v>149.08101159160711</v>
          </cell>
          <cell r="Q14">
            <v>0.45</v>
          </cell>
          <cell r="S14">
            <v>0.81</v>
          </cell>
          <cell r="U14">
            <v>0</v>
          </cell>
          <cell r="V14">
            <v>0.69</v>
          </cell>
          <cell r="X14">
            <v>0</v>
          </cell>
          <cell r="Y14">
            <v>0</v>
          </cell>
          <cell r="AA14">
            <v>0</v>
          </cell>
          <cell r="AB14">
            <v>0</v>
          </cell>
          <cell r="AC14">
            <v>0.58649999999999991</v>
          </cell>
          <cell r="AD14">
            <v>0.47506499999999996</v>
          </cell>
          <cell r="AE14">
            <v>1.8563025527603643</v>
          </cell>
          <cell r="AF14">
            <v>1.8563025527603643</v>
          </cell>
          <cell r="AG14">
            <v>1.9373025527603642</v>
          </cell>
          <cell r="AH14">
            <v>151.01831414436748</v>
          </cell>
          <cell r="AI14">
            <v>58.48</v>
          </cell>
          <cell r="AJ14">
            <v>15.3</v>
          </cell>
          <cell r="AK14">
            <v>10</v>
          </cell>
          <cell r="AL14">
            <v>0.22700000000000001</v>
          </cell>
          <cell r="AM14">
            <v>0.01</v>
          </cell>
          <cell r="AN14">
            <v>0.14902038145065305</v>
          </cell>
          <cell r="AO14">
            <v>0.22609942626953128</v>
          </cell>
          <cell r="AP14">
            <v>0.65647745132446278</v>
          </cell>
          <cell r="AQ14">
            <v>5.3619350733847879</v>
          </cell>
          <cell r="AR14">
            <v>4.7323827171745876</v>
          </cell>
          <cell r="AS14">
            <v>7.1258046538324846</v>
          </cell>
          <cell r="AT14">
            <v>1.4653592115797109</v>
          </cell>
          <cell r="AU14">
            <v>1.6143795930303639</v>
          </cell>
          <cell r="AV14">
            <v>5.7862237230928795</v>
          </cell>
          <cell r="AW14">
            <v>234.17299867894909</v>
          </cell>
          <cell r="AX14">
            <v>0.64490062900639289</v>
          </cell>
          <cell r="AY14">
            <v>344.75175582813387</v>
          </cell>
          <cell r="AZ14" t="str">
            <v>12°11'36''</v>
          </cell>
          <cell r="BA14">
            <v>24.74634728790296</v>
          </cell>
          <cell r="BB14">
            <v>0.17299999999999999</v>
          </cell>
          <cell r="BC14">
            <v>1.2E-2</v>
          </cell>
          <cell r="BD14">
            <v>7.0000000000000007E-2</v>
          </cell>
          <cell r="BE14">
            <v>0.255</v>
          </cell>
          <cell r="BF14">
            <v>0.255</v>
          </cell>
          <cell r="BG14">
            <v>0</v>
          </cell>
          <cell r="BH14">
            <v>0</v>
          </cell>
          <cell r="BI14">
            <v>0</v>
          </cell>
          <cell r="BJ14">
            <v>0</v>
          </cell>
          <cell r="BK14">
            <v>0</v>
          </cell>
          <cell r="BL14">
            <v>0</v>
          </cell>
          <cell r="BM14">
            <v>0</v>
          </cell>
          <cell r="BN14">
            <v>0.19000000000005457</v>
          </cell>
          <cell r="BO14">
            <v>1844.03</v>
          </cell>
          <cell r="BP14">
            <v>1835.08</v>
          </cell>
          <cell r="BQ14">
            <v>1844.2570000000001</v>
          </cell>
          <cell r="BR14">
            <v>1835.307</v>
          </cell>
          <cell r="BS14">
            <v>1846.06</v>
          </cell>
          <cell r="BT14">
            <v>1836.58</v>
          </cell>
          <cell r="BU14">
            <v>0</v>
          </cell>
          <cell r="BV14">
            <v>1.8029999999998836</v>
          </cell>
          <cell r="BW14">
            <v>1.2729999999999109</v>
          </cell>
          <cell r="BX14">
            <v>2.0299999999998835</v>
          </cell>
          <cell r="BY14">
            <v>250</v>
          </cell>
          <cell r="BZ14">
            <v>0.65</v>
          </cell>
          <cell r="CA14">
            <v>0.25</v>
          </cell>
          <cell r="CB14">
            <v>1.5379999999998972</v>
          </cell>
          <cell r="CC14">
            <v>3</v>
          </cell>
          <cell r="CD14">
            <v>1.6942671971719951</v>
          </cell>
          <cell r="CE14">
            <v>2768.399999999815</v>
          </cell>
          <cell r="CF14">
            <v>3.0738930159167399E-2</v>
          </cell>
          <cell r="CG14">
            <v>922.59595354725116</v>
          </cell>
          <cell r="CH14">
            <v>3690.9959535470662</v>
          </cell>
          <cell r="CI14">
            <v>4</v>
          </cell>
          <cell r="CK14">
            <v>0</v>
          </cell>
          <cell r="CL14">
            <v>0</v>
          </cell>
          <cell r="CM14">
            <v>0</v>
          </cell>
          <cell r="CN14">
            <v>0</v>
          </cell>
          <cell r="CO14">
            <v>1.0391113332821302</v>
          </cell>
          <cell r="CP14">
            <v>4</v>
          </cell>
          <cell r="CQ14">
            <v>1</v>
          </cell>
          <cell r="CR14">
            <v>58.48</v>
          </cell>
          <cell r="CS14">
            <v>10</v>
          </cell>
          <cell r="CT14">
            <v>0.27239999999999998</v>
          </cell>
          <cell r="CU14">
            <v>0.22700000000000001</v>
          </cell>
          <cell r="CV14">
            <v>250</v>
          </cell>
          <cell r="CW14">
            <v>0.6724</v>
          </cell>
          <cell r="CX14">
            <v>0</v>
          </cell>
          <cell r="CY14">
            <v>1844.03</v>
          </cell>
          <cell r="CZ14">
            <v>1835.08</v>
          </cell>
          <cell r="DA14">
            <v>1.8029999999998836</v>
          </cell>
          <cell r="DB14">
            <v>1.2729999999999109</v>
          </cell>
          <cell r="DC14">
            <v>2.0640499999998836</v>
          </cell>
          <cell r="DD14">
            <v>59.160906855794565</v>
          </cell>
          <cell r="DE14">
            <v>1.7990499999998972</v>
          </cell>
          <cell r="DF14">
            <v>1.2</v>
          </cell>
          <cell r="DG14">
            <v>1.2</v>
          </cell>
          <cell r="DH14">
            <v>1</v>
          </cell>
          <cell r="DI14">
            <v>57.960906855794562</v>
          </cell>
          <cell r="DJ14">
            <v>2.3343855539909928</v>
          </cell>
          <cell r="DK14">
            <v>84.627733605506947</v>
          </cell>
          <cell r="DL14">
            <v>3.8972913769836266</v>
          </cell>
          <cell r="DM14">
            <v>5.2789718924392686</v>
          </cell>
          <cell r="DN14">
            <v>86.962119159497945</v>
          </cell>
          <cell r="DO14" t="b">
            <v>0</v>
          </cell>
          <cell r="DP14">
            <v>0</v>
          </cell>
          <cell r="DQ14">
            <v>15.311064265364729</v>
          </cell>
          <cell r="DR14">
            <v>43.908833298782014</v>
          </cell>
          <cell r="DS14" t="b">
            <v>0</v>
          </cell>
          <cell r="DT14">
            <v>0</v>
          </cell>
          <cell r="DV14" t="str">
            <v>250 mm</v>
          </cell>
          <cell r="DW14">
            <v>58.48</v>
          </cell>
          <cell r="DX14" t="str">
            <v>-</v>
          </cell>
          <cell r="DY14" t="str">
            <v>PVC</v>
          </cell>
        </row>
        <row r="15">
          <cell r="A15">
            <v>5</v>
          </cell>
          <cell r="B15" t="str">
            <v>C5</v>
          </cell>
          <cell r="C15" t="str">
            <v>C82</v>
          </cell>
          <cell r="D15">
            <v>0.05</v>
          </cell>
          <cell r="F15">
            <v>0.8600000000000001</v>
          </cell>
          <cell r="G15">
            <v>5</v>
          </cell>
          <cell r="K15">
            <v>6.0865982850214884E-2</v>
          </cell>
          <cell r="L15">
            <v>7.7755045727326486</v>
          </cell>
          <cell r="M15">
            <v>7.7755045727326486</v>
          </cell>
          <cell r="N15">
            <v>288.45348359624825</v>
          </cell>
          <cell r="O15">
            <v>0.63814025794564699</v>
          </cell>
          <cell r="P15">
            <v>158.28470061297861</v>
          </cell>
          <cell r="Q15">
            <v>0.05</v>
          </cell>
          <cell r="S15">
            <v>0.8600000000000001</v>
          </cell>
          <cell r="U15">
            <v>0</v>
          </cell>
          <cell r="V15">
            <v>0.69</v>
          </cell>
          <cell r="X15">
            <v>0</v>
          </cell>
          <cell r="Y15">
            <v>0</v>
          </cell>
          <cell r="AA15">
            <v>0</v>
          </cell>
          <cell r="AB15">
            <v>0</v>
          </cell>
          <cell r="AC15">
            <v>0.58649999999999991</v>
          </cell>
          <cell r="AD15">
            <v>0.50439000000000001</v>
          </cell>
          <cell r="AE15">
            <v>1.9622548432272713</v>
          </cell>
          <cell r="AF15">
            <v>1.9622548432272713</v>
          </cell>
          <cell r="AG15">
            <v>2.0482548432272711</v>
          </cell>
          <cell r="AH15">
            <v>160.33295545620589</v>
          </cell>
          <cell r="AI15">
            <v>21.71</v>
          </cell>
          <cell r="AJ15">
            <v>20.68</v>
          </cell>
          <cell r="AK15">
            <v>10</v>
          </cell>
          <cell r="AL15">
            <v>0.22700000000000001</v>
          </cell>
          <cell r="AM15">
            <v>0.01</v>
          </cell>
          <cell r="AN15">
            <v>0.14097908067703246</v>
          </cell>
          <cell r="AO15">
            <v>0.22629339599609377</v>
          </cell>
          <cell r="AP15">
            <v>0.62105321884155273</v>
          </cell>
          <cell r="AQ15">
            <v>6.0705412550720368</v>
          </cell>
          <cell r="AR15">
            <v>5.5921004217358119</v>
          </cell>
          <cell r="AS15">
            <v>9.2083885807205359</v>
          </cell>
          <cell r="AT15">
            <v>1.8782605060923334</v>
          </cell>
          <cell r="AU15">
            <v>2.0192395867693658</v>
          </cell>
          <cell r="AV15">
            <v>6.7270518227427614</v>
          </cell>
          <cell r="AW15">
            <v>272.24904756332671</v>
          </cell>
          <cell r="AX15">
            <v>0.58892017030440302</v>
          </cell>
          <cell r="AY15">
            <v>337.35577805458081</v>
          </cell>
          <cell r="AZ15" t="str">
            <v>07°23'46''</v>
          </cell>
          <cell r="BA15">
            <v>40.895807989614561</v>
          </cell>
          <cell r="BB15">
            <v>0.40500000000000003</v>
          </cell>
          <cell r="BC15">
            <v>4.1000000000000002E-2</v>
          </cell>
          <cell r="BD15">
            <v>8.3000000000000004E-2</v>
          </cell>
          <cell r="BE15">
            <v>0.52900000000000003</v>
          </cell>
          <cell r="BF15">
            <v>0.52900000000000003</v>
          </cell>
          <cell r="BG15">
            <v>0</v>
          </cell>
          <cell r="BH15">
            <v>0</v>
          </cell>
          <cell r="BI15">
            <v>0</v>
          </cell>
          <cell r="BJ15">
            <v>0</v>
          </cell>
          <cell r="BK15">
            <v>0</v>
          </cell>
          <cell r="BL15">
            <v>0</v>
          </cell>
          <cell r="BM15">
            <v>0</v>
          </cell>
          <cell r="BN15">
            <v>0.13999999999987267</v>
          </cell>
          <cell r="BO15">
            <v>1834.94</v>
          </cell>
          <cell r="BP15">
            <v>1830.45</v>
          </cell>
          <cell r="BQ15">
            <v>1835.1670000000001</v>
          </cell>
          <cell r="BR15">
            <v>1830.6770000000001</v>
          </cell>
          <cell r="BS15">
            <v>1836.58</v>
          </cell>
          <cell r="BT15">
            <v>1831.96</v>
          </cell>
          <cell r="BU15">
            <v>0</v>
          </cell>
          <cell r="BV15">
            <v>1.4129999999997835</v>
          </cell>
          <cell r="BW15">
            <v>1.2829999999999018</v>
          </cell>
          <cell r="BX15">
            <v>1.6399999999997836</v>
          </cell>
          <cell r="BY15">
            <v>250</v>
          </cell>
          <cell r="BZ15">
            <v>0.65</v>
          </cell>
          <cell r="CA15">
            <v>0.25</v>
          </cell>
          <cell r="CB15">
            <v>1.3479999999998427</v>
          </cell>
          <cell r="CC15">
            <v>3</v>
          </cell>
          <cell r="CD15">
            <v>1.5440432169403104</v>
          </cell>
          <cell r="CE15">
            <v>2426.3999999997168</v>
          </cell>
          <cell r="CF15">
            <v>3.9006802743775125E-2</v>
          </cell>
          <cell r="CG15">
            <v>1208.9963517313652</v>
          </cell>
          <cell r="CH15">
            <v>3635.3963517310822</v>
          </cell>
          <cell r="CI15">
            <v>4</v>
          </cell>
          <cell r="CK15">
            <v>0</v>
          </cell>
          <cell r="CL15">
            <v>0</v>
          </cell>
          <cell r="CM15">
            <v>0</v>
          </cell>
          <cell r="CN15">
            <v>0</v>
          </cell>
          <cell r="CO15">
            <v>0.99271662921169956</v>
          </cell>
          <cell r="CP15">
            <v>4</v>
          </cell>
          <cell r="CQ15">
            <v>1</v>
          </cell>
          <cell r="CR15">
            <v>21.71</v>
          </cell>
          <cell r="CS15">
            <v>10</v>
          </cell>
          <cell r="CT15">
            <v>0.27239999999999998</v>
          </cell>
          <cell r="CU15">
            <v>0.22700000000000001</v>
          </cell>
          <cell r="CV15">
            <v>250</v>
          </cell>
          <cell r="CW15">
            <v>0.6724</v>
          </cell>
          <cell r="CX15">
            <v>0</v>
          </cell>
          <cell r="CY15">
            <v>1834.94</v>
          </cell>
          <cell r="CZ15">
            <v>1830.45</v>
          </cell>
          <cell r="DA15">
            <v>1.4129999999997835</v>
          </cell>
          <cell r="DB15">
            <v>1.2829999999999018</v>
          </cell>
          <cell r="DC15">
            <v>1.6740499999997835</v>
          </cell>
          <cell r="DD15">
            <v>22.169442933912439</v>
          </cell>
          <cell r="DE15">
            <v>1.6090499999998427</v>
          </cell>
          <cell r="DF15">
            <v>1.2</v>
          </cell>
          <cell r="DG15">
            <v>1.2</v>
          </cell>
          <cell r="DH15">
            <v>1</v>
          </cell>
          <cell r="DI15">
            <v>20.969442933912436</v>
          </cell>
          <cell r="DJ15">
            <v>1.8933059454268728</v>
          </cell>
          <cell r="DK15">
            <v>27.938154576419677</v>
          </cell>
          <cell r="DL15">
            <v>1.4099853428762723</v>
          </cell>
          <cell r="DM15">
            <v>1.8912610739850535</v>
          </cell>
          <cell r="DN15">
            <v>29.831460521846552</v>
          </cell>
          <cell r="DO15" t="b">
            <v>0</v>
          </cell>
          <cell r="DP15">
            <v>0</v>
          </cell>
          <cell r="DQ15">
            <v>5.539328243583781</v>
          </cell>
          <cell r="DR15">
            <v>13.206627714048384</v>
          </cell>
          <cell r="DS15" t="b">
            <v>0</v>
          </cell>
          <cell r="DT15">
            <v>0</v>
          </cell>
          <cell r="DV15" t="str">
            <v>250 mm</v>
          </cell>
          <cell r="DW15">
            <v>21.71</v>
          </cell>
          <cell r="DX15" t="str">
            <v>-</v>
          </cell>
          <cell r="DY15" t="str">
            <v>PVC</v>
          </cell>
        </row>
        <row r="16">
          <cell r="A16">
            <v>6</v>
          </cell>
          <cell r="B16" t="str">
            <v>C82</v>
          </cell>
          <cell r="C16" t="str">
            <v>C7</v>
          </cell>
          <cell r="D16">
            <v>0.14000000000000001</v>
          </cell>
          <cell r="F16">
            <v>1</v>
          </cell>
          <cell r="G16">
            <v>5</v>
          </cell>
          <cell r="K16">
            <v>0.32923666986778477</v>
          </cell>
          <cell r="L16">
            <v>8.1047412426004328</v>
          </cell>
          <cell r="M16">
            <v>8.1047412426004328</v>
          </cell>
          <cell r="N16">
            <v>286.15055307699436</v>
          </cell>
          <cell r="O16">
            <v>0.62368135671435176</v>
          </cell>
          <cell r="P16">
            <v>183.27004773644569</v>
          </cell>
          <cell r="Q16">
            <v>0.14000000000000001</v>
          </cell>
          <cell r="S16">
            <v>1</v>
          </cell>
          <cell r="U16">
            <v>0</v>
          </cell>
          <cell r="V16">
            <v>0.69</v>
          </cell>
          <cell r="X16">
            <v>0</v>
          </cell>
          <cell r="Y16">
            <v>0</v>
          </cell>
          <cell r="AA16">
            <v>0</v>
          </cell>
          <cell r="AB16">
            <v>0</v>
          </cell>
          <cell r="AC16">
            <v>0.58649999999999991</v>
          </cell>
          <cell r="AD16">
            <v>0.58650000000000002</v>
          </cell>
          <cell r="AE16">
            <v>2.2566057733323119</v>
          </cell>
          <cell r="AF16">
            <v>2.2566057733323119</v>
          </cell>
          <cell r="AG16">
            <v>2.356605773332312</v>
          </cell>
          <cell r="AH16">
            <v>185.62665350977801</v>
          </cell>
          <cell r="AI16">
            <v>43.34</v>
          </cell>
          <cell r="AJ16">
            <v>1.2</v>
          </cell>
          <cell r="AK16">
            <v>16</v>
          </cell>
          <cell r="AL16">
            <v>0.36199999999999999</v>
          </cell>
          <cell r="AM16">
            <v>0.01</v>
          </cell>
          <cell r="AN16">
            <v>0.2773100500106811</v>
          </cell>
          <cell r="AO16">
            <v>0.31462890624999995</v>
          </cell>
          <cell r="AP16">
            <v>0.76604986190795887</v>
          </cell>
          <cell r="AQ16">
            <v>2.1941217536651569</v>
          </cell>
          <cell r="AR16">
            <v>1.3322199975065707</v>
          </cell>
          <cell r="AS16">
            <v>1.0058927039789418</v>
          </cell>
          <cell r="AT16">
            <v>0.24537055402174637</v>
          </cell>
          <cell r="AU16">
            <v>0.52268060403242744</v>
          </cell>
          <cell r="AV16">
            <v>2.2118819166817527</v>
          </cell>
          <cell r="AW16">
            <v>227.65068449859839</v>
          </cell>
          <cell r="AX16">
            <v>0.81540125354167725</v>
          </cell>
          <cell r="AY16">
            <v>270.87265844356307</v>
          </cell>
          <cell r="AZ16" t="str">
            <v>66°28'59''</v>
          </cell>
          <cell r="BA16">
            <v>2.5288567925021481</v>
          </cell>
          <cell r="BB16">
            <v>1E-3</v>
          </cell>
          <cell r="BC16">
            <v>0.32700000000000001</v>
          </cell>
          <cell r="BD16">
            <v>0.34799999999999998</v>
          </cell>
          <cell r="BE16">
            <v>0.67599999999999993</v>
          </cell>
          <cell r="BF16">
            <v>0.67500000000000004</v>
          </cell>
          <cell r="BG16">
            <v>0.75103398895903239</v>
          </cell>
          <cell r="BH16">
            <v>3.3149171270718232</v>
          </cell>
          <cell r="BI16">
            <v>1.2</v>
          </cell>
          <cell r="BJ16">
            <v>0</v>
          </cell>
          <cell r="BK16">
            <v>0</v>
          </cell>
          <cell r="BL16">
            <v>0</v>
          </cell>
          <cell r="BM16">
            <v>0.77207624422696297</v>
          </cell>
          <cell r="BN16">
            <v>4.9999999999954525E-2</v>
          </cell>
          <cell r="BO16">
            <v>1830.4</v>
          </cell>
          <cell r="BP16">
            <v>1829.88</v>
          </cell>
          <cell r="BQ16">
            <v>1830.7620000000002</v>
          </cell>
          <cell r="BR16">
            <v>1830.2420000000002</v>
          </cell>
          <cell r="BS16">
            <v>1831.96</v>
          </cell>
          <cell r="BT16">
            <v>1835.27</v>
          </cell>
          <cell r="BU16">
            <v>0</v>
          </cell>
          <cell r="BV16">
            <v>1.1979999999998654</v>
          </cell>
          <cell r="BW16">
            <v>5.0279999999997926</v>
          </cell>
          <cell r="BX16">
            <v>1.5599999999998655</v>
          </cell>
          <cell r="BY16">
            <v>400</v>
          </cell>
          <cell r="BZ16">
            <v>0.8</v>
          </cell>
          <cell r="CA16">
            <v>0.4</v>
          </cell>
          <cell r="CB16">
            <v>3.112999999999829</v>
          </cell>
          <cell r="CC16">
            <v>3</v>
          </cell>
          <cell r="CD16">
            <v>2.2960575842210309</v>
          </cell>
          <cell r="CE16">
            <v>5603.3999999996922</v>
          </cell>
          <cell r="CF16">
            <v>1.2809426563851964E-2</v>
          </cell>
          <cell r="CG16">
            <v>495.70291491651238</v>
          </cell>
          <cell r="CH16">
            <v>6099.102914916205</v>
          </cell>
          <cell r="CI16">
            <v>4</v>
          </cell>
          <cell r="CK16">
            <v>0</v>
          </cell>
          <cell r="CL16">
            <v>0</v>
          </cell>
          <cell r="CM16">
            <v>0</v>
          </cell>
          <cell r="CN16">
            <v>0</v>
          </cell>
          <cell r="CO16">
            <v>1.8223779473452568</v>
          </cell>
          <cell r="CP16">
            <v>4</v>
          </cell>
          <cell r="CQ16">
            <v>1</v>
          </cell>
          <cell r="CR16">
            <v>43.34</v>
          </cell>
          <cell r="CS16">
            <v>16</v>
          </cell>
          <cell r="CT16">
            <v>0.43439999999999995</v>
          </cell>
          <cell r="CU16">
            <v>0.36199999999999999</v>
          </cell>
          <cell r="CV16">
            <v>400</v>
          </cell>
          <cell r="CW16">
            <v>0.83440000000000003</v>
          </cell>
          <cell r="CX16">
            <v>0</v>
          </cell>
          <cell r="CY16">
            <v>1830.4</v>
          </cell>
          <cell r="CZ16">
            <v>1829.88</v>
          </cell>
          <cell r="DA16">
            <v>1.1979999999998654</v>
          </cell>
          <cell r="DB16">
            <v>5.0279999999997926</v>
          </cell>
          <cell r="DC16">
            <v>1.6142999999998655</v>
          </cell>
          <cell r="DD16">
            <v>43.343119407813738</v>
          </cell>
          <cell r="DE16">
            <v>3.5292999999998291</v>
          </cell>
          <cell r="DF16">
            <v>1.2</v>
          </cell>
          <cell r="DG16">
            <v>1.2</v>
          </cell>
          <cell r="DH16">
            <v>1</v>
          </cell>
          <cell r="DI16">
            <v>42.143119407813735</v>
          </cell>
          <cell r="DJ16">
            <v>1.8257302874482491</v>
          </cell>
          <cell r="DK16">
            <v>142.89683607523128</v>
          </cell>
          <cell r="DL16">
            <v>3.5164218833879786</v>
          </cell>
          <cell r="DM16">
            <v>7.5635646945332242</v>
          </cell>
          <cell r="DN16">
            <v>144.72256636267952</v>
          </cell>
          <cell r="DO16" t="b">
            <v>0</v>
          </cell>
          <cell r="DP16">
            <v>0</v>
          </cell>
          <cell r="DQ16">
            <v>15.063975592565438</v>
          </cell>
          <cell r="DR16">
            <v>94.764053335416619</v>
          </cell>
          <cell r="DS16" t="b">
            <v>0</v>
          </cell>
          <cell r="DT16">
            <v>0</v>
          </cell>
          <cell r="DV16" t="str">
            <v>400 mm</v>
          </cell>
          <cell r="DW16">
            <v>43.34</v>
          </cell>
          <cell r="DX16" t="str">
            <v>-</v>
          </cell>
          <cell r="DY16" t="str">
            <v>PVC</v>
          </cell>
        </row>
        <row r="17">
          <cell r="A17">
            <v>7</v>
          </cell>
          <cell r="B17" t="str">
            <v>C7</v>
          </cell>
          <cell r="C17" t="str">
            <v>C9</v>
          </cell>
          <cell r="D17">
            <v>0.19</v>
          </cell>
          <cell r="F17">
            <v>1.19</v>
          </cell>
          <cell r="G17">
            <v>5</v>
          </cell>
          <cell r="K17">
            <v>0.15440527003553173</v>
          </cell>
          <cell r="L17">
            <v>8.2591465126359651</v>
          </cell>
          <cell r="M17">
            <v>8.2591465126359651</v>
          </cell>
          <cell r="N17">
            <v>285.08067048268441</v>
          </cell>
          <cell r="O17">
            <v>0.63588723137909453</v>
          </cell>
          <cell r="P17">
            <v>217.71308780830242</v>
          </cell>
          <cell r="Q17">
            <v>0.19</v>
          </cell>
          <cell r="S17">
            <v>1.19</v>
          </cell>
          <cell r="U17">
            <v>0</v>
          </cell>
          <cell r="V17">
            <v>0.69</v>
          </cell>
          <cell r="X17">
            <v>0</v>
          </cell>
          <cell r="Y17">
            <v>0</v>
          </cell>
          <cell r="AA17">
            <v>0</v>
          </cell>
          <cell r="AB17">
            <v>0</v>
          </cell>
          <cell r="AC17">
            <v>0.58649999999999991</v>
          </cell>
          <cell r="AD17">
            <v>0.69793499999999997</v>
          </cell>
          <cell r="AE17">
            <v>2.651337802778805</v>
          </cell>
          <cell r="AF17">
            <v>2.651337802778805</v>
          </cell>
          <cell r="AG17">
            <v>2.7703378027788048</v>
          </cell>
          <cell r="AH17">
            <v>220.48342561108123</v>
          </cell>
          <cell r="AI17">
            <v>47.93</v>
          </cell>
          <cell r="AJ17">
            <v>12</v>
          </cell>
          <cell r="AK17">
            <v>16</v>
          </cell>
          <cell r="AL17">
            <v>0.36199999999999999</v>
          </cell>
          <cell r="AM17">
            <v>0.01</v>
          </cell>
          <cell r="AN17">
            <v>0.15564742326736447</v>
          </cell>
          <cell r="AO17">
            <v>0.33301171874999996</v>
          </cell>
          <cell r="AP17">
            <v>0.42996525764465326</v>
          </cell>
          <cell r="AQ17">
            <v>5.2107313120938548</v>
          </cell>
          <cell r="AR17">
            <v>4.8378649783366736</v>
          </cell>
          <cell r="AS17">
            <v>6.2567188922287</v>
          </cell>
          <cell r="AT17">
            <v>1.3838797557000686</v>
          </cell>
          <cell r="AU17">
            <v>1.539527178967433</v>
          </cell>
          <cell r="AV17">
            <v>6.9945847720531233</v>
          </cell>
          <cell r="AW17">
            <v>719.89467391195774</v>
          </cell>
          <cell r="AX17">
            <v>0.30627178336097272</v>
          </cell>
          <cell r="AY17">
            <v>329.15925719060067</v>
          </cell>
          <cell r="AZ17" t="str">
            <v>58°17'12''</v>
          </cell>
          <cell r="BA17">
            <v>2.9725766999367647</v>
          </cell>
          <cell r="BB17">
            <v>1.0169999999999999</v>
          </cell>
          <cell r="BC17">
            <v>0.114</v>
          </cell>
          <cell r="BD17">
            <v>0.27900000000000003</v>
          </cell>
          <cell r="BE17">
            <v>1.4100000000000001</v>
          </cell>
          <cell r="BF17">
            <v>1.4100000000000001</v>
          </cell>
          <cell r="BG17">
            <v>0.89206233859794182</v>
          </cell>
          <cell r="BH17">
            <v>3.3149171270718232</v>
          </cell>
          <cell r="BI17">
            <v>1.2</v>
          </cell>
          <cell r="BJ17">
            <v>0</v>
          </cell>
          <cell r="BK17">
            <v>0</v>
          </cell>
          <cell r="BL17">
            <v>0</v>
          </cell>
          <cell r="BM17">
            <v>0.96433787977028829</v>
          </cell>
          <cell r="BN17">
            <v>0.18000000000006366</v>
          </cell>
          <cell r="BO17">
            <v>1829.7</v>
          </cell>
          <cell r="BP17">
            <v>1823.95</v>
          </cell>
          <cell r="BQ17">
            <v>1830.0620000000001</v>
          </cell>
          <cell r="BR17">
            <v>1824.3120000000001</v>
          </cell>
          <cell r="BS17">
            <v>1835.27</v>
          </cell>
          <cell r="BT17">
            <v>1827.23</v>
          </cell>
          <cell r="BU17">
            <v>0</v>
          </cell>
          <cell r="BV17">
            <v>5.2079999999998563</v>
          </cell>
          <cell r="BW17">
            <v>2.9179999999998927</v>
          </cell>
          <cell r="BX17">
            <v>5.5699999999998564</v>
          </cell>
          <cell r="BY17">
            <v>400</v>
          </cell>
          <cell r="BZ17">
            <v>0.8</v>
          </cell>
          <cell r="CA17">
            <v>0.4</v>
          </cell>
          <cell r="CB17">
            <v>4.0629999999998745</v>
          </cell>
          <cell r="CC17">
            <v>3</v>
          </cell>
          <cell r="CD17">
            <v>2.606931694557804</v>
          </cell>
          <cell r="CE17">
            <v>7313.3999999997741</v>
          </cell>
          <cell r="CF17">
            <v>7.5982376119587058E-3</v>
          </cell>
          <cell r="CG17">
            <v>319.33710974809583</v>
          </cell>
          <cell r="CH17">
            <v>7632.7371097478699</v>
          </cell>
          <cell r="CI17">
            <v>4</v>
          </cell>
          <cell r="CK17">
            <v>0</v>
          </cell>
          <cell r="CL17">
            <v>0</v>
          </cell>
          <cell r="CM17">
            <v>0</v>
          </cell>
          <cell r="CN17">
            <v>0</v>
          </cell>
          <cell r="CO17">
            <v>2.3114343080519193</v>
          </cell>
          <cell r="CP17">
            <v>4</v>
          </cell>
          <cell r="CQ17">
            <v>1</v>
          </cell>
          <cell r="CR17">
            <v>47.93</v>
          </cell>
          <cell r="CS17">
            <v>16</v>
          </cell>
          <cell r="CT17">
            <v>0.43439999999999995</v>
          </cell>
          <cell r="CU17">
            <v>0.36199999999999999</v>
          </cell>
          <cell r="CV17">
            <v>400</v>
          </cell>
          <cell r="CW17">
            <v>0.83440000000000003</v>
          </cell>
          <cell r="CX17">
            <v>0</v>
          </cell>
          <cell r="CY17">
            <v>1829.7</v>
          </cell>
          <cell r="CZ17">
            <v>1823.95</v>
          </cell>
          <cell r="DA17">
            <v>5.2079999999998563</v>
          </cell>
          <cell r="DB17">
            <v>2.9179999999998927</v>
          </cell>
          <cell r="DC17">
            <v>5.624299999999856</v>
          </cell>
          <cell r="DD17">
            <v>48.273671913373235</v>
          </cell>
          <cell r="DE17">
            <v>4.4792999999998742</v>
          </cell>
          <cell r="DF17">
            <v>1.2</v>
          </cell>
          <cell r="DG17">
            <v>1.2</v>
          </cell>
          <cell r="DH17">
            <v>1</v>
          </cell>
          <cell r="DI17">
            <v>47.073671913373232</v>
          </cell>
          <cell r="DJ17">
            <v>6.360933442170464</v>
          </cell>
          <cell r="DK17">
            <v>196.92947154685808</v>
          </cell>
          <cell r="DL17">
            <v>3.9278271844518633</v>
          </cell>
          <cell r="DM17">
            <v>8.4571370084439792</v>
          </cell>
          <cell r="DN17">
            <v>203.29040498902856</v>
          </cell>
          <cell r="DO17" t="b">
            <v>0</v>
          </cell>
          <cell r="DP17">
            <v>0</v>
          </cell>
          <cell r="DQ17">
            <v>16.826391940602541</v>
          </cell>
          <cell r="DR17">
            <v>143.16537304608102</v>
          </cell>
          <cell r="DS17" t="b">
            <v>0</v>
          </cell>
          <cell r="DT17">
            <v>0</v>
          </cell>
          <cell r="DV17" t="str">
            <v>400 mm</v>
          </cell>
          <cell r="DW17">
            <v>47.93</v>
          </cell>
          <cell r="DX17" t="str">
            <v>-</v>
          </cell>
          <cell r="DY17" t="str">
            <v>PVC</v>
          </cell>
        </row>
        <row r="18">
          <cell r="A18">
            <v>8</v>
          </cell>
          <cell r="B18" t="str">
            <v>C9</v>
          </cell>
          <cell r="C18" t="str">
            <v>C9A</v>
          </cell>
          <cell r="D18">
            <v>0.19</v>
          </cell>
          <cell r="E18">
            <v>0.18</v>
          </cell>
          <cell r="F18">
            <v>1.56</v>
          </cell>
          <cell r="G18">
            <v>5</v>
          </cell>
          <cell r="K18">
            <v>0.12709333023800265</v>
          </cell>
          <cell r="L18">
            <v>8.3862398428739677</v>
          </cell>
          <cell r="M18">
            <v>8.3862398428739677</v>
          </cell>
          <cell r="N18">
            <v>284.20484119843417</v>
          </cell>
          <cell r="O18">
            <v>0.63852053140096632</v>
          </cell>
          <cell r="P18">
            <v>284.85721951294045</v>
          </cell>
          <cell r="Q18">
            <v>0.19</v>
          </cell>
          <cell r="R18">
            <v>0.18</v>
          </cell>
          <cell r="S18">
            <v>1.56</v>
          </cell>
          <cell r="U18">
            <v>0</v>
          </cell>
          <cell r="V18">
            <v>0.69</v>
          </cell>
          <cell r="X18">
            <v>0</v>
          </cell>
          <cell r="Y18">
            <v>0</v>
          </cell>
          <cell r="AA18">
            <v>0</v>
          </cell>
          <cell r="AB18">
            <v>0</v>
          </cell>
          <cell r="AC18">
            <v>0.58649999999999991</v>
          </cell>
          <cell r="AD18">
            <v>0.91493999999999998</v>
          </cell>
          <cell r="AE18">
            <v>3.40740895320531</v>
          </cell>
          <cell r="AF18">
            <v>3.40740895320531</v>
          </cell>
          <cell r="AG18">
            <v>3.5634089532053101</v>
          </cell>
          <cell r="AH18">
            <v>288.42062846614573</v>
          </cell>
          <cell r="AI18">
            <v>49.68</v>
          </cell>
          <cell r="AJ18">
            <v>19</v>
          </cell>
          <cell r="AK18">
            <v>16</v>
          </cell>
          <cell r="AL18">
            <v>0.36199999999999999</v>
          </cell>
          <cell r="AM18">
            <v>0.01</v>
          </cell>
          <cell r="AN18">
            <v>0.15893414330482483</v>
          </cell>
          <cell r="AO18">
            <v>0.35086425781249997</v>
          </cell>
          <cell r="AP18">
            <v>0.43904459476470947</v>
          </cell>
          <cell r="AQ18">
            <v>6.6314486938959893</v>
          </cell>
          <cell r="AR18">
            <v>6.0802116205907701</v>
          </cell>
          <cell r="AS18">
            <v>10.083888716609932</v>
          </cell>
          <cell r="AT18">
            <v>2.2413920377051388</v>
          </cell>
          <cell r="AU18">
            <v>2.4003261810099636</v>
          </cell>
          <cell r="AV18">
            <v>8.8013261620778458</v>
          </cell>
          <cell r="AW18">
            <v>905.84759981141758</v>
          </cell>
          <cell r="AX18">
            <v>0.31839862304231981</v>
          </cell>
          <cell r="AY18">
            <v>328.00562016351353</v>
          </cell>
          <cell r="AZ18" t="str">
            <v>01°09'13''</v>
          </cell>
          <cell r="BA18">
            <v>164.63093649175656</v>
          </cell>
          <cell r="BB18">
            <v>0.86099999999999999</v>
          </cell>
          <cell r="BC18">
            <v>8.5999999999999993E-2</v>
          </cell>
          <cell r="BD18">
            <v>8.8999999999999996E-2</v>
          </cell>
          <cell r="BE18">
            <v>1.036</v>
          </cell>
          <cell r="BF18">
            <v>1.036</v>
          </cell>
          <cell r="BG18">
            <v>1.1669320703645083</v>
          </cell>
          <cell r="BH18">
            <v>3.3149171270718232</v>
          </cell>
          <cell r="BI18">
            <v>1.2</v>
          </cell>
          <cell r="BJ18">
            <v>0</v>
          </cell>
          <cell r="BK18">
            <v>0</v>
          </cell>
          <cell r="BL18">
            <v>0</v>
          </cell>
          <cell r="BM18">
            <v>1.4339132069662877</v>
          </cell>
          <cell r="BN18">
            <v>0.53999999999996362</v>
          </cell>
          <cell r="BO18">
            <v>1823.41</v>
          </cell>
          <cell r="BP18">
            <v>1813.97</v>
          </cell>
          <cell r="BQ18">
            <v>1823.7720000000002</v>
          </cell>
          <cell r="BR18">
            <v>1814.3320000000001</v>
          </cell>
          <cell r="BS18">
            <v>1827.23</v>
          </cell>
          <cell r="BT18">
            <v>1816.28</v>
          </cell>
          <cell r="BU18">
            <v>0</v>
          </cell>
          <cell r="BV18">
            <v>3.4579999999998563</v>
          </cell>
          <cell r="BW18">
            <v>1.9479999999998654</v>
          </cell>
          <cell r="BX18">
            <v>3.8199999999998564</v>
          </cell>
          <cell r="BY18">
            <v>400</v>
          </cell>
          <cell r="BZ18">
            <v>0.8</v>
          </cell>
          <cell r="CA18">
            <v>0.4</v>
          </cell>
          <cell r="CB18">
            <v>2.7029999999998608</v>
          </cell>
          <cell r="CC18">
            <v>3</v>
          </cell>
          <cell r="CD18">
            <v>2.1236630802861756</v>
          </cell>
          <cell r="CE18">
            <v>4865.3999999997495</v>
          </cell>
          <cell r="CF18">
            <v>1.6852215704635853E-2</v>
          </cell>
          <cell r="CG18">
            <v>622.96224695696912</v>
          </cell>
          <cell r="CH18">
            <v>5488.362246956719</v>
          </cell>
          <cell r="CI18">
            <v>4</v>
          </cell>
          <cell r="CK18">
            <v>0</v>
          </cell>
          <cell r="CL18">
            <v>0</v>
          </cell>
          <cell r="CM18">
            <v>0</v>
          </cell>
          <cell r="CN18">
            <v>0</v>
          </cell>
          <cell r="CO18">
            <v>1.6217828095274609</v>
          </cell>
          <cell r="CP18">
            <v>4</v>
          </cell>
          <cell r="CQ18">
            <v>1</v>
          </cell>
          <cell r="CR18">
            <v>49.68</v>
          </cell>
          <cell r="CS18">
            <v>16</v>
          </cell>
          <cell r="CT18">
            <v>0.43439999999999995</v>
          </cell>
          <cell r="CU18">
            <v>0.36199999999999999</v>
          </cell>
          <cell r="CV18">
            <v>400</v>
          </cell>
          <cell r="CW18">
            <v>0.83440000000000003</v>
          </cell>
          <cell r="CX18">
            <v>0</v>
          </cell>
          <cell r="CY18">
            <v>1823.41</v>
          </cell>
          <cell r="CZ18">
            <v>1813.97</v>
          </cell>
          <cell r="DA18">
            <v>3.4579999999998563</v>
          </cell>
          <cell r="DB18">
            <v>1.9479999999998654</v>
          </cell>
          <cell r="DC18">
            <v>3.8742999999998564</v>
          </cell>
          <cell r="DD18">
            <v>50.568923263205839</v>
          </cell>
          <cell r="DE18">
            <v>3.119299999999861</v>
          </cell>
          <cell r="DF18">
            <v>1.2</v>
          </cell>
          <cell r="DG18">
            <v>1.2</v>
          </cell>
          <cell r="DH18">
            <v>1</v>
          </cell>
          <cell r="DI18">
            <v>49.368923263205836</v>
          </cell>
          <cell r="DJ18">
            <v>4.3817300704088948</v>
          </cell>
          <cell r="DK18">
            <v>150.50843362289547</v>
          </cell>
          <cell r="DL18">
            <v>4.119342957081896</v>
          </cell>
          <cell r="DM18">
            <v>8.8731092665964102</v>
          </cell>
          <cell r="DN18">
            <v>154.89016369330437</v>
          </cell>
          <cell r="DO18" t="b">
            <v>0</v>
          </cell>
          <cell r="DP18">
            <v>0</v>
          </cell>
          <cell r="DQ18">
            <v>17.646825045662879</v>
          </cell>
          <cell r="DR18">
            <v>94.122867226358494</v>
          </cell>
          <cell r="DS18" t="b">
            <v>0</v>
          </cell>
          <cell r="DT18">
            <v>0</v>
          </cell>
          <cell r="DV18" t="str">
            <v>400 mm</v>
          </cell>
          <cell r="DW18">
            <v>49.68</v>
          </cell>
          <cell r="DX18" t="str">
            <v>-</v>
          </cell>
          <cell r="DY18" t="str">
            <v>PVC</v>
          </cell>
        </row>
        <row r="19">
          <cell r="A19">
            <v>9</v>
          </cell>
          <cell r="B19" t="str">
            <v>C9A</v>
          </cell>
          <cell r="C19" t="str">
            <v>A1</v>
          </cell>
          <cell r="D19">
            <v>0.02</v>
          </cell>
          <cell r="F19">
            <v>1.58</v>
          </cell>
          <cell r="G19">
            <v>5</v>
          </cell>
          <cell r="K19">
            <v>7.478980290600773E-2</v>
          </cell>
          <cell r="L19">
            <v>8.4610296457799752</v>
          </cell>
          <cell r="M19">
            <v>8.4610296457799752</v>
          </cell>
          <cell r="N19">
            <v>283.69146352000359</v>
          </cell>
          <cell r="O19">
            <v>0.63559859154929532</v>
          </cell>
          <cell r="P19">
            <v>288.4634974058979</v>
          </cell>
          <cell r="Q19">
            <v>0.02</v>
          </cell>
          <cell r="S19">
            <v>1.58</v>
          </cell>
          <cell r="U19">
            <v>0</v>
          </cell>
          <cell r="V19">
            <v>0.69</v>
          </cell>
          <cell r="X19">
            <v>0</v>
          </cell>
          <cell r="Y19">
            <v>0</v>
          </cell>
          <cell r="AA19">
            <v>0</v>
          </cell>
          <cell r="AB19">
            <v>0</v>
          </cell>
          <cell r="AC19">
            <v>0.58649999999999991</v>
          </cell>
          <cell r="AD19">
            <v>0.92666999999999999</v>
          </cell>
          <cell r="AE19">
            <v>3.4478726576750889</v>
          </cell>
          <cell r="AF19">
            <v>3.4478726576750889</v>
          </cell>
          <cell r="AG19">
            <v>3.6058726576750888</v>
          </cell>
          <cell r="AH19">
            <v>292.06937006357299</v>
          </cell>
          <cell r="AI19">
            <v>9.94</v>
          </cell>
          <cell r="AJ19">
            <v>0.91</v>
          </cell>
          <cell r="AK19">
            <v>20</v>
          </cell>
          <cell r="AL19">
            <v>0.45200000000000001</v>
          </cell>
          <cell r="AM19">
            <v>0.01</v>
          </cell>
          <cell r="AN19">
            <v>0.34612435722351076</v>
          </cell>
          <cell r="AO19">
            <v>0.37696093750000004</v>
          </cell>
          <cell r="AP19">
            <v>0.7657618522644043</v>
          </cell>
          <cell r="AQ19">
            <v>2.2151886957264639</v>
          </cell>
          <cell r="AR19">
            <v>1.2041645133080765</v>
          </cell>
          <cell r="AS19">
            <v>0.95217523860181885</v>
          </cell>
          <cell r="AT19">
            <v>0.2501050437142871</v>
          </cell>
          <cell r="AU19">
            <v>0.59622940093779786</v>
          </cell>
          <cell r="AV19">
            <v>2.2334621005995987</v>
          </cell>
          <cell r="AW19">
            <v>358.38129823073723</v>
          </cell>
          <cell r="AX19">
            <v>0.81496822380371392</v>
          </cell>
          <cell r="AY19">
            <v>328.0374021962017</v>
          </cell>
          <cell r="AZ19" t="str">
            <v>00°00'00''</v>
          </cell>
          <cell r="BA19">
            <v>1000</v>
          </cell>
          <cell r="BB19">
            <v>1E-3</v>
          </cell>
          <cell r="BC19">
            <v>0.39800000000000002</v>
          </cell>
          <cell r="BD19">
            <v>0.05</v>
          </cell>
          <cell r="BE19">
            <v>0.44900000000000001</v>
          </cell>
          <cell r="BF19">
            <v>0.44800000000000001</v>
          </cell>
          <cell r="BG19">
            <v>0</v>
          </cell>
          <cell r="BH19">
            <v>0</v>
          </cell>
          <cell r="BI19">
            <v>0</v>
          </cell>
          <cell r="BJ19">
            <v>0</v>
          </cell>
          <cell r="BK19">
            <v>0</v>
          </cell>
          <cell r="BL19">
            <v>0</v>
          </cell>
          <cell r="BM19">
            <v>0</v>
          </cell>
          <cell r="BN19">
            <v>0.17000000000007276</v>
          </cell>
          <cell r="BO19">
            <v>1813.8</v>
          </cell>
          <cell r="BP19">
            <v>1813.71</v>
          </cell>
          <cell r="BQ19">
            <v>1814.252</v>
          </cell>
          <cell r="BR19">
            <v>1814.162</v>
          </cell>
          <cell r="BS19">
            <v>1816.28</v>
          </cell>
          <cell r="BT19">
            <v>1814.67</v>
          </cell>
          <cell r="BU19">
            <v>0</v>
          </cell>
          <cell r="BV19">
            <v>2.02800000000002</v>
          </cell>
          <cell r="BW19">
            <v>0.5080000000000382</v>
          </cell>
          <cell r="BX19">
            <v>2.48000000000002</v>
          </cell>
          <cell r="BY19">
            <v>500</v>
          </cell>
          <cell r="BZ19">
            <v>0.9</v>
          </cell>
          <cell r="CA19">
            <v>0.5</v>
          </cell>
          <cell r="CB19">
            <v>1.2680000000000291</v>
          </cell>
          <cell r="CC19">
            <v>3</v>
          </cell>
          <cell r="CD19">
            <v>1.1490099031550935</v>
          </cell>
          <cell r="CE19">
            <v>2282.4000000000524</v>
          </cell>
          <cell r="CF19">
            <v>8.4578121547158977E-2</v>
          </cell>
          <cell r="CG19">
            <v>2982.4184580174074</v>
          </cell>
          <cell r="CH19">
            <v>5264.8184580174602</v>
          </cell>
          <cell r="CI19">
            <v>4</v>
          </cell>
          <cell r="CK19">
            <v>0</v>
          </cell>
          <cell r="CL19">
            <v>0</v>
          </cell>
          <cell r="CM19">
            <v>0</v>
          </cell>
          <cell r="CN19">
            <v>0</v>
          </cell>
          <cell r="CO19">
            <v>1.3115880533220232</v>
          </cell>
          <cell r="CP19">
            <v>4</v>
          </cell>
          <cell r="CQ19">
            <v>1</v>
          </cell>
          <cell r="CR19">
            <v>9.94</v>
          </cell>
          <cell r="CS19">
            <v>20</v>
          </cell>
          <cell r="CT19">
            <v>0.54239999999999999</v>
          </cell>
          <cell r="CU19">
            <v>0.45200000000000001</v>
          </cell>
          <cell r="CV19">
            <v>500</v>
          </cell>
          <cell r="CW19">
            <v>0.94240000000000002</v>
          </cell>
          <cell r="CX19">
            <v>0</v>
          </cell>
          <cell r="CY19">
            <v>1813.8</v>
          </cell>
          <cell r="CZ19">
            <v>1813.71</v>
          </cell>
          <cell r="DA19">
            <v>2.02800000000002</v>
          </cell>
          <cell r="DB19">
            <v>0.5080000000000382</v>
          </cell>
          <cell r="DC19">
            <v>3.0558000000000582</v>
          </cell>
          <cell r="DD19">
            <v>9.9404074363176864</v>
          </cell>
          <cell r="DE19">
            <v>1.7878000000000291</v>
          </cell>
          <cell r="DF19">
            <v>1.2</v>
          </cell>
          <cell r="DG19">
            <v>1.2</v>
          </cell>
          <cell r="DH19">
            <v>1</v>
          </cell>
          <cell r="DI19">
            <v>8.7404074363176871</v>
          </cell>
          <cell r="DJ19">
            <v>3.4560283791023543</v>
          </cell>
          <cell r="DK19">
            <v>20.017460114199306</v>
          </cell>
          <cell r="DL19">
            <v>0.82369599679857886</v>
          </cell>
          <cell r="DM19">
            <v>2.1183323531279243</v>
          </cell>
          <cell r="DN19">
            <v>23.473488493301659</v>
          </cell>
          <cell r="DO19" t="b">
            <v>0</v>
          </cell>
          <cell r="DP19">
            <v>0</v>
          </cell>
          <cell r="DQ19">
            <v>3.6951618598517317</v>
          </cell>
          <cell r="DR19">
            <v>6.9635259569354249</v>
          </cell>
          <cell r="DS19" t="b">
            <v>0</v>
          </cell>
          <cell r="DT19">
            <v>0</v>
          </cell>
          <cell r="DV19" t="str">
            <v>500 mm</v>
          </cell>
          <cell r="DW19">
            <v>9.94</v>
          </cell>
          <cell r="DX19" t="str">
            <v>-</v>
          </cell>
          <cell r="DY19" t="str">
            <v>PVC</v>
          </cell>
        </row>
        <row r="20">
          <cell r="A20">
            <v>10</v>
          </cell>
          <cell r="B20" t="str">
            <v>A1</v>
          </cell>
          <cell r="C20" t="str">
            <v>C3A</v>
          </cell>
          <cell r="F20">
            <v>0</v>
          </cell>
          <cell r="G20">
            <v>0</v>
          </cell>
          <cell r="K20">
            <v>0</v>
          </cell>
          <cell r="L20">
            <v>0</v>
          </cell>
          <cell r="M20">
            <v>0</v>
          </cell>
          <cell r="N20">
            <v>0</v>
          </cell>
          <cell r="O20">
            <v>0</v>
          </cell>
          <cell r="P20">
            <v>0</v>
          </cell>
          <cell r="R20">
            <v>0.19</v>
          </cell>
          <cell r="S20">
            <v>1.77</v>
          </cell>
          <cell r="U20">
            <v>0</v>
          </cell>
          <cell r="V20">
            <v>0.69</v>
          </cell>
          <cell r="X20">
            <v>0</v>
          </cell>
          <cell r="Y20">
            <v>0</v>
          </cell>
          <cell r="AA20">
            <v>0</v>
          </cell>
          <cell r="AB20">
            <v>0</v>
          </cell>
          <cell r="AC20">
            <v>0.58649999999999991</v>
          </cell>
          <cell r="AD20">
            <v>1.0381050000000001</v>
          </cell>
          <cell r="AE20">
            <v>3.8304740177528824</v>
          </cell>
          <cell r="AF20">
            <v>4.1844740177528825</v>
          </cell>
          <cell r="AG20">
            <v>4.3614740177528821</v>
          </cell>
          <cell r="AH20">
            <v>4.3614740177528821</v>
          </cell>
          <cell r="AI20">
            <v>5</v>
          </cell>
          <cell r="AJ20">
            <v>0.8</v>
          </cell>
          <cell r="AK20">
            <v>6</v>
          </cell>
          <cell r="AL20">
            <v>0.14499999999999999</v>
          </cell>
          <cell r="AM20">
            <v>0.01</v>
          </cell>
          <cell r="AN20">
            <v>5.8187179565429688E-2</v>
          </cell>
          <cell r="AO20">
            <v>5.8906249999999993E-2</v>
          </cell>
          <cell r="AP20">
            <v>0.40129089355468756</v>
          </cell>
          <cell r="AQ20">
            <v>0.70405723716057611</v>
          </cell>
          <cell r="AR20">
            <v>1.0758613411276332</v>
          </cell>
          <cell r="AS20">
            <v>0.15756420147995659</v>
          </cell>
          <cell r="AT20">
            <v>2.526486203864341E-2</v>
          </cell>
          <cell r="AU20">
            <v>8.3452041604073102E-2</v>
          </cell>
          <cell r="AV20">
            <v>0.98134699357908262</v>
          </cell>
          <cell r="AW20">
            <v>16.204979357825312</v>
          </cell>
          <cell r="AX20">
            <v>0.26914406500905202</v>
          </cell>
          <cell r="AY20">
            <v>48.727883429228356</v>
          </cell>
          <cell r="AZ20" t="str">
            <v>80°41'26''</v>
          </cell>
          <cell r="BA20">
            <v>4.8714778476010041</v>
          </cell>
          <cell r="BB20">
            <v>1E-3</v>
          </cell>
          <cell r="BC20">
            <v>4.4999999999999998E-2</v>
          </cell>
          <cell r="BD20">
            <v>4.2999999999999997E-2</v>
          </cell>
          <cell r="BE20">
            <v>8.8999999999999996E-2</v>
          </cell>
          <cell r="BF20">
            <v>8.7999999999999995E-2</v>
          </cell>
          <cell r="BG20">
            <v>0.17378167029231514</v>
          </cell>
          <cell r="BH20">
            <v>8.2758620689655178</v>
          </cell>
          <cell r="BI20">
            <v>1.2</v>
          </cell>
          <cell r="BJ20">
            <v>2.5606802846132287E-2</v>
          </cell>
          <cell r="BK20">
            <v>8.4513052846132281E-2</v>
          </cell>
          <cell r="BL20">
            <v>7.9853487690508061E-4</v>
          </cell>
          <cell r="BM20">
            <v>0.10237390526764482</v>
          </cell>
          <cell r="BN20">
            <v>0.28999999999996362</v>
          </cell>
          <cell r="BO20">
            <v>1813.42</v>
          </cell>
          <cell r="BP20">
            <v>1813.38</v>
          </cell>
          <cell r="BQ20">
            <v>1813.5650000000001</v>
          </cell>
          <cell r="BR20">
            <v>1813.5250000000001</v>
          </cell>
          <cell r="BS20">
            <v>1814.67</v>
          </cell>
          <cell r="BT20">
            <v>1814.78</v>
          </cell>
          <cell r="BU20">
            <v>0</v>
          </cell>
          <cell r="BV20">
            <v>1.1050000000000182</v>
          </cell>
          <cell r="BW20">
            <v>1.2549999999998818</v>
          </cell>
          <cell r="BX20">
            <v>1.2500000000000182</v>
          </cell>
          <cell r="BY20">
            <v>150</v>
          </cell>
          <cell r="BZ20">
            <v>0.56000000000000005</v>
          </cell>
          <cell r="CA20">
            <v>0.16</v>
          </cell>
          <cell r="CB20">
            <v>1.17999999999995</v>
          </cell>
          <cell r="CC20">
            <v>3</v>
          </cell>
          <cell r="CD20">
            <v>1.5618274840791895</v>
          </cell>
          <cell r="CE20">
            <v>2123.99999999991</v>
          </cell>
          <cell r="CF20">
            <v>3.173894905935816E-2</v>
          </cell>
          <cell r="CG20">
            <v>926.38002695190983</v>
          </cell>
          <cell r="CH20">
            <v>3050.3800269518197</v>
          </cell>
          <cell r="CI20">
            <v>4</v>
          </cell>
          <cell r="CK20">
            <v>0</v>
          </cell>
          <cell r="CL20">
            <v>0</v>
          </cell>
          <cell r="CM20">
            <v>0</v>
          </cell>
          <cell r="CN20">
            <v>0</v>
          </cell>
          <cell r="CO20">
            <v>0.8419814194134071</v>
          </cell>
          <cell r="CP20">
            <v>4</v>
          </cell>
          <cell r="CQ20">
            <v>1</v>
          </cell>
          <cell r="CR20">
            <v>5</v>
          </cell>
          <cell r="CS20">
            <v>6</v>
          </cell>
          <cell r="CT20">
            <v>0.17399999999999999</v>
          </cell>
          <cell r="CU20">
            <v>0.14499999999999999</v>
          </cell>
          <cell r="CV20">
            <v>150</v>
          </cell>
          <cell r="CW20">
            <v>0.57400000000000007</v>
          </cell>
          <cell r="CX20">
            <v>0</v>
          </cell>
          <cell r="CY20">
            <v>1813.42</v>
          </cell>
          <cell r="CZ20">
            <v>1813.38</v>
          </cell>
          <cell r="DA20">
            <v>1.1050000000000182</v>
          </cell>
          <cell r="DB20">
            <v>1.2549999999998818</v>
          </cell>
          <cell r="DC20">
            <v>1.2717500000000181</v>
          </cell>
          <cell r="DD20">
            <v>5.0001599974400817</v>
          </cell>
          <cell r="DE20">
            <v>1.3467499999999499</v>
          </cell>
          <cell r="DF20">
            <v>1.2</v>
          </cell>
          <cell r="DG20">
            <v>1.2</v>
          </cell>
          <cell r="DH20">
            <v>1</v>
          </cell>
          <cell r="DI20">
            <v>3.8001599974400819</v>
          </cell>
          <cell r="DJ20">
            <v>1.4383153645930356</v>
          </cell>
          <cell r="DK20">
            <v>3.5353287472983728</v>
          </cell>
          <cell r="DL20">
            <v>0.21812918385306074</v>
          </cell>
          <cell r="DM20">
            <v>0.17788303255465227</v>
          </cell>
          <cell r="DN20">
            <v>4.9736441118914083</v>
          </cell>
          <cell r="DO20" t="b">
            <v>0</v>
          </cell>
          <cell r="DP20">
            <v>0</v>
          </cell>
          <cell r="DQ20">
            <v>0.79897848113405701</v>
          </cell>
          <cell r="DR20">
            <v>1.6855932682244175</v>
          </cell>
          <cell r="DS20" t="b">
            <v>0</v>
          </cell>
          <cell r="DT20">
            <v>0</v>
          </cell>
          <cell r="DV20" t="str">
            <v>150 mm</v>
          </cell>
          <cell r="DW20">
            <v>5</v>
          </cell>
          <cell r="DX20" t="str">
            <v>-</v>
          </cell>
          <cell r="DY20" t="str">
            <v>PVC</v>
          </cell>
        </row>
        <row r="21">
          <cell r="A21">
            <v>11</v>
          </cell>
          <cell r="B21" t="str">
            <v>C3A</v>
          </cell>
          <cell r="C21" t="str">
            <v>C3B</v>
          </cell>
          <cell r="D21">
            <v>0.03</v>
          </cell>
          <cell r="F21">
            <v>0.03</v>
          </cell>
          <cell r="G21">
            <v>5</v>
          </cell>
          <cell r="K21">
            <v>0.2583164892538955</v>
          </cell>
          <cell r="L21">
            <v>0.2583164892538955</v>
          </cell>
          <cell r="M21">
            <v>3</v>
          </cell>
          <cell r="N21">
            <v>325.50977645643849</v>
          </cell>
          <cell r="O21">
            <v>0.62635969261279123</v>
          </cell>
          <cell r="P21">
            <v>6.1165861057113959</v>
          </cell>
          <cell r="Q21">
            <v>0.03</v>
          </cell>
          <cell r="S21">
            <v>1.8</v>
          </cell>
          <cell r="U21">
            <v>0</v>
          </cell>
          <cell r="V21">
            <v>0.69</v>
          </cell>
          <cell r="X21">
            <v>0</v>
          </cell>
          <cell r="Y21">
            <v>0</v>
          </cell>
          <cell r="AA21">
            <v>0</v>
          </cell>
          <cell r="AB21">
            <v>0</v>
          </cell>
          <cell r="AC21">
            <v>0.58649999999999991</v>
          </cell>
          <cell r="AD21">
            <v>1.0557000000000001</v>
          </cell>
          <cell r="AE21">
            <v>3.8906012804858467</v>
          </cell>
          <cell r="AF21">
            <v>3.8906012804858467</v>
          </cell>
          <cell r="AG21">
            <v>4.0706012804858469</v>
          </cell>
          <cell r="AH21">
            <v>28.307187386197242</v>
          </cell>
          <cell r="AI21">
            <v>20.170000000000002</v>
          </cell>
          <cell r="AJ21">
            <v>1.04</v>
          </cell>
          <cell r="AK21">
            <v>8</v>
          </cell>
          <cell r="AL21">
            <v>0.18099999999999999</v>
          </cell>
          <cell r="AM21">
            <v>0.01</v>
          </cell>
          <cell r="AN21">
            <v>0.14263872146606443</v>
          </cell>
          <cell r="AO21">
            <v>0.14847656249999999</v>
          </cell>
          <cell r="AP21">
            <v>0.78805923461914051</v>
          </cell>
          <cell r="AQ21">
            <v>1.3014455524672726</v>
          </cell>
          <cell r="AR21">
            <v>1.0827516286870533</v>
          </cell>
          <cell r="AS21">
            <v>0.44537210221949936</v>
          </cell>
          <cell r="AT21">
            <v>8.6328263304630184E-2</v>
          </cell>
          <cell r="AU21">
            <v>0.2289669847706946</v>
          </cell>
          <cell r="AV21">
            <v>1.2971832163320878</v>
          </cell>
          <cell r="AW21">
            <v>33.377080947556507</v>
          </cell>
          <cell r="AX21">
            <v>0.84810254769357163</v>
          </cell>
          <cell r="AY21">
            <v>45.964213810687873</v>
          </cell>
          <cell r="AZ21" t="str">
            <v>02°45'49''</v>
          </cell>
          <cell r="BA21">
            <v>137.42158849946898</v>
          </cell>
          <cell r="BB21">
            <v>0.14599999999999999</v>
          </cell>
          <cell r="BC21">
            <v>6.0000000000000001E-3</v>
          </cell>
          <cell r="BD21">
            <v>3.0000000000000001E-3</v>
          </cell>
          <cell r="BE21">
            <v>0.155</v>
          </cell>
          <cell r="BF21">
            <v>0.155</v>
          </cell>
          <cell r="BG21">
            <v>0</v>
          </cell>
          <cell r="BH21">
            <v>0</v>
          </cell>
          <cell r="BI21">
            <v>0</v>
          </cell>
          <cell r="BJ21">
            <v>0</v>
          </cell>
          <cell r="BK21">
            <v>0</v>
          </cell>
          <cell r="BL21">
            <v>0</v>
          </cell>
          <cell r="BM21">
            <v>0</v>
          </cell>
          <cell r="BN21">
            <v>0.38000000000010914</v>
          </cell>
          <cell r="BO21">
            <v>1813</v>
          </cell>
          <cell r="BP21">
            <v>1812.79</v>
          </cell>
          <cell r="BQ21">
            <v>1813.181</v>
          </cell>
          <cell r="BR21">
            <v>1812.971</v>
          </cell>
          <cell r="BS21">
            <v>1814.78</v>
          </cell>
          <cell r="BT21">
            <v>1815.24</v>
          </cell>
          <cell r="BU21">
            <v>0</v>
          </cell>
          <cell r="BV21">
            <v>1.5989999999999327</v>
          </cell>
          <cell r="BW21">
            <v>2.2690000000000055</v>
          </cell>
          <cell r="BX21">
            <v>1.7799999999999327</v>
          </cell>
          <cell r="BY21">
            <v>200</v>
          </cell>
          <cell r="BZ21">
            <v>0.60000000000000009</v>
          </cell>
          <cell r="CA21">
            <v>0.2</v>
          </cell>
          <cell r="CB21">
            <v>1.9339999999999691</v>
          </cell>
          <cell r="CC21">
            <v>3</v>
          </cell>
          <cell r="CD21">
            <v>2.0659266840048658</v>
          </cell>
          <cell r="CE21">
            <v>3481.1999999999443</v>
          </cell>
          <cell r="CF21">
            <v>1.6082981861659969E-2</v>
          </cell>
          <cell r="CG21">
            <v>514.02914666663901</v>
          </cell>
          <cell r="CH21">
            <v>3995.2291466665833</v>
          </cell>
          <cell r="CI21">
            <v>4</v>
          </cell>
          <cell r="CK21">
            <v>0</v>
          </cell>
          <cell r="CL21">
            <v>0</v>
          </cell>
          <cell r="CM21">
            <v>0</v>
          </cell>
          <cell r="CN21">
            <v>0</v>
          </cell>
          <cell r="CO21">
            <v>1.1743714186849719</v>
          </cell>
          <cell r="CP21">
            <v>4</v>
          </cell>
          <cell r="CQ21">
            <v>1</v>
          </cell>
          <cell r="CR21">
            <v>20.170000000000002</v>
          </cell>
          <cell r="CS21">
            <v>8</v>
          </cell>
          <cell r="CT21">
            <v>0.21719999999999998</v>
          </cell>
          <cell r="CU21">
            <v>0.18099999999999999</v>
          </cell>
          <cell r="CV21">
            <v>200</v>
          </cell>
          <cell r="CW21">
            <v>0.61719999999999997</v>
          </cell>
          <cell r="CX21">
            <v>0</v>
          </cell>
          <cell r="CY21">
            <v>1813</v>
          </cell>
          <cell r="CZ21">
            <v>1812.79</v>
          </cell>
          <cell r="DA21">
            <v>1.5989999999999327</v>
          </cell>
          <cell r="DB21">
            <v>2.2690000000000055</v>
          </cell>
          <cell r="DC21">
            <v>1.8071499999999328</v>
          </cell>
          <cell r="DD21">
            <v>20.171093178110109</v>
          </cell>
          <cell r="DE21">
            <v>2.1421499999999689</v>
          </cell>
          <cell r="DF21">
            <v>1.2</v>
          </cell>
          <cell r="DG21">
            <v>1.2</v>
          </cell>
          <cell r="DH21">
            <v>1</v>
          </cell>
          <cell r="DI21">
            <v>18.971093178110106</v>
          </cell>
          <cell r="DJ21">
            <v>2.04383849901645</v>
          </cell>
          <cell r="DK21">
            <v>28.796427602281156</v>
          </cell>
          <cell r="DL21">
            <v>1.1708958709529558</v>
          </cell>
          <cell r="DM21">
            <v>1.2530670068085439</v>
          </cell>
          <cell r="DN21">
            <v>30.840266101297605</v>
          </cell>
          <cell r="DO21" t="b">
            <v>0</v>
          </cell>
          <cell r="DP21">
            <v>0</v>
          </cell>
          <cell r="DQ21">
            <v>4.4328237819859746</v>
          </cell>
          <cell r="DR21">
            <v>17.855576584096731</v>
          </cell>
          <cell r="DS21" t="b">
            <v>0</v>
          </cell>
          <cell r="DT21">
            <v>0</v>
          </cell>
          <cell r="DV21" t="str">
            <v>200 mm</v>
          </cell>
          <cell r="DW21">
            <v>20.170000000000002</v>
          </cell>
          <cell r="DX21" t="str">
            <v>-</v>
          </cell>
          <cell r="DY21" t="str">
            <v>PVC</v>
          </cell>
        </row>
        <row r="22">
          <cell r="A22">
            <v>12</v>
          </cell>
          <cell r="B22" t="str">
            <v>C3B</v>
          </cell>
          <cell r="C22" t="str">
            <v>C51</v>
          </cell>
          <cell r="D22">
            <v>0.02</v>
          </cell>
          <cell r="F22">
            <v>0.05</v>
          </cell>
          <cell r="G22">
            <v>5</v>
          </cell>
          <cell r="K22">
            <v>0.10265550977897293</v>
          </cell>
          <cell r="L22">
            <v>3.1026555097789728</v>
          </cell>
          <cell r="M22">
            <v>3.1026555097789728</v>
          </cell>
          <cell r="N22">
            <v>324.63433066874859</v>
          </cell>
          <cell r="O22">
            <v>0.62327639751552766</v>
          </cell>
          <cell r="P22">
            <v>10.163324428293041</v>
          </cell>
          <cell r="Q22">
            <v>0.02</v>
          </cell>
          <cell r="S22">
            <v>1.82</v>
          </cell>
          <cell r="U22">
            <v>0</v>
          </cell>
          <cell r="V22">
            <v>0.69</v>
          </cell>
          <cell r="X22">
            <v>0</v>
          </cell>
          <cell r="Y22">
            <v>0</v>
          </cell>
          <cell r="AA22">
            <v>0</v>
          </cell>
          <cell r="AB22">
            <v>0</v>
          </cell>
          <cell r="AC22">
            <v>0.58649999999999991</v>
          </cell>
          <cell r="AD22">
            <v>1.0674300000000001</v>
          </cell>
          <cell r="AE22">
            <v>3.930645256068162</v>
          </cell>
          <cell r="AF22">
            <v>3.930645256068162</v>
          </cell>
          <cell r="AG22">
            <v>4.1126452560681619</v>
          </cell>
          <cell r="AH22">
            <v>32.395969684361205</v>
          </cell>
          <cell r="AI22">
            <v>8.0500000000000007</v>
          </cell>
          <cell r="AJ22">
            <v>0.99</v>
          </cell>
          <cell r="AK22">
            <v>10</v>
          </cell>
          <cell r="AL22">
            <v>0.22700000000000001</v>
          </cell>
          <cell r="AM22">
            <v>0.01</v>
          </cell>
          <cell r="AN22">
            <v>0.13446042060852051</v>
          </cell>
          <cell r="AO22">
            <v>0.15074218749999999</v>
          </cell>
          <cell r="AP22">
            <v>0.59233665466308594</v>
          </cell>
          <cell r="AQ22">
            <v>1.297591836261073</v>
          </cell>
          <cell r="AR22">
            <v>1.2373651245345505</v>
          </cell>
          <cell r="AS22">
            <v>0.42401988145196806</v>
          </cell>
          <cell r="AT22">
            <v>8.5817766235034815E-2</v>
          </cell>
          <cell r="AU22">
            <v>0.22027818684355532</v>
          </cell>
          <cell r="AV22">
            <v>1.4718620353954035</v>
          </cell>
          <cell r="AW22">
            <v>59.567407512201818</v>
          </cell>
          <cell r="AX22">
            <v>0.54385394693776457</v>
          </cell>
          <cell r="AY22">
            <v>7.3546575223122517</v>
          </cell>
          <cell r="AZ22" t="b">
            <v>0</v>
          </cell>
          <cell r="BA22">
            <v>0</v>
          </cell>
          <cell r="BB22">
            <v>0</v>
          </cell>
          <cell r="BC22">
            <v>0</v>
          </cell>
          <cell r="BD22">
            <v>0</v>
          </cell>
          <cell r="BE22">
            <v>0</v>
          </cell>
          <cell r="BF22">
            <v>0</v>
          </cell>
          <cell r="BG22">
            <v>0.42093692481151346</v>
          </cell>
          <cell r="BH22">
            <v>5.2863436123348011</v>
          </cell>
          <cell r="BI22">
            <v>1.2</v>
          </cell>
          <cell r="BJ22">
            <v>9.5842175480537847E-2</v>
          </cell>
          <cell r="BK22">
            <v>0.24658436298053782</v>
          </cell>
          <cell r="BL22">
            <v>1.326785161953355E-2</v>
          </cell>
          <cell r="BM22">
            <v>0.31182265752008559</v>
          </cell>
          <cell r="BN22">
            <v>1.3300000000001546</v>
          </cell>
          <cell r="BO22">
            <v>1812.05</v>
          </cell>
          <cell r="BP22">
            <v>1811.97</v>
          </cell>
          <cell r="BQ22">
            <v>1812.6599999999999</v>
          </cell>
          <cell r="BR22">
            <v>1812.58</v>
          </cell>
          <cell r="BS22">
            <v>1815.24</v>
          </cell>
          <cell r="BT22">
            <v>1815.92</v>
          </cell>
          <cell r="BU22">
            <v>0</v>
          </cell>
          <cell r="BV22">
            <v>2.5800000000001546</v>
          </cell>
          <cell r="BW22">
            <v>3.3400000000001455</v>
          </cell>
          <cell r="BX22">
            <v>2.8070000000001545</v>
          </cell>
          <cell r="BY22">
            <v>250</v>
          </cell>
          <cell r="BZ22">
            <v>0.65</v>
          </cell>
          <cell r="CA22">
            <v>0.25</v>
          </cell>
          <cell r="CB22">
            <v>2.9600000000001501</v>
          </cell>
          <cell r="CC22">
            <v>3</v>
          </cell>
          <cell r="CD22">
            <v>2.4830460802871088</v>
          </cell>
          <cell r="CE22">
            <v>5328.0000000002701</v>
          </cell>
          <cell r="CF22">
            <v>8.8558059146513907E-3</v>
          </cell>
          <cell r="CG22">
            <v>327.84722752590278</v>
          </cell>
          <cell r="CH22">
            <v>5655.8472275261729</v>
          </cell>
          <cell r="CI22">
            <v>4</v>
          </cell>
          <cell r="CK22">
            <v>0</v>
          </cell>
          <cell r="CL22">
            <v>0</v>
          </cell>
          <cell r="CM22">
            <v>0</v>
          </cell>
          <cell r="CN22">
            <v>0</v>
          </cell>
          <cell r="CO22">
            <v>1.7034312811619559</v>
          </cell>
          <cell r="CP22">
            <v>4</v>
          </cell>
          <cell r="CQ22">
            <v>1</v>
          </cell>
          <cell r="CR22">
            <v>8.0500000000000007</v>
          </cell>
          <cell r="CS22">
            <v>10</v>
          </cell>
          <cell r="CT22">
            <v>0.27239999999999998</v>
          </cell>
          <cell r="CU22">
            <v>0.22700000000000001</v>
          </cell>
          <cell r="CV22">
            <v>250</v>
          </cell>
          <cell r="CW22">
            <v>0.6724</v>
          </cell>
          <cell r="CX22">
            <v>0</v>
          </cell>
          <cell r="CY22">
            <v>1812.05</v>
          </cell>
          <cell r="CZ22">
            <v>1811.97</v>
          </cell>
          <cell r="DA22">
            <v>2.5800000000001546</v>
          </cell>
          <cell r="DB22">
            <v>3.3400000000001455</v>
          </cell>
          <cell r="DC22">
            <v>2.8410500000001546</v>
          </cell>
          <cell r="DD22">
            <v>8.0503975057136152</v>
          </cell>
          <cell r="DE22">
            <v>3.2210500000001501</v>
          </cell>
          <cell r="DF22">
            <v>1.2</v>
          </cell>
          <cell r="DG22">
            <v>1.2</v>
          </cell>
          <cell r="DH22">
            <v>1</v>
          </cell>
          <cell r="DI22">
            <v>6.8503975057136159</v>
          </cell>
          <cell r="DJ22">
            <v>3.2131518510534365</v>
          </cell>
          <cell r="DK22">
            <v>16.552175560528685</v>
          </cell>
          <cell r="DL22">
            <v>0.4606207282841836</v>
          </cell>
          <cell r="DM22">
            <v>0.59822646891062881</v>
          </cell>
          <cell r="DN22">
            <v>19.76532741158212</v>
          </cell>
          <cell r="DO22" t="b">
            <v>0</v>
          </cell>
          <cell r="DP22">
            <v>0</v>
          </cell>
          <cell r="DQ22">
            <v>1.8096141372361827</v>
          </cell>
          <cell r="DR22">
            <v>11.739610191415538</v>
          </cell>
          <cell r="DS22" t="b">
            <v>0</v>
          </cell>
          <cell r="DT22">
            <v>0</v>
          </cell>
          <cell r="DV22" t="str">
            <v>250 mm</v>
          </cell>
          <cell r="DW22">
            <v>8.0500000000000007</v>
          </cell>
          <cell r="DX22" t="str">
            <v>-</v>
          </cell>
          <cell r="DY22" t="str">
            <v>PVC</v>
          </cell>
        </row>
        <row r="23">
          <cell r="A23">
            <v>13</v>
          </cell>
          <cell r="B23" t="str">
            <v>C51</v>
          </cell>
          <cell r="C23" t="str">
            <v>C64</v>
          </cell>
          <cell r="D23">
            <v>0.06</v>
          </cell>
          <cell r="E23">
            <v>0.02</v>
          </cell>
          <cell r="F23">
            <v>0.13</v>
          </cell>
          <cell r="G23">
            <v>5</v>
          </cell>
          <cell r="K23">
            <v>0.32954451103104171</v>
          </cell>
          <cell r="L23">
            <v>3.4322000208100145</v>
          </cell>
          <cell r="M23">
            <v>3.4322000208100145</v>
          </cell>
          <cell r="N23">
            <v>321.84935416849652</v>
          </cell>
          <cell r="O23">
            <v>0.62994755244755241</v>
          </cell>
          <cell r="P23">
            <v>26.383181461514628</v>
          </cell>
          <cell r="Q23">
            <v>0.06</v>
          </cell>
          <cell r="R23">
            <v>0.02</v>
          </cell>
          <cell r="S23">
            <v>1.9000000000000001</v>
          </cell>
          <cell r="U23">
            <v>0</v>
          </cell>
          <cell r="V23">
            <v>0.69</v>
          </cell>
          <cell r="X23">
            <v>0</v>
          </cell>
          <cell r="Y23">
            <v>0</v>
          </cell>
          <cell r="AA23">
            <v>0</v>
          </cell>
          <cell r="AB23">
            <v>0</v>
          </cell>
          <cell r="AC23">
            <v>0.58649999999999991</v>
          </cell>
          <cell r="AD23">
            <v>1.1143500000000002</v>
          </cell>
          <cell r="AE23">
            <v>4.0905024480997367</v>
          </cell>
          <cell r="AF23">
            <v>4.0905024480997367</v>
          </cell>
          <cell r="AG23">
            <v>4.2805024480997371</v>
          </cell>
          <cell r="AH23">
            <v>48.783683909614368</v>
          </cell>
          <cell r="AI23">
            <v>31.46</v>
          </cell>
          <cell r="AJ23">
            <v>1.24</v>
          </cell>
          <cell r="AK23">
            <v>10</v>
          </cell>
          <cell r="AL23">
            <v>0.22700000000000001</v>
          </cell>
          <cell r="AM23">
            <v>0.01</v>
          </cell>
          <cell r="AN23">
            <v>0.16153781509399412</v>
          </cell>
          <cell r="AO23">
            <v>0.18355078125000002</v>
          </cell>
          <cell r="AP23">
            <v>0.71162033081054676</v>
          </cell>
          <cell r="AQ23">
            <v>1.583624694979157</v>
          </cell>
          <cell r="AR23">
            <v>1.3053084472720151</v>
          </cell>
          <cell r="AS23">
            <v>0.61566873771171926</v>
          </cell>
          <cell r="AT23">
            <v>0.12782197627664771</v>
          </cell>
          <cell r="AU23">
            <v>0.28935979137064183</v>
          </cell>
          <cell r="AV23">
            <v>1.647253157589132</v>
          </cell>
          <cell r="AW23">
            <v>66.665623376523342</v>
          </cell>
          <cell r="AX23">
            <v>0.73176671031915685</v>
          </cell>
          <cell r="AY23">
            <v>314.42049400812414</v>
          </cell>
          <cell r="AZ23" t="str">
            <v>52°56'03''</v>
          </cell>
          <cell r="BA23">
            <v>5.3090188298960896</v>
          </cell>
          <cell r="BB23">
            <v>6.9000000000000006E-2</v>
          </cell>
          <cell r="BC23">
            <v>4.0000000000000001E-3</v>
          </cell>
          <cell r="BD23">
            <v>4.2000000000000003E-2</v>
          </cell>
          <cell r="BE23">
            <v>0.11500000000000002</v>
          </cell>
          <cell r="BF23">
            <v>0.11500000000000002</v>
          </cell>
          <cell r="BG23">
            <v>0.63387063532791721</v>
          </cell>
          <cell r="BH23">
            <v>5.2863436123348011</v>
          </cell>
          <cell r="BI23">
            <v>1.2</v>
          </cell>
          <cell r="BJ23">
            <v>0</v>
          </cell>
          <cell r="BK23">
            <v>0</v>
          </cell>
          <cell r="BL23">
            <v>0</v>
          </cell>
          <cell r="BM23">
            <v>0.399725939735111</v>
          </cell>
          <cell r="BN23">
            <v>0.27999999999997272</v>
          </cell>
          <cell r="BO23">
            <v>1811.69</v>
          </cell>
          <cell r="BP23">
            <v>1811.3</v>
          </cell>
          <cell r="BQ23">
            <v>1811.9170000000001</v>
          </cell>
          <cell r="BR23">
            <v>1811.527</v>
          </cell>
          <cell r="BS23">
            <v>1815.92</v>
          </cell>
          <cell r="BT23">
            <v>1814.38</v>
          </cell>
          <cell r="BU23">
            <v>0</v>
          </cell>
          <cell r="BV23">
            <v>4.0029999999999291</v>
          </cell>
          <cell r="BW23">
            <v>2.8530000000000655</v>
          </cell>
          <cell r="BX23">
            <v>4.2299999999999294</v>
          </cell>
          <cell r="BY23">
            <v>250</v>
          </cell>
          <cell r="BZ23">
            <v>0.65</v>
          </cell>
          <cell r="CA23">
            <v>0.25</v>
          </cell>
          <cell r="CB23">
            <v>3.4279999999999973</v>
          </cell>
          <cell r="CC23">
            <v>3</v>
          </cell>
          <cell r="CD23">
            <v>2.6482268768209138</v>
          </cell>
          <cell r="CE23">
            <v>6170.3999999999951</v>
          </cell>
          <cell r="CF23">
            <v>6.6449774195376935E-3</v>
          </cell>
          <cell r="CG23">
            <v>259.08680132994317</v>
          </cell>
          <cell r="CH23">
            <v>6429.4868013299383</v>
          </cell>
          <cell r="CI23">
            <v>4</v>
          </cell>
          <cell r="CK23">
            <v>0</v>
          </cell>
          <cell r="CL23">
            <v>0</v>
          </cell>
          <cell r="CM23">
            <v>0</v>
          </cell>
          <cell r="CN23">
            <v>0</v>
          </cell>
          <cell r="CO23">
            <v>1.9480664349486041</v>
          </cell>
          <cell r="CP23">
            <v>4</v>
          </cell>
          <cell r="CQ23">
            <v>1</v>
          </cell>
          <cell r="CR23">
            <v>31.46</v>
          </cell>
          <cell r="CS23">
            <v>10</v>
          </cell>
          <cell r="CT23">
            <v>0.27239999999999998</v>
          </cell>
          <cell r="CU23">
            <v>0.22700000000000001</v>
          </cell>
          <cell r="CV23">
            <v>250</v>
          </cell>
          <cell r="CW23">
            <v>0.6724</v>
          </cell>
          <cell r="CX23">
            <v>0</v>
          </cell>
          <cell r="CY23">
            <v>1811.69</v>
          </cell>
          <cell r="CZ23">
            <v>1811.3</v>
          </cell>
          <cell r="DA23">
            <v>4.0029999999999291</v>
          </cell>
          <cell r="DB23">
            <v>2.8530000000000655</v>
          </cell>
          <cell r="DC23">
            <v>4.2640499999999291</v>
          </cell>
          <cell r="DD23">
            <v>31.46241726250544</v>
          </cell>
          <cell r="DE23">
            <v>3.6890499999999973</v>
          </cell>
          <cell r="DF23">
            <v>1.2</v>
          </cell>
          <cell r="DG23">
            <v>1.2</v>
          </cell>
          <cell r="DH23">
            <v>1</v>
          </cell>
          <cell r="DI23">
            <v>30.262417262505437</v>
          </cell>
          <cell r="DJ23">
            <v>4.8225269356341602</v>
          </cell>
          <cell r="DK23">
            <v>82.644209682855674</v>
          </cell>
          <cell r="DL23">
            <v>2.0348449367308659</v>
          </cell>
          <cell r="DM23">
            <v>2.7423198408150098</v>
          </cell>
          <cell r="DN23">
            <v>87.466736618489833</v>
          </cell>
          <cell r="DO23" t="b">
            <v>0</v>
          </cell>
          <cell r="DP23">
            <v>0</v>
          </cell>
          <cell r="DQ23">
            <v>7.9941781567411923</v>
          </cell>
          <cell r="DR23">
            <v>61.384149783891601</v>
          </cell>
          <cell r="DS23" t="b">
            <v>0</v>
          </cell>
          <cell r="DT23">
            <v>0</v>
          </cell>
          <cell r="DV23" t="str">
            <v>250 mm</v>
          </cell>
          <cell r="DW23">
            <v>31.46</v>
          </cell>
          <cell r="DX23" t="str">
            <v>-</v>
          </cell>
          <cell r="DY23" t="str">
            <v>PVC</v>
          </cell>
        </row>
        <row r="24">
          <cell r="A24">
            <v>14</v>
          </cell>
          <cell r="B24" t="str">
            <v>C64</v>
          </cell>
          <cell r="C24" t="str">
            <v>C65</v>
          </cell>
          <cell r="D24">
            <v>0.01</v>
          </cell>
          <cell r="F24">
            <v>0.14000000000000001</v>
          </cell>
          <cell r="G24">
            <v>5</v>
          </cell>
          <cell r="K24">
            <v>6.0673740524084939E-2</v>
          </cell>
          <cell r="L24">
            <v>3.4928737613340997</v>
          </cell>
          <cell r="M24">
            <v>3.4928737613340997</v>
          </cell>
          <cell r="N24">
            <v>321.34077985244789</v>
          </cell>
          <cell r="O24">
            <v>0.64096765641569564</v>
          </cell>
          <cell r="P24">
            <v>28.442871927242784</v>
          </cell>
          <cell r="Q24">
            <v>0.01</v>
          </cell>
          <cell r="S24">
            <v>1.9100000000000001</v>
          </cell>
          <cell r="U24">
            <v>0</v>
          </cell>
          <cell r="V24">
            <v>0.69</v>
          </cell>
          <cell r="X24">
            <v>0</v>
          </cell>
          <cell r="Y24">
            <v>0</v>
          </cell>
          <cell r="AA24">
            <v>0</v>
          </cell>
          <cell r="AB24">
            <v>0</v>
          </cell>
          <cell r="AC24">
            <v>0.58649999999999991</v>
          </cell>
          <cell r="AD24">
            <v>1.1202150000000002</v>
          </cell>
          <cell r="AE24">
            <v>4.1104494943719541</v>
          </cell>
          <cell r="AF24">
            <v>4.1104494943719541</v>
          </cell>
          <cell r="AG24">
            <v>4.3014494943719539</v>
          </cell>
          <cell r="AH24">
            <v>50.864321421614733</v>
          </cell>
          <cell r="AI24">
            <v>9.43</v>
          </cell>
          <cell r="AJ24">
            <v>4.7699999999999996</v>
          </cell>
          <cell r="AK24">
            <v>10</v>
          </cell>
          <cell r="AL24">
            <v>0.22700000000000001</v>
          </cell>
          <cell r="AM24">
            <v>0.01</v>
          </cell>
          <cell r="AN24">
            <v>0.11116283798217774</v>
          </cell>
          <cell r="AO24">
            <v>0.18709765624999999</v>
          </cell>
          <cell r="AP24">
            <v>0.48970413208007813</v>
          </cell>
          <cell r="AQ24">
            <v>2.5813067756666923</v>
          </cell>
          <cell r="AR24">
            <v>2.7945388318900255</v>
          </cell>
          <cell r="AS24">
            <v>1.7416439442296527</v>
          </cell>
          <cell r="AT24">
            <v>0.33960982008678769</v>
          </cell>
          <cell r="AU24">
            <v>0.45077265806896544</v>
          </cell>
          <cell r="AV24">
            <v>3.2307897446519442</v>
          </cell>
          <cell r="AW24">
            <v>130.75258731992827</v>
          </cell>
          <cell r="AX24">
            <v>0.38901196881985062</v>
          </cell>
          <cell r="AY24">
            <v>315.5153904116047</v>
          </cell>
          <cell r="AZ24" t="str">
            <v>01°05'42''</v>
          </cell>
          <cell r="BA24">
            <v>276.62522212549811</v>
          </cell>
          <cell r="BB24">
            <v>0.161</v>
          </cell>
          <cell r="BC24">
            <v>2.1000000000000001E-2</v>
          </cell>
          <cell r="BD24">
            <v>1.0999999999999999E-2</v>
          </cell>
          <cell r="BE24">
            <v>0.193</v>
          </cell>
          <cell r="BF24">
            <v>0.193</v>
          </cell>
          <cell r="BG24">
            <v>0</v>
          </cell>
          <cell r="BH24">
            <v>0</v>
          </cell>
          <cell r="BI24">
            <v>0</v>
          </cell>
          <cell r="BJ24">
            <v>0</v>
          </cell>
          <cell r="BK24">
            <v>0</v>
          </cell>
          <cell r="BL24">
            <v>0</v>
          </cell>
          <cell r="BM24">
            <v>0</v>
          </cell>
          <cell r="BN24">
            <v>4.9999999999954525E-2</v>
          </cell>
          <cell r="BO24">
            <v>1811.25</v>
          </cell>
          <cell r="BP24">
            <v>1810.8</v>
          </cell>
          <cell r="BQ24">
            <v>1811.4770000000001</v>
          </cell>
          <cell r="BR24">
            <v>1811.027</v>
          </cell>
          <cell r="BS24">
            <v>1814.38</v>
          </cell>
          <cell r="BT24">
            <v>1811.84</v>
          </cell>
          <cell r="BU24">
            <v>0</v>
          </cell>
          <cell r="BV24">
            <v>2.90300000000002</v>
          </cell>
          <cell r="BW24">
            <v>0.81299999999987449</v>
          </cell>
          <cell r="BX24">
            <v>3.1300000000000199</v>
          </cell>
          <cell r="BY24">
            <v>250</v>
          </cell>
          <cell r="BZ24">
            <v>0.65</v>
          </cell>
          <cell r="CA24">
            <v>0.25</v>
          </cell>
          <cell r="CB24">
            <v>1.8579999999999472</v>
          </cell>
          <cell r="CC24">
            <v>3</v>
          </cell>
          <cell r="CD24">
            <v>1.9193166829425532</v>
          </cell>
          <cell r="CE24">
            <v>3344.399999999905</v>
          </cell>
          <cell r="CF24">
            <v>2.1648194537115407E-2</v>
          </cell>
          <cell r="CG24">
            <v>696.42803919351957</v>
          </cell>
          <cell r="CH24">
            <v>4040.8280391934245</v>
          </cell>
          <cell r="CI24">
            <v>4</v>
          </cell>
          <cell r="CK24">
            <v>0</v>
          </cell>
          <cell r="CL24">
            <v>0</v>
          </cell>
          <cell r="CM24">
            <v>0</v>
          </cell>
          <cell r="CN24">
            <v>0</v>
          </cell>
          <cell r="CO24">
            <v>1.1697030493444331</v>
          </cell>
          <cell r="CP24">
            <v>4</v>
          </cell>
          <cell r="CQ24">
            <v>1</v>
          </cell>
          <cell r="CR24">
            <v>9.43</v>
          </cell>
          <cell r="CS24">
            <v>10</v>
          </cell>
          <cell r="CT24">
            <v>0.27239999999999998</v>
          </cell>
          <cell r="CU24">
            <v>0.22700000000000001</v>
          </cell>
          <cell r="CV24">
            <v>250</v>
          </cell>
          <cell r="CW24">
            <v>0.6724</v>
          </cell>
          <cell r="CX24">
            <v>0</v>
          </cell>
          <cell r="CY24">
            <v>1811.25</v>
          </cell>
          <cell r="CZ24">
            <v>1810.8</v>
          </cell>
          <cell r="DA24">
            <v>2.90300000000002</v>
          </cell>
          <cell r="DB24">
            <v>0.81299999999987449</v>
          </cell>
          <cell r="DC24">
            <v>3.16405000000002</v>
          </cell>
          <cell r="DD24">
            <v>9.4407309039078129</v>
          </cell>
          <cell r="DE24">
            <v>2.1190499999999473</v>
          </cell>
          <cell r="DF24">
            <v>1.2</v>
          </cell>
          <cell r="DG24">
            <v>1.2</v>
          </cell>
          <cell r="DH24">
            <v>1</v>
          </cell>
          <cell r="DI24">
            <v>8.2407309039078136</v>
          </cell>
          <cell r="DJ24">
            <v>3.5784562448127053</v>
          </cell>
          <cell r="DK24">
            <v>13.805292522687557</v>
          </cell>
          <cell r="DL24">
            <v>0.55410674597876142</v>
          </cell>
          <cell r="DM24">
            <v>0.72555442501064382</v>
          </cell>
          <cell r="DN24">
            <v>17.383748767500261</v>
          </cell>
          <cell r="DO24" t="b">
            <v>0</v>
          </cell>
          <cell r="DP24">
            <v>0</v>
          </cell>
          <cell r="DQ24">
            <v>2.1768872729550055</v>
          </cell>
          <cell r="DR24">
            <v>8.0159852407014593</v>
          </cell>
          <cell r="DS24" t="b">
            <v>0</v>
          </cell>
          <cell r="DT24">
            <v>0</v>
          </cell>
          <cell r="DV24" t="str">
            <v>250 mm</v>
          </cell>
          <cell r="DW24">
            <v>9.43</v>
          </cell>
          <cell r="DX24" t="str">
            <v>-</v>
          </cell>
          <cell r="DY24" t="str">
            <v>PVC</v>
          </cell>
        </row>
        <row r="25">
          <cell r="C25" t="str">
            <v>.</v>
          </cell>
        </row>
        <row r="26">
          <cell r="A26">
            <v>15</v>
          </cell>
          <cell r="B26" t="str">
            <v>A1</v>
          </cell>
          <cell r="C26" t="str">
            <v>B1</v>
          </cell>
          <cell r="E26">
            <v>1.77</v>
          </cell>
          <cell r="F26">
            <v>1.77</v>
          </cell>
          <cell r="G26">
            <v>5</v>
          </cell>
          <cell r="K26">
            <v>3.7253805492919186E-2</v>
          </cell>
          <cell r="L26">
            <v>8.4610296457799752</v>
          </cell>
          <cell r="M26">
            <v>8.4610296457799752</v>
          </cell>
          <cell r="N26">
            <v>283.69146352000359</v>
          </cell>
          <cell r="O26">
            <v>0.63561623246493015</v>
          </cell>
          <cell r="P26">
            <v>319.16445162833293</v>
          </cell>
          <cell r="S26">
            <v>0</v>
          </cell>
          <cell r="U26">
            <v>0</v>
          </cell>
          <cell r="X26">
            <v>0</v>
          </cell>
          <cell r="Y26">
            <v>0</v>
          </cell>
          <cell r="AA26">
            <v>0</v>
          </cell>
          <cell r="AB26">
            <v>0</v>
          </cell>
          <cell r="AC26">
            <v>0</v>
          </cell>
          <cell r="AD26">
            <v>0</v>
          </cell>
          <cell r="AE26">
            <v>0</v>
          </cell>
          <cell r="AF26">
            <v>0</v>
          </cell>
          <cell r="AG26">
            <v>0</v>
          </cell>
          <cell r="AH26">
            <v>319.16445162833293</v>
          </cell>
          <cell r="AI26">
            <v>14.97</v>
          </cell>
          <cell r="AJ26">
            <v>20.37</v>
          </cell>
          <cell r="AK26">
            <v>20</v>
          </cell>
          <cell r="AL26">
            <v>0.45200000000000001</v>
          </cell>
          <cell r="AM26">
            <v>0.01</v>
          </cell>
          <cell r="AN26">
            <v>0.15037528753280643</v>
          </cell>
          <cell r="AO26">
            <v>0.39086523437499998</v>
          </cell>
          <cell r="AP26">
            <v>0.33268868923187261</v>
          </cell>
          <cell r="AQ26">
            <v>6.8348380540437645</v>
          </cell>
          <cell r="AR26">
            <v>6.5849372988342996</v>
          </cell>
          <cell r="AS26">
            <v>10.665817657606986</v>
          </cell>
          <cell r="AT26">
            <v>2.380989359072617</v>
          </cell>
          <cell r="AU26">
            <v>2.5313646466054234</v>
          </cell>
          <cell r="AV26">
            <v>10.567041321781533</v>
          </cell>
          <cell r="AW26">
            <v>1695.587306514509</v>
          </cell>
          <cell r="AX26">
            <v>0.18823239027686237</v>
          </cell>
          <cell r="AY26">
            <v>27.712183359846549</v>
          </cell>
          <cell r="AZ26" t="b">
            <v>0</v>
          </cell>
          <cell r="BA26">
            <v>0</v>
          </cell>
          <cell r="BB26">
            <v>0</v>
          </cell>
          <cell r="BC26">
            <v>0</v>
          </cell>
          <cell r="BD26">
            <v>0</v>
          </cell>
          <cell r="BE26">
            <v>0</v>
          </cell>
          <cell r="BF26">
            <v>0</v>
          </cell>
          <cell r="BG26">
            <v>0.74124044806221245</v>
          </cell>
          <cell r="BH26">
            <v>2.6548672566371678</v>
          </cell>
          <cell r="BI26">
            <v>1.2</v>
          </cell>
          <cell r="BJ26">
            <v>0</v>
          </cell>
          <cell r="BK26">
            <v>0</v>
          </cell>
          <cell r="BL26">
            <v>0</v>
          </cell>
          <cell r="BM26">
            <v>0.94888835731140475</v>
          </cell>
          <cell r="BN26">
            <v>4.9999999999954525E-2</v>
          </cell>
          <cell r="BO26">
            <v>1813.66</v>
          </cell>
          <cell r="BP26">
            <v>1810.61</v>
          </cell>
          <cell r="BQ26">
            <v>1814.1120000000001</v>
          </cell>
          <cell r="BR26">
            <v>1811.0620000000001</v>
          </cell>
          <cell r="BS26">
            <v>1814.67</v>
          </cell>
          <cell r="BT26">
            <v>1812.24</v>
          </cell>
          <cell r="BU26" t="b">
            <v>0</v>
          </cell>
          <cell r="BV26">
            <v>0.55799999999999272</v>
          </cell>
          <cell r="BW26">
            <v>1.1779999999998836</v>
          </cell>
          <cell r="BX26">
            <v>1.0099999999999927</v>
          </cell>
          <cell r="BY26">
            <v>500</v>
          </cell>
          <cell r="BZ26">
            <v>0.9</v>
          </cell>
          <cell r="CA26">
            <v>0.5</v>
          </cell>
          <cell r="CB26">
            <v>0.86799999999993815</v>
          </cell>
          <cell r="CC26">
            <v>3</v>
          </cell>
          <cell r="CD26">
            <v>0.83745807908427783</v>
          </cell>
          <cell r="CE26">
            <v>1562.3999999998887</v>
          </cell>
          <cell r="CF26">
            <v>0.15450811371248155</v>
          </cell>
          <cell r="CG26">
            <v>6252.1564129554563</v>
          </cell>
          <cell r="CH26">
            <v>7814.556412955345</v>
          </cell>
          <cell r="CI26">
            <v>4</v>
          </cell>
          <cell r="CK26">
            <v>0</v>
          </cell>
          <cell r="CL26">
            <v>0</v>
          </cell>
          <cell r="CM26">
            <v>0</v>
          </cell>
          <cell r="CN26">
            <v>0</v>
          </cell>
          <cell r="CO26">
            <v>1.7599217820529656</v>
          </cell>
          <cell r="CP26">
            <v>4</v>
          </cell>
          <cell r="CQ26">
            <v>1</v>
          </cell>
          <cell r="CR26">
            <v>14.97</v>
          </cell>
          <cell r="CS26">
            <v>20</v>
          </cell>
          <cell r="CT26">
            <v>0.54239999999999999</v>
          </cell>
          <cell r="CU26">
            <v>0.45200000000000001</v>
          </cell>
          <cell r="CV26">
            <v>500</v>
          </cell>
          <cell r="CW26">
            <v>0.94240000000000002</v>
          </cell>
          <cell r="CX26">
            <v>0</v>
          </cell>
          <cell r="CY26">
            <v>1813.66</v>
          </cell>
          <cell r="CZ26">
            <v>1810.61</v>
          </cell>
          <cell r="DA26">
            <v>0.55799999999999272</v>
          </cell>
          <cell r="DB26">
            <v>1.1779999999998836</v>
          </cell>
          <cell r="DC26">
            <v>1.0777999999999928</v>
          </cell>
          <cell r="DD26">
            <v>15.27754561439766</v>
          </cell>
          <cell r="DE26">
            <v>1.3877999999999382</v>
          </cell>
          <cell r="DF26">
            <v>1.2</v>
          </cell>
          <cell r="DG26">
            <v>1.2</v>
          </cell>
          <cell r="DH26">
            <v>1</v>
          </cell>
          <cell r="DI26">
            <v>14.077545614397661</v>
          </cell>
          <cell r="DJ26">
            <v>1.2189630823340603</v>
          </cell>
          <cell r="DK26">
            <v>26.934011679423545</v>
          </cell>
          <cell r="DL26">
            <v>1.3266678987008356</v>
          </cell>
          <cell r="DM26">
            <v>3.4823921510868447</v>
          </cell>
          <cell r="DN26">
            <v>28.152974761757605</v>
          </cell>
          <cell r="DO26" t="b">
            <v>0</v>
          </cell>
          <cell r="DP26">
            <v>0</v>
          </cell>
          <cell r="DQ26">
            <v>5.951531437596306</v>
          </cell>
          <cell r="DR26">
            <v>5.9089788208127008</v>
          </cell>
          <cell r="DS26" t="b">
            <v>0</v>
          </cell>
          <cell r="DT26">
            <v>0</v>
          </cell>
          <cell r="DV26" t="str">
            <v>500 mm</v>
          </cell>
          <cell r="DW26">
            <v>14.97</v>
          </cell>
          <cell r="DX26" t="str">
            <v>-</v>
          </cell>
          <cell r="DY26" t="str">
            <v>PVC</v>
          </cell>
        </row>
        <row r="27">
          <cell r="AH27">
            <v>0</v>
          </cell>
        </row>
        <row r="29">
          <cell r="AL29" t="str">
            <v>Para Tubería Lisa</v>
          </cell>
        </row>
        <row r="30">
          <cell r="B30" t="str">
            <v xml:space="preserve">DISEÑOS SECTOR VERSALLES  - CUADRO  </v>
          </cell>
          <cell r="C30">
            <v>1</v>
          </cell>
          <cell r="L30">
            <v>0.75</v>
          </cell>
          <cell r="M30">
            <v>5</v>
          </cell>
          <cell r="O30">
            <v>3</v>
          </cell>
          <cell r="P30" t="str">
            <v>EAAB-ESP</v>
          </cell>
          <cell r="Q30">
            <v>1</v>
          </cell>
          <cell r="R30">
            <v>0.2</v>
          </cell>
          <cell r="S30">
            <v>3</v>
          </cell>
          <cell r="T30">
            <v>0.85</v>
          </cell>
          <cell r="U30">
            <v>4</v>
          </cell>
          <cell r="W30">
            <v>2</v>
          </cell>
          <cell r="X30">
            <v>110</v>
          </cell>
          <cell r="AE30">
            <v>1</v>
          </cell>
          <cell r="AF30">
            <v>2</v>
          </cell>
          <cell r="AG30">
            <v>2</v>
          </cell>
          <cell r="AL30" t="str">
            <v>Pul</v>
          </cell>
          <cell r="AM30" t="str">
            <v>[m] int</v>
          </cell>
          <cell r="AN30" t="str">
            <v>[m] ext</v>
          </cell>
          <cell r="AO30" t="str">
            <v>[psi], Rigidez</v>
          </cell>
        </row>
        <row r="31">
          <cell r="K31">
            <v>1</v>
          </cell>
          <cell r="L31">
            <v>0.3</v>
          </cell>
          <cell r="M31" t="str">
            <v xml:space="preserve">Residencial + Vegetación: </v>
          </cell>
          <cell r="N31" t="str">
            <v>Residencial + Vegetación: 0.30</v>
          </cell>
          <cell r="P31" t="str">
            <v>RAS2000</v>
          </cell>
          <cell r="Q31">
            <v>2</v>
          </cell>
          <cell r="R31" t="str">
            <v>Erradas : 0.10 [l/ha/s]</v>
          </cell>
          <cell r="S31">
            <v>0.1</v>
          </cell>
          <cell r="T31">
            <v>1</v>
          </cell>
          <cell r="U31">
            <v>0.7</v>
          </cell>
          <cell r="V31">
            <v>1</v>
          </cell>
          <cell r="W31" t="str">
            <v>Dens. Baja : 80 [viv/ha]</v>
          </cell>
          <cell r="X31">
            <v>80</v>
          </cell>
          <cell r="AE31">
            <v>2</v>
          </cell>
          <cell r="AF31" t="str">
            <v>Infil. Baja : 0.20 [l/ha/s]</v>
          </cell>
          <cell r="AG31">
            <v>0.2</v>
          </cell>
          <cell r="AL31">
            <v>4</v>
          </cell>
          <cell r="AM31">
            <v>9.9000000000000005E-2</v>
          </cell>
          <cell r="AN31">
            <v>0.11</v>
          </cell>
          <cell r="AO31">
            <v>57</v>
          </cell>
          <cell r="AP31">
            <v>3.8976377952755907</v>
          </cell>
        </row>
        <row r="32">
          <cell r="K32">
            <v>2</v>
          </cell>
          <cell r="L32">
            <v>0.45</v>
          </cell>
          <cell r="M32" t="str">
            <v xml:space="preserve">Casa Fincas: </v>
          </cell>
          <cell r="N32" t="str">
            <v>Casa Fincas: 0.45</v>
          </cell>
          <cell r="P32" t="str">
            <v>EEPPM</v>
          </cell>
          <cell r="Q32">
            <v>3</v>
          </cell>
          <cell r="R32" t="str">
            <v>Erradas : 0.20 [l/ha/s]</v>
          </cell>
          <cell r="S32">
            <v>0.2</v>
          </cell>
          <cell r="T32">
            <v>2</v>
          </cell>
          <cell r="U32">
            <v>0.75</v>
          </cell>
          <cell r="V32">
            <v>2</v>
          </cell>
          <cell r="W32" t="str">
            <v>Dens. Media : 110 [viv/ha]</v>
          </cell>
          <cell r="X32">
            <v>110</v>
          </cell>
          <cell r="AE32">
            <v>3</v>
          </cell>
          <cell r="AF32" t="str">
            <v>Infil. Media : 0.30 [l/ha/s]</v>
          </cell>
          <cell r="AG32">
            <v>0.3</v>
          </cell>
          <cell r="AL32">
            <v>6</v>
          </cell>
          <cell r="AM32">
            <v>0.14499999999999999</v>
          </cell>
          <cell r="AN32">
            <v>0.16</v>
          </cell>
          <cell r="AO32">
            <v>57</v>
          </cell>
          <cell r="AP32">
            <v>5.7086614173228343</v>
          </cell>
        </row>
        <row r="33">
          <cell r="K33">
            <v>3</v>
          </cell>
          <cell r="L33">
            <v>0.55000000000000004</v>
          </cell>
          <cell r="M33" t="str">
            <v xml:space="preserve">Residencial+ Jardines: </v>
          </cell>
          <cell r="N33" t="str">
            <v>Residencial+ Jardines: 0.55</v>
          </cell>
          <cell r="T33">
            <v>3</v>
          </cell>
          <cell r="U33">
            <v>0.8</v>
          </cell>
          <cell r="V33">
            <v>3</v>
          </cell>
          <cell r="W33" t="str">
            <v>Dens. Alta : 120 [viv/ha]</v>
          </cell>
          <cell r="X33">
            <v>120</v>
          </cell>
          <cell r="AE33">
            <v>4</v>
          </cell>
          <cell r="AF33" t="str">
            <v>Infil. Alta : 0.40 [l/ha/s]</v>
          </cell>
          <cell r="AG33">
            <v>0.4</v>
          </cell>
          <cell r="AL33">
            <v>8</v>
          </cell>
          <cell r="AM33">
            <v>0.18099999999999999</v>
          </cell>
          <cell r="AN33">
            <v>0.2</v>
          </cell>
          <cell r="AO33">
            <v>57</v>
          </cell>
          <cell r="AP33">
            <v>7.1259842519685037</v>
          </cell>
          <cell r="AZ33">
            <v>0</v>
          </cell>
        </row>
        <row r="34">
          <cell r="K34">
            <v>4</v>
          </cell>
          <cell r="L34">
            <v>0.6</v>
          </cell>
          <cell r="M34" t="str">
            <v xml:space="preserve">Laderas -Vegetación: </v>
          </cell>
          <cell r="N34" t="str">
            <v>Laderas -Vegetación: 0.60</v>
          </cell>
          <cell r="T34">
            <v>4</v>
          </cell>
          <cell r="U34">
            <v>0.85</v>
          </cell>
          <cell r="V34">
            <v>0.6</v>
          </cell>
          <cell r="X34">
            <v>2</v>
          </cell>
          <cell r="AB34">
            <v>0.4</v>
          </cell>
          <cell r="AD34">
            <v>1</v>
          </cell>
          <cell r="AL34">
            <v>10</v>
          </cell>
          <cell r="AM34">
            <v>0.22700000000000001</v>
          </cell>
          <cell r="AN34">
            <v>0.25</v>
          </cell>
          <cell r="AO34">
            <v>57</v>
          </cell>
          <cell r="AP34">
            <v>8.9370078740157481</v>
          </cell>
        </row>
        <row r="35">
          <cell r="K35">
            <v>5</v>
          </cell>
          <cell r="L35">
            <v>0.75</v>
          </cell>
          <cell r="M35" t="str">
            <v xml:space="preserve">Residencial+Impermeables: </v>
          </cell>
          <cell r="N35" t="str">
            <v>Residencial+Impermeables: 0.75</v>
          </cell>
          <cell r="T35">
            <v>5</v>
          </cell>
          <cell r="U35">
            <v>0.9</v>
          </cell>
          <cell r="V35">
            <v>1</v>
          </cell>
          <cell r="W35" t="str">
            <v>Ind.  Baja: 0.40 [l/s/ha]</v>
          </cell>
          <cell r="X35">
            <v>0.4</v>
          </cell>
          <cell r="AB35">
            <v>1</v>
          </cell>
          <cell r="AC35" t="str">
            <v>Comer / Insti  Bajo : 0.40 [l/s/ha]</v>
          </cell>
          <cell r="AD35">
            <v>0.4</v>
          </cell>
          <cell r="AL35">
            <v>12</v>
          </cell>
          <cell r="AM35">
            <v>0.28399999999999997</v>
          </cell>
          <cell r="AN35">
            <v>0.315</v>
          </cell>
          <cell r="AO35">
            <v>57</v>
          </cell>
          <cell r="AP35">
            <v>11.181102362204724</v>
          </cell>
        </row>
        <row r="36">
          <cell r="K36">
            <v>6</v>
          </cell>
          <cell r="L36">
            <v>0.9</v>
          </cell>
          <cell r="M36" t="str">
            <v xml:space="preserve">Zonas Duras: </v>
          </cell>
          <cell r="N36" t="str">
            <v>Zonas Duras: 0.90</v>
          </cell>
          <cell r="V36">
            <v>2</v>
          </cell>
          <cell r="W36" t="str">
            <v>Ind.  Medio: 0.60 [l/s/ha]</v>
          </cell>
          <cell r="X36">
            <v>0.6</v>
          </cell>
          <cell r="AB36">
            <v>2</v>
          </cell>
          <cell r="AC36" t="str">
            <v>Comer / Insti  Alto : 0.50 [l/s/ha]</v>
          </cell>
          <cell r="AD36">
            <v>0.5</v>
          </cell>
          <cell r="AL36">
            <v>16</v>
          </cell>
          <cell r="AM36">
            <v>0.36199999999999999</v>
          </cell>
          <cell r="AN36">
            <v>0.4</v>
          </cell>
          <cell r="AO36">
            <v>57</v>
          </cell>
          <cell r="AP36">
            <v>14.251968503937007</v>
          </cell>
        </row>
        <row r="37">
          <cell r="P37">
            <v>11</v>
          </cell>
          <cell r="V37">
            <v>3</v>
          </cell>
          <cell r="W37" t="str">
            <v>Ind.  Medio-Alto: 0.80 [l/s/ha]</v>
          </cell>
          <cell r="X37">
            <v>0.8</v>
          </cell>
          <cell r="AL37">
            <v>18</v>
          </cell>
          <cell r="AM37">
            <v>0.40699999999999997</v>
          </cell>
          <cell r="AN37">
            <v>0.45</v>
          </cell>
          <cell r="AO37">
            <v>57</v>
          </cell>
          <cell r="AP37">
            <v>16.023622047244093</v>
          </cell>
        </row>
        <row r="38">
          <cell r="O38" t="str">
            <v xml:space="preserve">Cubiertas </v>
          </cell>
          <cell r="P38" t="str">
            <v>0.75-0.95</v>
          </cell>
          <cell r="Q38" t="str">
            <v>Cubiertas : 0.75-0.95</v>
          </cell>
          <cell r="V38">
            <v>4</v>
          </cell>
          <cell r="W38" t="str">
            <v>Ind.  Alto: 1.00 [l/s/ha]</v>
          </cell>
          <cell r="X38">
            <v>1</v>
          </cell>
          <cell r="AL38">
            <v>20</v>
          </cell>
          <cell r="AM38">
            <v>0.45200000000000001</v>
          </cell>
          <cell r="AN38">
            <v>0.5</v>
          </cell>
          <cell r="AO38">
            <v>57</v>
          </cell>
          <cell r="AP38">
            <v>17.795275590551181</v>
          </cell>
        </row>
        <row r="39">
          <cell r="O39" t="str">
            <v>Pavimentos asfálticos y superficies de concreto</v>
          </cell>
          <cell r="P39" t="str">
            <v>0.70-0.95</v>
          </cell>
          <cell r="Q39" t="str">
            <v>Pavimentos asfálticos y superficies de concreto: 0.70-0.95</v>
          </cell>
          <cell r="V39">
            <v>5</v>
          </cell>
          <cell r="W39" t="str">
            <v>Ind.  Especial: 1.50 [l/s/ha]</v>
          </cell>
          <cell r="X39">
            <v>1.5</v>
          </cell>
          <cell r="AL39">
            <v>24</v>
          </cell>
          <cell r="AM39">
            <v>0.59499999999999997</v>
          </cell>
          <cell r="AN39">
            <v>0.625</v>
          </cell>
          <cell r="AO39">
            <v>10</v>
          </cell>
          <cell r="AP39">
            <v>23.4251968503937</v>
          </cell>
          <cell r="DI39">
            <v>1</v>
          </cell>
          <cell r="DJ39" t="str">
            <v>Opcion de Tuberias</v>
          </cell>
          <cell r="DM39">
            <v>3</v>
          </cell>
          <cell r="DN39">
            <v>8250</v>
          </cell>
          <cell r="DO39" t="str">
            <v>Opcion de Carga Camion</v>
          </cell>
          <cell r="DQ39">
            <v>1</v>
          </cell>
          <cell r="DR39">
            <v>0.15</v>
          </cell>
        </row>
        <row r="40">
          <cell r="O40" t="str">
            <v>Vías adoquinadas</v>
          </cell>
          <cell r="P40" t="str">
            <v>0.70-0.85</v>
          </cell>
          <cell r="Q40" t="str">
            <v>Vías adoquinadas: 0.70-0.85</v>
          </cell>
          <cell r="AL40">
            <v>27</v>
          </cell>
          <cell r="AM40">
            <v>0.67100000000000004</v>
          </cell>
          <cell r="AN40">
            <v>0.71</v>
          </cell>
          <cell r="AO40">
            <v>13</v>
          </cell>
          <cell r="AP40">
            <v>26.41732283464567</v>
          </cell>
          <cell r="DG40" t="str">
            <v>1. Gres &lt;= ø 36"</v>
          </cell>
          <cell r="DI40">
            <v>1</v>
          </cell>
          <cell r="DM40">
            <v>1</v>
          </cell>
          <cell r="DN40">
            <v>7850</v>
          </cell>
          <cell r="DQ40">
            <v>1</v>
          </cell>
          <cell r="DR40">
            <v>0.11</v>
          </cell>
        </row>
        <row r="41">
          <cell r="O41" t="str">
            <v>Zonas comerciales o industriales</v>
          </cell>
          <cell r="P41" t="str">
            <v>0.60-0.95</v>
          </cell>
          <cell r="Q41" t="str">
            <v>Zonas comerciales o industriales: 0.60-0.95</v>
          </cell>
          <cell r="AL41">
            <v>30</v>
          </cell>
          <cell r="AM41">
            <v>0.747</v>
          </cell>
          <cell r="AN41">
            <v>0.78600000000000003</v>
          </cell>
          <cell r="AO41">
            <v>9</v>
          </cell>
          <cell r="AP41">
            <v>29.409448818897641</v>
          </cell>
          <cell r="DG41" t="str">
            <v>2. Concreto simple &lt; ø 24"</v>
          </cell>
          <cell r="DI41">
            <v>2</v>
          </cell>
          <cell r="DM41">
            <v>2</v>
          </cell>
          <cell r="DN41">
            <v>8050</v>
          </cell>
          <cell r="DQ41">
            <v>2</v>
          </cell>
          <cell r="DR41">
            <v>0.13</v>
          </cell>
        </row>
        <row r="42">
          <cell r="O42" t="str">
            <v xml:space="preserve">Residencial, predominio de zonas duras </v>
          </cell>
          <cell r="P42" t="str">
            <v>0.75</v>
          </cell>
          <cell r="Q42" t="str">
            <v>Residencial, predominio de zonas duras : 0.75</v>
          </cell>
          <cell r="AL42">
            <v>33</v>
          </cell>
          <cell r="AM42">
            <v>0.82299999999999995</v>
          </cell>
          <cell r="AN42">
            <v>0.86</v>
          </cell>
          <cell r="AO42">
            <v>9</v>
          </cell>
          <cell r="AP42">
            <v>32.401574803149607</v>
          </cell>
          <cell r="DG42" t="str">
            <v>3. Concreto reforzado &gt;= ø 24"</v>
          </cell>
          <cell r="DI42">
            <v>3</v>
          </cell>
          <cell r="DM42">
            <v>3</v>
          </cell>
          <cell r="DN42">
            <v>8250</v>
          </cell>
          <cell r="DQ42">
            <v>3</v>
          </cell>
          <cell r="DR42">
            <v>0.15</v>
          </cell>
        </row>
        <row r="43">
          <cell r="O43" t="str">
            <v>Residencial multifamiliar, zonas duras</v>
          </cell>
          <cell r="P43" t="str">
            <v>0.60-0.75</v>
          </cell>
          <cell r="Q43" t="str">
            <v>Residencial multifamiliar, zonas duras: 0.60-0.75</v>
          </cell>
          <cell r="AL43">
            <v>36</v>
          </cell>
          <cell r="AM43">
            <v>0.89900000000000002</v>
          </cell>
          <cell r="AN43">
            <v>0.95</v>
          </cell>
          <cell r="AO43">
            <v>6</v>
          </cell>
          <cell r="AP43">
            <v>35.393700787401578</v>
          </cell>
          <cell r="DG43" t="str">
            <v xml:space="preserve">4. P.V.C. </v>
          </cell>
          <cell r="DI43">
            <v>4</v>
          </cell>
          <cell r="DM43">
            <v>4</v>
          </cell>
          <cell r="DN43">
            <v>8450</v>
          </cell>
          <cell r="DQ43">
            <v>4</v>
          </cell>
          <cell r="DR43">
            <v>0.2</v>
          </cell>
        </row>
        <row r="44">
          <cell r="O44" t="str">
            <v>Residencial unifamiliar, predominio de jardines</v>
          </cell>
          <cell r="P44" t="str">
            <v>0.40-0.60</v>
          </cell>
          <cell r="Q44" t="str">
            <v>Residencial unifamiliar, predominio de jardines: 0.40-0.60</v>
          </cell>
          <cell r="AL44">
            <v>39</v>
          </cell>
          <cell r="AM44">
            <v>0.97499999999999998</v>
          </cell>
          <cell r="AN44">
            <v>1.0249999999999999</v>
          </cell>
          <cell r="AO44">
            <v>6</v>
          </cell>
          <cell r="AP44">
            <v>38.385826771653541</v>
          </cell>
          <cell r="DM44">
            <v>5</v>
          </cell>
          <cell r="DN44">
            <v>8650</v>
          </cell>
          <cell r="DQ44">
            <v>5</v>
          </cell>
          <cell r="DR44">
            <v>0.2</v>
          </cell>
        </row>
        <row r="45">
          <cell r="O45" t="str">
            <v>Residencial, apreciablemente separados</v>
          </cell>
          <cell r="P45" t="str">
            <v>0.45</v>
          </cell>
          <cell r="Q45" t="str">
            <v>Residencial, apreciablemente separados: 0.45</v>
          </cell>
          <cell r="AL45">
            <v>42</v>
          </cell>
          <cell r="AM45">
            <v>1.0509999999999999</v>
          </cell>
          <cell r="AN45">
            <v>1.101</v>
          </cell>
          <cell r="AO45">
            <v>5</v>
          </cell>
          <cell r="AP45">
            <v>41.377952755905511</v>
          </cell>
          <cell r="DM45">
            <v>6</v>
          </cell>
          <cell r="DN45">
            <v>8850</v>
          </cell>
          <cell r="DQ45">
            <v>6</v>
          </cell>
          <cell r="DR45">
            <v>0.14199999999999999</v>
          </cell>
        </row>
        <row r="46">
          <cell r="O46" t="str">
            <v xml:space="preserve">Residencial, zonas verdes y parques-cementerios </v>
          </cell>
          <cell r="P46" t="str">
            <v>0.30</v>
          </cell>
          <cell r="Q46" t="str">
            <v>Residencial, zonas verdes y parques-cementerios : 0.30</v>
          </cell>
          <cell r="DG46">
            <v>3</v>
          </cell>
          <cell r="DH46">
            <v>1</v>
          </cell>
          <cell r="DI46" t="str">
            <v>Opcion de Longitud de Tuberia</v>
          </cell>
          <cell r="DM46">
            <v>7</v>
          </cell>
          <cell r="DN46">
            <v>9050</v>
          </cell>
          <cell r="DQ46">
            <v>7</v>
          </cell>
          <cell r="DR46">
            <v>0.184</v>
          </cell>
        </row>
        <row r="47">
          <cell r="O47" t="str">
            <v>Laderas sin vegetación</v>
          </cell>
          <cell r="P47" t="str">
            <v>0.60</v>
          </cell>
          <cell r="Q47" t="str">
            <v>Laderas sin vegetación: 0.60</v>
          </cell>
          <cell r="DG47">
            <v>1</v>
          </cell>
          <cell r="DH47">
            <v>0.9</v>
          </cell>
          <cell r="DM47">
            <v>8</v>
          </cell>
          <cell r="DN47">
            <v>9250</v>
          </cell>
        </row>
        <row r="48">
          <cell r="O48" t="str">
            <v xml:space="preserve">Laderas con vegetación </v>
          </cell>
          <cell r="P48" t="str">
            <v>0.30</v>
          </cell>
          <cell r="Q48" t="str">
            <v>Laderas con vegetación : 0.30</v>
          </cell>
          <cell r="DG48">
            <v>2</v>
          </cell>
          <cell r="DH48">
            <v>0.95000000000000007</v>
          </cell>
          <cell r="DM48">
            <v>9</v>
          </cell>
          <cell r="DN48">
            <v>9450</v>
          </cell>
          <cell r="DQ48">
            <v>1</v>
          </cell>
          <cell r="DR48">
            <v>1800</v>
          </cell>
          <cell r="DS48" t="str">
            <v>Opcion de gmaterial</v>
          </cell>
        </row>
        <row r="49">
          <cell r="O49" t="str">
            <v>Parques recreacionales</v>
          </cell>
          <cell r="P49" t="str">
            <v>0.20-0.35</v>
          </cell>
          <cell r="Q49" t="str">
            <v>Parques recreacionales: 0.20-0.35</v>
          </cell>
          <cell r="DG49">
            <v>3</v>
          </cell>
          <cell r="DH49">
            <v>1</v>
          </cell>
          <cell r="DQ49">
            <v>1</v>
          </cell>
          <cell r="DR49">
            <v>2100</v>
          </cell>
        </row>
        <row r="50">
          <cell r="DG50">
            <v>4</v>
          </cell>
          <cell r="DH50">
            <v>1.05</v>
          </cell>
          <cell r="DQ50">
            <v>2</v>
          </cell>
          <cell r="DR50">
            <v>1920</v>
          </cell>
        </row>
        <row r="51">
          <cell r="DG51">
            <v>5</v>
          </cell>
          <cell r="DH51">
            <v>1.1000000000000001</v>
          </cell>
          <cell r="DN51">
            <v>1</v>
          </cell>
          <cell r="DO51" t="str">
            <v>Opcion Talud</v>
          </cell>
          <cell r="DQ51">
            <v>3</v>
          </cell>
          <cell r="DR51">
            <v>1800</v>
          </cell>
        </row>
      </sheetData>
      <sheetData sheetId="2" refreshError="1"/>
      <sheetData sheetId="3" refreshError="1"/>
      <sheetData sheetId="4" refreshError="1"/>
      <sheetData sheetId="5" refreshError="1"/>
      <sheetData sheetId="6" refreshError="1"/>
      <sheetData sheetId="7" refreshError="1"/>
      <sheetData sheetId="8">
        <row r="11">
          <cell r="A11">
            <v>0</v>
          </cell>
        </row>
      </sheetData>
      <sheetData sheetId="9"/>
      <sheetData sheetId="10"/>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eño"/>
      <sheetName val="Chequeo calculo"/>
      <sheetName val="Impresión"/>
      <sheetName val="Cim. Concreto"/>
      <sheetName val="Cim. PVC"/>
      <sheetName val="Formulas  PVC"/>
      <sheetName val="Tablas"/>
      <sheetName val="Datos EXP INP"/>
      <sheetName val="Tuberia Aldo"/>
      <sheetName val="Exp. a EPA Swmm"/>
      <sheetName val="Cámara"/>
      <sheetName val="Descargas"/>
      <sheetName val="Cant. obra"/>
    </sheetNames>
    <sheetDataSet>
      <sheetData sheetId="0" refreshError="1"/>
      <sheetData sheetId="1" refreshError="1"/>
      <sheetData sheetId="2" refreshError="1"/>
      <sheetData sheetId="3" refreshError="1"/>
      <sheetData sheetId="4" refreshError="1"/>
      <sheetData sheetId="5" refreshError="1"/>
      <sheetData sheetId="6">
        <row r="50">
          <cell r="A50">
            <v>182</v>
          </cell>
        </row>
        <row r="51">
          <cell r="A51">
            <v>227</v>
          </cell>
        </row>
        <row r="52">
          <cell r="A52">
            <v>284</v>
          </cell>
        </row>
        <row r="53">
          <cell r="A53">
            <v>327</v>
          </cell>
        </row>
        <row r="54">
          <cell r="A54">
            <v>362</v>
          </cell>
        </row>
        <row r="55">
          <cell r="A55">
            <v>407</v>
          </cell>
        </row>
        <row r="56">
          <cell r="A56">
            <v>452</v>
          </cell>
        </row>
        <row r="57">
          <cell r="A57">
            <v>185</v>
          </cell>
        </row>
        <row r="58">
          <cell r="A58">
            <v>231</v>
          </cell>
        </row>
        <row r="59">
          <cell r="A59">
            <v>291</v>
          </cell>
        </row>
        <row r="60">
          <cell r="A60">
            <v>328</v>
          </cell>
        </row>
        <row r="61">
          <cell r="A61">
            <v>370</v>
          </cell>
        </row>
        <row r="62">
          <cell r="A62">
            <v>595</v>
          </cell>
        </row>
        <row r="63">
          <cell r="A63">
            <v>670</v>
          </cell>
        </row>
        <row r="64">
          <cell r="A64">
            <v>747</v>
          </cell>
        </row>
        <row r="65">
          <cell r="A65">
            <v>595.12</v>
          </cell>
        </row>
        <row r="66">
          <cell r="A66">
            <v>671.01</v>
          </cell>
        </row>
        <row r="67">
          <cell r="A67">
            <v>747.01</v>
          </cell>
        </row>
        <row r="68">
          <cell r="A68">
            <v>823.09</v>
          </cell>
        </row>
        <row r="69">
          <cell r="A69">
            <v>899.03</v>
          </cell>
        </row>
        <row r="70">
          <cell r="A70">
            <v>974.98</v>
          </cell>
        </row>
        <row r="71">
          <cell r="A71">
            <v>1050.93</v>
          </cell>
        </row>
        <row r="72">
          <cell r="A72">
            <v>1127</v>
          </cell>
        </row>
        <row r="73">
          <cell r="A73">
            <v>1202.94</v>
          </cell>
        </row>
        <row r="74">
          <cell r="A74">
            <v>1295</v>
          </cell>
        </row>
        <row r="75">
          <cell r="A75">
            <v>1355.09</v>
          </cell>
        </row>
        <row r="76">
          <cell r="A76">
            <v>1507.24</v>
          </cell>
        </row>
        <row r="77">
          <cell r="A77">
            <v>200</v>
          </cell>
        </row>
        <row r="78">
          <cell r="A78">
            <v>250</v>
          </cell>
        </row>
        <row r="79">
          <cell r="A79">
            <v>300</v>
          </cell>
        </row>
        <row r="80">
          <cell r="A80">
            <v>350</v>
          </cell>
        </row>
        <row r="81">
          <cell r="A81">
            <v>400</v>
          </cell>
        </row>
        <row r="82">
          <cell r="A82">
            <v>450</v>
          </cell>
        </row>
        <row r="83">
          <cell r="A83">
            <v>500</v>
          </cell>
        </row>
        <row r="84">
          <cell r="A84">
            <v>600</v>
          </cell>
        </row>
        <row r="85">
          <cell r="A85">
            <v>700</v>
          </cell>
        </row>
        <row r="86">
          <cell r="A86">
            <v>800</v>
          </cell>
        </row>
        <row r="87">
          <cell r="A87">
            <v>900</v>
          </cell>
        </row>
        <row r="88">
          <cell r="A88">
            <v>1000</v>
          </cell>
        </row>
        <row r="89">
          <cell r="A89">
            <v>1100</v>
          </cell>
        </row>
        <row r="90">
          <cell r="A90">
            <v>1200</v>
          </cell>
        </row>
        <row r="91">
          <cell r="A91">
            <v>1300</v>
          </cell>
        </row>
        <row r="92">
          <cell r="A92">
            <v>1400</v>
          </cell>
        </row>
        <row r="93">
          <cell r="A93">
            <v>1500</v>
          </cell>
        </row>
        <row r="94">
          <cell r="A94">
            <v>1600</v>
          </cell>
        </row>
        <row r="95">
          <cell r="A95">
            <v>1700</v>
          </cell>
        </row>
        <row r="96">
          <cell r="A96">
            <v>375</v>
          </cell>
        </row>
        <row r="97">
          <cell r="A97">
            <v>650</v>
          </cell>
        </row>
        <row r="98">
          <cell r="A98">
            <v>675</v>
          </cell>
        </row>
        <row r="99">
          <cell r="A99">
            <v>750</v>
          </cell>
        </row>
        <row r="100">
          <cell r="A100">
            <v>825</v>
          </cell>
        </row>
        <row r="101">
          <cell r="A101">
            <v>197.1</v>
          </cell>
        </row>
        <row r="102">
          <cell r="A102">
            <v>248.4</v>
          </cell>
        </row>
        <row r="103">
          <cell r="A103">
            <v>298</v>
          </cell>
        </row>
        <row r="104">
          <cell r="A104">
            <v>348</v>
          </cell>
        </row>
        <row r="105">
          <cell r="A105">
            <v>398</v>
          </cell>
        </row>
        <row r="106">
          <cell r="A106">
            <v>445</v>
          </cell>
        </row>
        <row r="107">
          <cell r="A107">
            <v>497</v>
          </cell>
        </row>
        <row r="108">
          <cell r="A108">
            <v>597</v>
          </cell>
        </row>
        <row r="109">
          <cell r="A109">
            <v>797</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generales"/>
      <sheetName val="Datos de entrada"/>
      <sheetName val="FOR-001"/>
      <sheetName val="Sábana"/>
      <sheetName val="Cuadro1"/>
      <sheetName val="Cuadro2-G1"/>
      <sheetName val="Cuadro2-G2"/>
      <sheetName val="Cuadro2-G3"/>
      <sheetName val="Cuadro3-G1"/>
      <sheetName val="Cuadro3-G2"/>
      <sheetName val="Cuadro3-G3"/>
      <sheetName val="Cuadro4"/>
      <sheetName val="Cuadro5"/>
      <sheetName val="Exper."/>
      <sheetName val="Cumplim."/>
      <sheetName val="Estados financ."/>
      <sheetName val="Aseg.Calid"/>
      <sheetName val="Ponderacion"/>
      <sheetName val="Cuadro 9"/>
      <sheetName val="Hoja1"/>
      <sheetName val="A. P. U."/>
    </sheetNames>
    <sheetDataSet>
      <sheetData sheetId="0">
        <row r="1">
          <cell r="B1" t="str">
            <v>ADYCOR S.A.</v>
          </cell>
        </row>
      </sheetData>
      <sheetData sheetId="1">
        <row r="13">
          <cell r="C13" t="str">
            <v>16 de mayo de 2003</v>
          </cell>
        </row>
      </sheetData>
      <sheetData sheetId="2"/>
      <sheetData sheetId="3">
        <row r="20">
          <cell r="I20">
            <v>12860008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UPUESTO"/>
      <sheetName val="FORMULARIO"/>
      <sheetName val="APU "/>
      <sheetName val="SUB APU"/>
      <sheetName val="INSUMOS"/>
      <sheetName val="Cantidades de Obra"/>
    </sheetNames>
    <sheetDataSet>
      <sheetData sheetId="0" refreshError="1"/>
      <sheetData sheetId="1" refreshError="1"/>
      <sheetData sheetId="2" refreshError="1"/>
      <sheetData sheetId="3" refreshError="1"/>
      <sheetData sheetId="4" refreshError="1">
        <row r="1">
          <cell r="A1" t="str">
            <v>CODIGO</v>
          </cell>
          <cell r="B1" t="str">
            <v>RECURSO</v>
          </cell>
          <cell r="C1" t="str">
            <v>UN</v>
          </cell>
          <cell r="D1" t="str">
            <v>V/UNITARIO</v>
          </cell>
          <cell r="E1" t="str">
            <v>FECHA</v>
          </cell>
        </row>
        <row r="2">
          <cell r="B2" t="str">
            <v>MATERIALES</v>
          </cell>
        </row>
        <row r="3">
          <cell r="A3" t="str">
            <v>M010</v>
          </cell>
          <cell r="B3" t="str">
            <v>CEMENTO</v>
          </cell>
          <cell r="C3" t="str">
            <v>SACO</v>
          </cell>
          <cell r="D3">
            <v>14280</v>
          </cell>
          <cell r="E3">
            <v>36486</v>
          </cell>
        </row>
        <row r="4">
          <cell r="A4" t="str">
            <v>M020</v>
          </cell>
          <cell r="B4" t="str">
            <v>AGUA</v>
          </cell>
          <cell r="C4" t="str">
            <v>M3</v>
          </cell>
          <cell r="D4">
            <v>742.56000000000006</v>
          </cell>
          <cell r="E4">
            <v>36486</v>
          </cell>
        </row>
        <row r="5">
          <cell r="A5" t="str">
            <v>M030</v>
          </cell>
          <cell r="B5" t="str">
            <v>ARENA CONCRETO</v>
          </cell>
          <cell r="C5" t="str">
            <v>M3</v>
          </cell>
          <cell r="D5">
            <v>24480</v>
          </cell>
          <cell r="E5">
            <v>36486</v>
          </cell>
        </row>
        <row r="6">
          <cell r="A6" t="str">
            <v>M040</v>
          </cell>
          <cell r="B6" t="str">
            <v>ARENA DE PEGA</v>
          </cell>
          <cell r="C6" t="str">
            <v>M3</v>
          </cell>
          <cell r="D6">
            <v>21939.791999999998</v>
          </cell>
          <cell r="E6">
            <v>36486</v>
          </cell>
        </row>
        <row r="7">
          <cell r="A7" t="str">
            <v>M050</v>
          </cell>
          <cell r="B7" t="str">
            <v>ARENA DE REVOQUE</v>
          </cell>
          <cell r="C7" t="str">
            <v>M3</v>
          </cell>
          <cell r="D7">
            <v>28245.84</v>
          </cell>
          <cell r="E7">
            <v>36486</v>
          </cell>
        </row>
        <row r="8">
          <cell r="A8" t="str">
            <v>M060</v>
          </cell>
          <cell r="B8" t="str">
            <v>TRITURADO 3/4</v>
          </cell>
          <cell r="C8" t="str">
            <v>M3</v>
          </cell>
          <cell r="D8">
            <v>24480</v>
          </cell>
          <cell r="E8">
            <v>36486</v>
          </cell>
        </row>
        <row r="9">
          <cell r="A9" t="str">
            <v>M070</v>
          </cell>
          <cell r="B9" t="str">
            <v>GRAVA D=2" PARA FILTRO</v>
          </cell>
          <cell r="C9" t="str">
            <v>M3</v>
          </cell>
          <cell r="D9">
            <v>22440</v>
          </cell>
          <cell r="E9">
            <v>36486</v>
          </cell>
        </row>
        <row r="10">
          <cell r="A10" t="str">
            <v>M080</v>
          </cell>
          <cell r="B10" t="str">
            <v>BASE GRANULAR</v>
          </cell>
          <cell r="C10" t="str">
            <v>M3</v>
          </cell>
          <cell r="D10">
            <v>24480</v>
          </cell>
          <cell r="E10">
            <v>36486</v>
          </cell>
        </row>
        <row r="11">
          <cell r="A11" t="str">
            <v>M090</v>
          </cell>
          <cell r="B11" t="str">
            <v xml:space="preserve">GRAVA 2 </v>
          </cell>
          <cell r="C11" t="str">
            <v>M3</v>
          </cell>
          <cell r="D11">
            <v>22440</v>
          </cell>
          <cell r="E11">
            <v>36486</v>
          </cell>
        </row>
        <row r="12">
          <cell r="A12" t="str">
            <v>M100</v>
          </cell>
          <cell r="B12" t="str">
            <v>ARENA FINA PARA FILTRO</v>
          </cell>
          <cell r="C12" t="str">
            <v>M3</v>
          </cell>
          <cell r="D12">
            <v>24480</v>
          </cell>
          <cell r="E12">
            <v>36486</v>
          </cell>
        </row>
        <row r="13">
          <cell r="A13" t="str">
            <v>M110</v>
          </cell>
          <cell r="B13" t="str">
            <v>ARENILLA</v>
          </cell>
          <cell r="C13" t="str">
            <v>M3</v>
          </cell>
          <cell r="D13">
            <v>18360</v>
          </cell>
          <cell r="E13">
            <v>36486</v>
          </cell>
        </row>
        <row r="14">
          <cell r="A14" t="str">
            <v>M120</v>
          </cell>
          <cell r="B14" t="str">
            <v>ACERO 5/8  60000</v>
          </cell>
          <cell r="C14" t="str">
            <v>KG</v>
          </cell>
          <cell r="D14">
            <v>1447.6288659793818</v>
          </cell>
          <cell r="E14">
            <v>36486</v>
          </cell>
        </row>
        <row r="15">
          <cell r="A15" t="str">
            <v>M130</v>
          </cell>
          <cell r="B15" t="str">
            <v>ACERO 1/2  60000</v>
          </cell>
          <cell r="C15" t="str">
            <v>KG</v>
          </cell>
          <cell r="D15">
            <v>953.91549295774655</v>
          </cell>
          <cell r="E15">
            <v>36486</v>
          </cell>
        </row>
        <row r="16">
          <cell r="A16" t="str">
            <v>M140</v>
          </cell>
          <cell r="B16" t="str">
            <v>ACERO 3/8  40000</v>
          </cell>
          <cell r="C16" t="str">
            <v>KG</v>
          </cell>
          <cell r="D16">
            <v>1179.8000000000002</v>
          </cell>
          <cell r="E16">
            <v>36486</v>
          </cell>
        </row>
        <row r="17">
          <cell r="A17" t="str">
            <v>M150</v>
          </cell>
          <cell r="B17" t="str">
            <v>BLOQUE DE CONCRETO 0.10X0.20X0.40m</v>
          </cell>
          <cell r="C17" t="str">
            <v>UN</v>
          </cell>
          <cell r="D17">
            <v>1028.1600000000001</v>
          </cell>
          <cell r="E17">
            <v>36486</v>
          </cell>
        </row>
        <row r="18">
          <cell r="A18" t="str">
            <v>M160</v>
          </cell>
          <cell r="B18" t="str">
            <v>CANES</v>
          </cell>
          <cell r="C18" t="str">
            <v>M</v>
          </cell>
          <cell r="D18">
            <v>1839.2640000000001</v>
          </cell>
          <cell r="E18">
            <v>36486</v>
          </cell>
        </row>
        <row r="19">
          <cell r="A19" t="str">
            <v>M170</v>
          </cell>
          <cell r="B19" t="str">
            <v>LARGUEROS</v>
          </cell>
          <cell r="C19" t="str">
            <v>M</v>
          </cell>
          <cell r="D19">
            <v>919.63200000000006</v>
          </cell>
          <cell r="E19">
            <v>36486</v>
          </cell>
        </row>
        <row r="20">
          <cell r="A20" t="str">
            <v>M180</v>
          </cell>
          <cell r="B20" t="str">
            <v>TACO DE MADERA</v>
          </cell>
          <cell r="C20" t="str">
            <v>M</v>
          </cell>
          <cell r="D20">
            <v>887.4</v>
          </cell>
          <cell r="E20">
            <v>36486</v>
          </cell>
        </row>
        <row r="21">
          <cell r="A21" t="str">
            <v>M190</v>
          </cell>
          <cell r="B21" t="str">
            <v>TABLAS</v>
          </cell>
          <cell r="C21" t="str">
            <v>M</v>
          </cell>
          <cell r="D21">
            <v>919.63200000000006</v>
          </cell>
          <cell r="E21">
            <v>36486</v>
          </cell>
        </row>
        <row r="22">
          <cell r="A22" t="str">
            <v>M200</v>
          </cell>
          <cell r="B22" t="str">
            <v>TUBERIA SANIT. DE D=2"</v>
          </cell>
          <cell r="C22" t="str">
            <v>M</v>
          </cell>
          <cell r="D22">
            <v>4981.3400000000011</v>
          </cell>
          <cell r="E22">
            <v>36486</v>
          </cell>
        </row>
        <row r="23">
          <cell r="A23" t="str">
            <v>M210</v>
          </cell>
          <cell r="B23" t="str">
            <v>TUBERIA SANIT. DE D=3"</v>
          </cell>
          <cell r="C23" t="str">
            <v>M</v>
          </cell>
          <cell r="D23">
            <v>7351.3440000000001</v>
          </cell>
          <cell r="E23">
            <v>36486</v>
          </cell>
        </row>
        <row r="24">
          <cell r="A24" t="str">
            <v>M220</v>
          </cell>
          <cell r="B24" t="str">
            <v>TUBERIA SANIT. DE D=4"</v>
          </cell>
          <cell r="C24" t="str">
            <v>M</v>
          </cell>
          <cell r="D24">
            <v>9913.1759999999995</v>
          </cell>
          <cell r="E24">
            <v>36486</v>
          </cell>
        </row>
        <row r="25">
          <cell r="A25" t="str">
            <v>M230</v>
          </cell>
          <cell r="B25" t="str">
            <v>TUBERIA SANIT. DE D=6"</v>
          </cell>
          <cell r="C25" t="str">
            <v>M</v>
          </cell>
          <cell r="D25">
            <v>20964.944000000003</v>
          </cell>
          <cell r="E25">
            <v>36486</v>
          </cell>
        </row>
        <row r="26">
          <cell r="A26" t="str">
            <v>M240</v>
          </cell>
          <cell r="B26" t="str">
            <v>TUBERIA AGUAS LLUVIAS DE D=2"</v>
          </cell>
          <cell r="C26" t="str">
            <v>M</v>
          </cell>
          <cell r="D26">
            <v>4981.3400000000011</v>
          </cell>
          <cell r="E26">
            <v>36486</v>
          </cell>
        </row>
        <row r="27">
          <cell r="A27" t="str">
            <v>M250</v>
          </cell>
          <cell r="B27" t="str">
            <v>TEE PVC SANITARIA D=3"</v>
          </cell>
          <cell r="C27" t="str">
            <v>UN</v>
          </cell>
          <cell r="D27">
            <v>5302.9922399999996</v>
          </cell>
          <cell r="E27">
            <v>36486</v>
          </cell>
        </row>
        <row r="28">
          <cell r="A28" t="str">
            <v>M260</v>
          </cell>
          <cell r="B28" t="str">
            <v>TEE PVC SANITARIA D=4"</v>
          </cell>
          <cell r="C28" t="str">
            <v>UN</v>
          </cell>
          <cell r="D28">
            <v>10950.977856000003</v>
          </cell>
          <cell r="E28">
            <v>36486</v>
          </cell>
        </row>
        <row r="29">
          <cell r="A29" t="str">
            <v>M270</v>
          </cell>
          <cell r="B29" t="str">
            <v>CODO 90 CxC D=2"</v>
          </cell>
          <cell r="C29" t="str">
            <v>UN</v>
          </cell>
          <cell r="D29">
            <v>1950.4080960000003</v>
          </cell>
          <cell r="E29">
            <v>36486</v>
          </cell>
        </row>
        <row r="30">
          <cell r="A30" t="str">
            <v>M280</v>
          </cell>
          <cell r="B30" t="str">
            <v>CODO 90 CxC D=3"</v>
          </cell>
          <cell r="C30" t="str">
            <v>UN</v>
          </cell>
          <cell r="D30">
            <v>4500.2848800000002</v>
          </cell>
          <cell r="E30">
            <v>36486</v>
          </cell>
        </row>
        <row r="31">
          <cell r="A31" t="str">
            <v>M290</v>
          </cell>
          <cell r="B31" t="str">
            <v>CODO 90 CxC D=4"</v>
          </cell>
          <cell r="C31" t="str">
            <v>UN</v>
          </cell>
          <cell r="D31">
            <v>8278.1331360000004</v>
          </cell>
          <cell r="E31">
            <v>36486</v>
          </cell>
        </row>
        <row r="32">
          <cell r="A32" t="str">
            <v>M300</v>
          </cell>
          <cell r="B32" t="str">
            <v>SIFON 180 PVC D=4"</v>
          </cell>
          <cell r="C32" t="str">
            <v>UN</v>
          </cell>
          <cell r="D32">
            <v>14233.538592000003</v>
          </cell>
          <cell r="E32">
            <v>36486</v>
          </cell>
        </row>
        <row r="33">
          <cell r="A33" t="str">
            <v>M310</v>
          </cell>
          <cell r="B33" t="str">
            <v>BUJE PVC 3"x2"</v>
          </cell>
          <cell r="C33" t="str">
            <v>UN</v>
          </cell>
          <cell r="D33">
            <v>2657.4737280000004</v>
          </cell>
          <cell r="E33">
            <v>36486</v>
          </cell>
        </row>
        <row r="34">
          <cell r="A34" t="str">
            <v>M320</v>
          </cell>
          <cell r="B34" t="str">
            <v>YEE PVC 2"</v>
          </cell>
          <cell r="C34" t="str">
            <v>UN</v>
          </cell>
          <cell r="D34">
            <v>3137.3902559999997</v>
          </cell>
          <cell r="E34">
            <v>36486</v>
          </cell>
        </row>
        <row r="35">
          <cell r="A35" t="str">
            <v>M330</v>
          </cell>
          <cell r="B35" t="str">
            <v>FORMALETERÍA</v>
          </cell>
          <cell r="C35" t="str">
            <v>M2</v>
          </cell>
          <cell r="D35">
            <v>68544</v>
          </cell>
          <cell r="E35">
            <v>36486</v>
          </cell>
        </row>
        <row r="36">
          <cell r="A36" t="str">
            <v>M340</v>
          </cell>
          <cell r="B36" t="str">
            <v>PLÁSTICO</v>
          </cell>
          <cell r="C36" t="str">
            <v>M2</v>
          </cell>
          <cell r="D36">
            <v>1142.4000000000001</v>
          </cell>
          <cell r="E36">
            <v>36486</v>
          </cell>
        </row>
        <row r="37">
          <cell r="A37" t="str">
            <v>M350</v>
          </cell>
          <cell r="B37" t="str">
            <v>LÁMINA CALIBRE 24</v>
          </cell>
          <cell r="C37" t="str">
            <v>M2</v>
          </cell>
          <cell r="D37">
            <v>3722.7433501078367</v>
          </cell>
          <cell r="E37">
            <v>36486</v>
          </cell>
        </row>
        <row r="38">
          <cell r="A38" t="str">
            <v>M360</v>
          </cell>
          <cell r="B38" t="str">
            <v>PINTURA ANTICORROSIVA</v>
          </cell>
          <cell r="C38" t="str">
            <v>M2</v>
          </cell>
          <cell r="D38">
            <v>661.86086400000011</v>
          </cell>
          <cell r="E38">
            <v>36486</v>
          </cell>
        </row>
        <row r="39">
          <cell r="A39" t="str">
            <v>M370</v>
          </cell>
          <cell r="B39" t="str">
            <v>PLASTOCRETE</v>
          </cell>
          <cell r="C39" t="str">
            <v>KG</v>
          </cell>
          <cell r="D39">
            <v>2794.3675200000002</v>
          </cell>
          <cell r="E39">
            <v>36486</v>
          </cell>
        </row>
        <row r="40">
          <cell r="A40" t="str">
            <v>M380</v>
          </cell>
          <cell r="B40" t="str">
            <v>ENSAYO PERCOLACIÓN</v>
          </cell>
          <cell r="C40" t="str">
            <v>UN</v>
          </cell>
          <cell r="D40">
            <v>9139.2000000000007</v>
          </cell>
          <cell r="E40">
            <v>36486</v>
          </cell>
        </row>
        <row r="41">
          <cell r="A41" t="str">
            <v>M390</v>
          </cell>
          <cell r="B41" t="str">
            <v xml:space="preserve">IMPERMEABILIZANTE </v>
          </cell>
          <cell r="C41" t="str">
            <v>KG</v>
          </cell>
          <cell r="D41">
            <v>2513.2800000000002</v>
          </cell>
          <cell r="E41">
            <v>36486</v>
          </cell>
        </row>
        <row r="42">
          <cell r="A42" t="str">
            <v>M400</v>
          </cell>
          <cell r="B42" t="str">
            <v>SIFON 180 PVC D=2"</v>
          </cell>
          <cell r="C42" t="str">
            <v>UN</v>
          </cell>
          <cell r="D42">
            <v>3157.8849120000004</v>
          </cell>
          <cell r="E42">
            <v>36486</v>
          </cell>
        </row>
        <row r="43">
          <cell r="A43" t="str">
            <v>M410</v>
          </cell>
          <cell r="B43" t="str">
            <v>DINAMITA</v>
          </cell>
          <cell r="C43" t="str">
            <v>PULG</v>
          </cell>
          <cell r="D43">
            <v>799.68000000000006</v>
          </cell>
          <cell r="E43">
            <v>36486</v>
          </cell>
        </row>
        <row r="44">
          <cell r="A44" t="str">
            <v>M420</v>
          </cell>
          <cell r="B44" t="str">
            <v>ALAMBRE DE AMARRAR</v>
          </cell>
          <cell r="C44" t="str">
            <v>KG</v>
          </cell>
          <cell r="D44">
            <v>1530</v>
          </cell>
          <cell r="E44">
            <v>36486</v>
          </cell>
        </row>
        <row r="45">
          <cell r="A45" t="str">
            <v>M430</v>
          </cell>
          <cell r="B45" t="str">
            <v>MADERA</v>
          </cell>
          <cell r="C45" t="str">
            <v>M2</v>
          </cell>
          <cell r="D45">
            <v>1836</v>
          </cell>
          <cell r="E45">
            <v>36486</v>
          </cell>
        </row>
        <row r="46">
          <cell r="A46" t="str">
            <v>M440</v>
          </cell>
          <cell r="B46" t="str">
            <v>LIMPIADOR Y SOLDADURA</v>
          </cell>
          <cell r="C46" t="str">
            <v>GL</v>
          </cell>
          <cell r="D46">
            <v>180899.49696000002</v>
          </cell>
          <cell r="E46">
            <v>36486</v>
          </cell>
        </row>
        <row r="47">
          <cell r="A47" t="str">
            <v>M450</v>
          </cell>
          <cell r="B47" t="str">
            <v>BOTADERO</v>
          </cell>
          <cell r="C47" t="str">
            <v>M3</v>
          </cell>
          <cell r="D47">
            <v>4569.6000000000004</v>
          </cell>
          <cell r="E47">
            <v>36486</v>
          </cell>
        </row>
        <row r="48">
          <cell r="A48" t="str">
            <v>M460</v>
          </cell>
          <cell r="B48" t="str">
            <v>MORTERO</v>
          </cell>
          <cell r="C48" t="str">
            <v>M3</v>
          </cell>
          <cell r="D48">
            <v>262752</v>
          </cell>
          <cell r="E48">
            <v>36486</v>
          </cell>
        </row>
        <row r="49">
          <cell r="A49" t="str">
            <v>M470</v>
          </cell>
          <cell r="B49" t="str">
            <v>TUBERIA POLIETILENO D=3"</v>
          </cell>
          <cell r="C49" t="str">
            <v>M</v>
          </cell>
          <cell r="D49">
            <v>6509.6808000000001</v>
          </cell>
          <cell r="E49">
            <v>36486</v>
          </cell>
        </row>
        <row r="50">
          <cell r="A50" t="str">
            <v>M480</v>
          </cell>
          <cell r="B50" t="str">
            <v>CONCRETO DE Fc=210 Kg/cm2</v>
          </cell>
          <cell r="C50" t="str">
            <v>M3</v>
          </cell>
          <cell r="D50">
            <v>285600</v>
          </cell>
          <cell r="E50">
            <v>36486</v>
          </cell>
        </row>
        <row r="51">
          <cell r="B51">
            <v>0</v>
          </cell>
          <cell r="C51">
            <v>0</v>
          </cell>
          <cell r="D51">
            <v>0</v>
          </cell>
          <cell r="E51">
            <v>36486</v>
          </cell>
        </row>
        <row r="52">
          <cell r="A52" t="str">
            <v>M490</v>
          </cell>
          <cell r="B52" t="str">
            <v>BLOQUE DE CONCRETO 0.15X0.20X0.40m</v>
          </cell>
          <cell r="C52" t="str">
            <v>UN</v>
          </cell>
          <cell r="D52">
            <v>1773.576</v>
          </cell>
          <cell r="E52">
            <v>36486</v>
          </cell>
        </row>
        <row r="53">
          <cell r="A53" t="str">
            <v>Z300</v>
          </cell>
          <cell r="B53" t="str">
            <v>CORDON DE SOLDADURA</v>
          </cell>
          <cell r="C53" t="str">
            <v>CM</v>
          </cell>
          <cell r="D53">
            <v>17136</v>
          </cell>
          <cell r="E53">
            <v>36486</v>
          </cell>
        </row>
        <row r="54">
          <cell r="B54">
            <v>0</v>
          </cell>
          <cell r="C54">
            <v>0</v>
          </cell>
          <cell r="D54">
            <v>0</v>
          </cell>
        </row>
        <row r="55">
          <cell r="A55" t="str">
            <v>CODIGO</v>
          </cell>
          <cell r="B55" t="str">
            <v>RECURSO</v>
          </cell>
          <cell r="C55" t="str">
            <v>UN</v>
          </cell>
          <cell r="D55" t="str">
            <v>V/UNITARIO</v>
          </cell>
        </row>
        <row r="56">
          <cell r="B56" t="str">
            <v>EQUIPO</v>
          </cell>
        </row>
        <row r="57">
          <cell r="A57" t="str">
            <v>E010</v>
          </cell>
          <cell r="B57" t="str">
            <v>RETROEXCAVADORA DE LLANTAS TIPO F555</v>
          </cell>
          <cell r="C57" t="str">
            <v>HR</v>
          </cell>
          <cell r="D57">
            <v>45696</v>
          </cell>
          <cell r="E57">
            <v>36486</v>
          </cell>
        </row>
        <row r="58">
          <cell r="A58" t="str">
            <v>E020</v>
          </cell>
          <cell r="B58" t="str">
            <v>COMPRESOR NEUMATICO CON MARTILLO</v>
          </cell>
          <cell r="C58" t="str">
            <v>HR</v>
          </cell>
          <cell r="D58">
            <v>35471.520000000004</v>
          </cell>
          <cell r="E58">
            <v>36486</v>
          </cell>
        </row>
        <row r="59">
          <cell r="A59" t="str">
            <v>E030</v>
          </cell>
          <cell r="B59" t="str">
            <v>VIBROCOMPACTADOR</v>
          </cell>
          <cell r="C59" t="str">
            <v>DIA</v>
          </cell>
          <cell r="D59">
            <v>19706.400000000001</v>
          </cell>
          <cell r="E59">
            <v>36486</v>
          </cell>
        </row>
        <row r="60">
          <cell r="A60" t="str">
            <v>E040</v>
          </cell>
          <cell r="B60" t="str">
            <v>PLACA VIBRATORIA</v>
          </cell>
          <cell r="C60" t="str">
            <v>DIA</v>
          </cell>
          <cell r="D60">
            <v>19706.400000000001</v>
          </cell>
          <cell r="E60">
            <v>36486</v>
          </cell>
        </row>
        <row r="61">
          <cell r="A61" t="str">
            <v>E050</v>
          </cell>
          <cell r="B61" t="str">
            <v>MEZCLADORA 1 SACO ELECTRICA</v>
          </cell>
          <cell r="C61" t="str">
            <v>DIA</v>
          </cell>
          <cell r="D61">
            <v>12612.096</v>
          </cell>
          <cell r="E61">
            <v>36486</v>
          </cell>
        </row>
        <row r="62">
          <cell r="A62" t="str">
            <v>E060</v>
          </cell>
          <cell r="B62" t="str">
            <v>VIBRADOR ELECTRICO</v>
          </cell>
          <cell r="C62" t="str">
            <v>DIA</v>
          </cell>
          <cell r="D62">
            <v>17748</v>
          </cell>
          <cell r="E62">
            <v>36486</v>
          </cell>
        </row>
        <row r="63">
          <cell r="A63" t="str">
            <v>E070</v>
          </cell>
          <cell r="B63" t="str">
            <v>TRANSITO</v>
          </cell>
          <cell r="C63" t="str">
            <v>DIA</v>
          </cell>
          <cell r="D63">
            <v>26275.200000000001</v>
          </cell>
          <cell r="E63">
            <v>36486</v>
          </cell>
        </row>
        <row r="64">
          <cell r="A64" t="str">
            <v>E080</v>
          </cell>
          <cell r="B64" t="str">
            <v>NIVEL DE PRECISION</v>
          </cell>
          <cell r="C64" t="str">
            <v>DIA</v>
          </cell>
          <cell r="D64">
            <v>19706.400000000001</v>
          </cell>
          <cell r="E64">
            <v>36486</v>
          </cell>
        </row>
        <row r="65">
          <cell r="A65" t="str">
            <v>E090</v>
          </cell>
          <cell r="B65" t="str">
            <v>SOLDADOR ELECTRICO</v>
          </cell>
          <cell r="C65" t="str">
            <v>DIA</v>
          </cell>
          <cell r="D65">
            <v>10200</v>
          </cell>
          <cell r="E65">
            <v>36486</v>
          </cell>
        </row>
        <row r="66">
          <cell r="A66" t="str">
            <v>E100</v>
          </cell>
          <cell r="B66" t="str">
            <v>EQUIPO DE AUTOGENA PARA CORTES TUBERIA</v>
          </cell>
          <cell r="C66" t="str">
            <v>DIA</v>
          </cell>
          <cell r="D66">
            <v>6579</v>
          </cell>
          <cell r="E66">
            <v>36486</v>
          </cell>
        </row>
        <row r="67">
          <cell r="A67" t="str">
            <v>E110</v>
          </cell>
          <cell r="B67" t="str">
            <v>HERRAMIENTA MENOR</v>
          </cell>
          <cell r="C67" t="str">
            <v>SG</v>
          </cell>
          <cell r="D67">
            <v>0</v>
          </cell>
          <cell r="E67">
            <v>36486</v>
          </cell>
        </row>
        <row r="68">
          <cell r="A68" t="str">
            <v>CODIGO</v>
          </cell>
          <cell r="B68" t="str">
            <v>RECURSO</v>
          </cell>
          <cell r="C68" t="str">
            <v>UN</v>
          </cell>
          <cell r="D68" t="str">
            <v>V/UNITARIO</v>
          </cell>
        </row>
        <row r="69">
          <cell r="B69" t="str">
            <v>TRANSPORTE</v>
          </cell>
        </row>
        <row r="70">
          <cell r="A70" t="str">
            <v>T010</v>
          </cell>
          <cell r="B70" t="str">
            <v>VOLQUETAS DE 5M3</v>
          </cell>
          <cell r="C70" t="str">
            <v>M3</v>
          </cell>
          <cell r="D70">
            <v>45696</v>
          </cell>
          <cell r="E70">
            <v>36486</v>
          </cell>
        </row>
        <row r="71">
          <cell r="A71" t="str">
            <v>T020</v>
          </cell>
          <cell r="B71" t="str">
            <v>TRANSPORTE INTERNO</v>
          </cell>
          <cell r="C71" t="str">
            <v>HR</v>
          </cell>
          <cell r="D71">
            <v>22848</v>
          </cell>
          <cell r="E71">
            <v>36486</v>
          </cell>
        </row>
        <row r="72">
          <cell r="A72" t="str">
            <v>CODIGO</v>
          </cell>
          <cell r="B72" t="str">
            <v>RECURSO</v>
          </cell>
          <cell r="C72" t="str">
            <v>UN</v>
          </cell>
          <cell r="D72" t="str">
            <v>V/UNITARIO</v>
          </cell>
        </row>
        <row r="73">
          <cell r="B73" t="str">
            <v>MANO DE OBRA</v>
          </cell>
        </row>
        <row r="74">
          <cell r="A74" t="str">
            <v>O010</v>
          </cell>
          <cell r="B74" t="str">
            <v>ENCARGADO</v>
          </cell>
          <cell r="C74" t="str">
            <v>DIA</v>
          </cell>
          <cell r="D74">
            <v>95117.137920000008</v>
          </cell>
          <cell r="E74">
            <v>36486</v>
          </cell>
        </row>
        <row r="75">
          <cell r="A75" t="str">
            <v>O020</v>
          </cell>
          <cell r="B75" t="str">
            <v>OFICIAL</v>
          </cell>
          <cell r="C75" t="str">
            <v>DIA</v>
          </cell>
          <cell r="D75">
            <v>50608.228608000012</v>
          </cell>
          <cell r="E75">
            <v>36486</v>
          </cell>
        </row>
        <row r="76">
          <cell r="A76" t="str">
            <v>O030</v>
          </cell>
          <cell r="B76" t="str">
            <v xml:space="preserve">AYUDANTE </v>
          </cell>
          <cell r="C76" t="str">
            <v>DIA</v>
          </cell>
          <cell r="D76">
            <v>20796.797952000008</v>
          </cell>
          <cell r="E76">
            <v>36486</v>
          </cell>
        </row>
        <row r="77">
          <cell r="A77" t="str">
            <v>O040</v>
          </cell>
          <cell r="B77" t="str">
            <v>TOPOGRAFO</v>
          </cell>
          <cell r="C77" t="str">
            <v>DIA</v>
          </cell>
          <cell r="D77">
            <v>25055.573760000003</v>
          </cell>
          <cell r="E77">
            <v>36486</v>
          </cell>
        </row>
        <row r="78">
          <cell r="A78" t="str">
            <v>O050</v>
          </cell>
          <cell r="B78" t="str">
            <v>CADENERO</v>
          </cell>
          <cell r="C78" t="str">
            <v>DIA</v>
          </cell>
          <cell r="D78">
            <v>190231.02</v>
          </cell>
          <cell r="E78">
            <v>36486</v>
          </cell>
        </row>
        <row r="79">
          <cell r="A79" t="str">
            <v>O060</v>
          </cell>
          <cell r="B79" t="str">
            <v>MINERO</v>
          </cell>
          <cell r="C79" t="str">
            <v>DIA</v>
          </cell>
          <cell r="D79">
            <v>36192.877056000012</v>
          </cell>
          <cell r="E79">
            <v>36486</v>
          </cell>
        </row>
        <row r="80">
          <cell r="A80" t="str">
            <v>O061</v>
          </cell>
          <cell r="B80" t="str">
            <v>ALMACENISTA Y TESORERO</v>
          </cell>
          <cell r="C80" t="str">
            <v>DIA</v>
          </cell>
          <cell r="D80">
            <v>73874.310451200014</v>
          </cell>
          <cell r="E80">
            <v>36486</v>
          </cell>
        </row>
      </sheetData>
      <sheetData sheetId="5"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UPUESTO"/>
      <sheetName val="SUB APU"/>
      <sheetName val="INSUMOS"/>
      <sheetName val="Cantidades de Obra"/>
      <sheetName val="FORMULARIO"/>
      <sheetName val="SUB_APU"/>
      <sheetName val="Cantidades_de_Obra"/>
      <sheetName val="Itemes Renovación"/>
      <sheetName val="SUB_APU1"/>
      <sheetName val="Cantidades_de_Obra1"/>
      <sheetName val="SUB_APU3"/>
      <sheetName val="Cantidades_de_Obra3"/>
      <sheetName val="SUB_APU2"/>
      <sheetName val="Cantidades_de_Obra2"/>
      <sheetName val="SUB_APU4"/>
      <sheetName val="Cantidades_de_Obra4"/>
      <sheetName val="SUB_APU5"/>
      <sheetName val="Cantidades_de_Obra5"/>
      <sheetName val="Itemes_Renovación"/>
      <sheetName val="Jul-Ago"/>
      <sheetName val="May-Jun"/>
      <sheetName val="Sep-Oct"/>
      <sheetName val="PLAN DE INVERSION ANTICIPO"/>
      <sheetName val="inv mensual"/>
      <sheetName val="borrador flujo inv"/>
      <sheetName val="social-ambiental"/>
      <sheetName val="AU"/>
      <sheetName val="Sábana"/>
      <sheetName val="LISTA CÓDIGOS"/>
      <sheetName val="BASE APU"/>
      <sheetName val="MANO DE OBRA"/>
      <sheetName val="EQUIPOS"/>
      <sheetName val="MATERIALES"/>
      <sheetName val="ESTRUCTURAS"/>
      <sheetName val="TRANSPORTE"/>
      <sheetName val="SUB_APU6"/>
      <sheetName val="Cantidades_de_Obra6"/>
      <sheetName val="Itemes_Renovación1"/>
      <sheetName val="Coloc. e Interc. Tapones"/>
      <sheetName val="Cambio de Valv."/>
      <sheetName val="Interc de Hidr."/>
      <sheetName val="Interc.tapones"/>
      <sheetName val="Interc.válv."/>
      <sheetName val="Paral. 1"/>
      <sheetName val="Paral. 2"/>
      <sheetName val="Paral. 3"/>
      <sheetName val="Paral.4"/>
      <sheetName val="Varios."/>
      <sheetName val="CALC PROD MENSUAL"/>
    </sheetNames>
    <sheetDataSet>
      <sheetData sheetId="0"/>
      <sheetData sheetId="1"/>
      <sheetData sheetId="2" refreshError="1">
        <row r="1">
          <cell r="A1" t="str">
            <v>CODIGO</v>
          </cell>
          <cell r="B1" t="str">
            <v>RECURSO</v>
          </cell>
          <cell r="C1" t="str">
            <v>UN</v>
          </cell>
          <cell r="D1" t="str">
            <v>V/UNITARIO</v>
          </cell>
          <cell r="E1" t="str">
            <v>FECHA</v>
          </cell>
        </row>
        <row r="2">
          <cell r="B2" t="str">
            <v>MATERIALES</v>
          </cell>
          <cell r="C2">
            <v>0</v>
          </cell>
          <cell r="D2">
            <v>0</v>
          </cell>
          <cell r="E2">
            <v>0</v>
          </cell>
        </row>
        <row r="3">
          <cell r="A3" t="str">
            <v>M010</v>
          </cell>
          <cell r="B3" t="str">
            <v>CEMENTO</v>
          </cell>
          <cell r="C3" t="str">
            <v>SACO</v>
          </cell>
          <cell r="D3">
            <v>14280.000000000002</v>
          </cell>
          <cell r="E3">
            <v>36486</v>
          </cell>
        </row>
        <row r="4">
          <cell r="A4" t="str">
            <v>M020</v>
          </cell>
          <cell r="B4" t="str">
            <v>AGUA</v>
          </cell>
          <cell r="C4" t="str">
            <v>M3</v>
          </cell>
          <cell r="D4">
            <v>742.56000000000017</v>
          </cell>
          <cell r="E4">
            <v>36486</v>
          </cell>
        </row>
        <row r="5">
          <cell r="A5" t="str">
            <v>M030</v>
          </cell>
          <cell r="B5" t="str">
            <v>ARENA CONCRETO</v>
          </cell>
          <cell r="C5" t="str">
            <v>M3</v>
          </cell>
          <cell r="D5">
            <v>25704</v>
          </cell>
          <cell r="E5">
            <v>36486</v>
          </cell>
        </row>
        <row r="6">
          <cell r="A6" t="str">
            <v>M040</v>
          </cell>
          <cell r="B6" t="str">
            <v>ARENA DE PEGA</v>
          </cell>
          <cell r="C6" t="str">
            <v>M3</v>
          </cell>
          <cell r="D6">
            <v>21939.792000000001</v>
          </cell>
          <cell r="E6">
            <v>36486</v>
          </cell>
        </row>
        <row r="7">
          <cell r="A7" t="str">
            <v>M050</v>
          </cell>
          <cell r="B7" t="str">
            <v>ARENA DE REVOQUE</v>
          </cell>
          <cell r="C7" t="str">
            <v>M3</v>
          </cell>
          <cell r="D7">
            <v>28245.84</v>
          </cell>
          <cell r="E7">
            <v>36486</v>
          </cell>
        </row>
        <row r="8">
          <cell r="A8" t="str">
            <v>M060</v>
          </cell>
          <cell r="B8" t="str">
            <v>TRITURADO 3/4</v>
          </cell>
          <cell r="C8" t="str">
            <v>M3</v>
          </cell>
          <cell r="D8">
            <v>25704</v>
          </cell>
          <cell r="E8">
            <v>36486</v>
          </cell>
        </row>
        <row r="9">
          <cell r="A9" t="str">
            <v>M070</v>
          </cell>
          <cell r="B9" t="str">
            <v>GRAVA D=2" PARA FILTRO</v>
          </cell>
          <cell r="C9" t="str">
            <v>M3</v>
          </cell>
          <cell r="D9">
            <v>23562</v>
          </cell>
          <cell r="E9">
            <v>36486</v>
          </cell>
        </row>
        <row r="10">
          <cell r="A10" t="str">
            <v>M080</v>
          </cell>
          <cell r="B10" t="str">
            <v>BASE GRANULAR</v>
          </cell>
          <cell r="C10" t="str">
            <v>M3</v>
          </cell>
          <cell r="D10">
            <v>25704</v>
          </cell>
          <cell r="E10">
            <v>36486</v>
          </cell>
        </row>
        <row r="11">
          <cell r="A11" t="str">
            <v>M090</v>
          </cell>
          <cell r="B11" t="str">
            <v xml:space="preserve">GRAVA 2 </v>
          </cell>
          <cell r="C11" t="str">
            <v>M3</v>
          </cell>
          <cell r="D11">
            <v>23562</v>
          </cell>
          <cell r="E11">
            <v>36486</v>
          </cell>
        </row>
        <row r="12">
          <cell r="A12" t="str">
            <v>M100</v>
          </cell>
          <cell r="B12" t="str">
            <v>ARENA FINA PARA FILTRO</v>
          </cell>
          <cell r="C12" t="str">
            <v>M3</v>
          </cell>
          <cell r="D12">
            <v>25704</v>
          </cell>
          <cell r="E12">
            <v>36486</v>
          </cell>
        </row>
        <row r="13">
          <cell r="A13" t="str">
            <v>M110</v>
          </cell>
          <cell r="B13" t="str">
            <v>ARENILLA</v>
          </cell>
          <cell r="C13" t="str">
            <v>M3</v>
          </cell>
          <cell r="D13">
            <v>19278</v>
          </cell>
          <cell r="E13">
            <v>36486</v>
          </cell>
        </row>
        <row r="14">
          <cell r="A14" t="str">
            <v>M120</v>
          </cell>
          <cell r="B14" t="str">
            <v>ACERO 5/8  60000</v>
          </cell>
          <cell r="C14" t="str">
            <v>KG</v>
          </cell>
          <cell r="D14">
            <v>1447.6288659793818</v>
          </cell>
          <cell r="E14">
            <v>36486</v>
          </cell>
        </row>
        <row r="15">
          <cell r="A15" t="str">
            <v>M130</v>
          </cell>
          <cell r="B15" t="str">
            <v>ACERO 1/2  60000</v>
          </cell>
          <cell r="C15" t="str">
            <v>KG</v>
          </cell>
          <cell r="D15">
            <v>953.91549295774655</v>
          </cell>
          <cell r="E15">
            <v>36486</v>
          </cell>
        </row>
        <row r="16">
          <cell r="A16" t="str">
            <v>M140</v>
          </cell>
          <cell r="B16" t="str">
            <v>ACERO 3/8  40000</v>
          </cell>
          <cell r="C16" t="str">
            <v>KG</v>
          </cell>
          <cell r="D16">
            <v>1179.8000000000002</v>
          </cell>
          <cell r="E16">
            <v>36486</v>
          </cell>
        </row>
        <row r="17">
          <cell r="A17" t="str">
            <v>M150</v>
          </cell>
          <cell r="B17" t="str">
            <v>BLOQUE DE CONCRETO 0.10X0.20X0.40m</v>
          </cell>
          <cell r="C17" t="str">
            <v>UN</v>
          </cell>
          <cell r="D17">
            <v>1028.1600000000001</v>
          </cell>
          <cell r="E17">
            <v>36486</v>
          </cell>
        </row>
        <row r="18">
          <cell r="A18" t="str">
            <v>M160</v>
          </cell>
          <cell r="B18" t="str">
            <v>CANES</v>
          </cell>
          <cell r="C18" t="str">
            <v>M</v>
          </cell>
          <cell r="D18">
            <v>1863.54</v>
          </cell>
          <cell r="E18">
            <v>36486</v>
          </cell>
        </row>
        <row r="19">
          <cell r="A19" t="str">
            <v>M170</v>
          </cell>
          <cell r="B19" t="str">
            <v>LARGUEROS</v>
          </cell>
          <cell r="C19" t="str">
            <v>M</v>
          </cell>
          <cell r="D19">
            <v>931.77</v>
          </cell>
          <cell r="E19">
            <v>36486</v>
          </cell>
        </row>
        <row r="20">
          <cell r="A20" t="str">
            <v>M180</v>
          </cell>
          <cell r="B20" t="str">
            <v>TACO DE MADERA</v>
          </cell>
          <cell r="C20" t="str">
            <v>M</v>
          </cell>
          <cell r="D20">
            <v>931.77</v>
          </cell>
          <cell r="E20">
            <v>36486</v>
          </cell>
        </row>
        <row r="21">
          <cell r="A21" t="str">
            <v>M190</v>
          </cell>
          <cell r="B21" t="str">
            <v>TABLAS</v>
          </cell>
          <cell r="C21" t="str">
            <v>M</v>
          </cell>
          <cell r="D21">
            <v>931.77</v>
          </cell>
          <cell r="E21">
            <v>36486</v>
          </cell>
        </row>
        <row r="22">
          <cell r="A22" t="str">
            <v>M200</v>
          </cell>
          <cell r="B22" t="str">
            <v>TUBERIA SANIT. DE D=2"</v>
          </cell>
          <cell r="C22" t="str">
            <v>M</v>
          </cell>
          <cell r="D22">
            <v>4981.3400000000011</v>
          </cell>
          <cell r="E22">
            <v>36486</v>
          </cell>
        </row>
        <row r="23">
          <cell r="A23" t="str">
            <v>M210</v>
          </cell>
          <cell r="B23" t="str">
            <v>TUBERIA SANIT. DE D=3"</v>
          </cell>
          <cell r="C23" t="str">
            <v>M</v>
          </cell>
          <cell r="D23">
            <v>7351.344000000001</v>
          </cell>
          <cell r="E23">
            <v>36486</v>
          </cell>
        </row>
        <row r="24">
          <cell r="A24" t="str">
            <v>M220</v>
          </cell>
          <cell r="B24" t="str">
            <v>TUBERIA SANIT. DE D=4"</v>
          </cell>
          <cell r="C24" t="str">
            <v>M</v>
          </cell>
          <cell r="D24">
            <v>10228.049999999999</v>
          </cell>
          <cell r="E24">
            <v>36486</v>
          </cell>
        </row>
        <row r="25">
          <cell r="A25" t="str">
            <v>M230</v>
          </cell>
          <cell r="B25" t="str">
            <v>TUBERIA SANIT. DE D=6"</v>
          </cell>
          <cell r="C25" t="str">
            <v>M</v>
          </cell>
          <cell r="D25">
            <v>20964.944000000003</v>
          </cell>
          <cell r="E25">
            <v>36486</v>
          </cell>
        </row>
        <row r="26">
          <cell r="A26" t="str">
            <v>M240</v>
          </cell>
          <cell r="B26" t="str">
            <v>TUBERIA AGUAS LLUVIAS DE D=2"</v>
          </cell>
          <cell r="C26" t="str">
            <v>M</v>
          </cell>
          <cell r="D26">
            <v>4981.3400000000011</v>
          </cell>
          <cell r="E26">
            <v>36486</v>
          </cell>
        </row>
        <row r="27">
          <cell r="A27" t="str">
            <v>M250</v>
          </cell>
          <cell r="B27" t="str">
            <v>TEE PVC SANITARIA D=3"</v>
          </cell>
          <cell r="C27" t="str">
            <v>UN</v>
          </cell>
          <cell r="D27">
            <v>5302.9922399999996</v>
          </cell>
          <cell r="E27">
            <v>36486</v>
          </cell>
        </row>
        <row r="28">
          <cell r="A28" t="str">
            <v>M260</v>
          </cell>
          <cell r="B28" t="str">
            <v>TEE PVC SANITARIA D=4"</v>
          </cell>
          <cell r="C28" t="str">
            <v>UN</v>
          </cell>
          <cell r="D28">
            <v>10950.977856000003</v>
          </cell>
          <cell r="E28">
            <v>36486</v>
          </cell>
        </row>
        <row r="29">
          <cell r="A29" t="str">
            <v>M270</v>
          </cell>
          <cell r="B29" t="str">
            <v>CODO 90 CxC D=2"</v>
          </cell>
          <cell r="C29" t="str">
            <v>UN</v>
          </cell>
          <cell r="D29">
            <v>1950.4080960000003</v>
          </cell>
          <cell r="E29">
            <v>36486</v>
          </cell>
        </row>
        <row r="30">
          <cell r="A30" t="str">
            <v>M280</v>
          </cell>
          <cell r="B30" t="str">
            <v>CODO 90 CxC D=3"</v>
          </cell>
          <cell r="C30" t="str">
            <v>UN</v>
          </cell>
          <cell r="D30">
            <v>4500.2848800000002</v>
          </cell>
          <cell r="E30">
            <v>36486</v>
          </cell>
        </row>
        <row r="31">
          <cell r="A31" t="str">
            <v>M290</v>
          </cell>
          <cell r="B31" t="str">
            <v>CODO 90 CxC D=4"</v>
          </cell>
          <cell r="C31" t="str">
            <v>UN</v>
          </cell>
          <cell r="D31">
            <v>8278.1331360000004</v>
          </cell>
          <cell r="E31">
            <v>36486</v>
          </cell>
        </row>
        <row r="32">
          <cell r="A32" t="str">
            <v>M300</v>
          </cell>
          <cell r="B32" t="str">
            <v>SIFON 180 PVC D=4"</v>
          </cell>
          <cell r="C32" t="str">
            <v>UN</v>
          </cell>
          <cell r="D32">
            <v>14233.538592000003</v>
          </cell>
          <cell r="E32">
            <v>36486</v>
          </cell>
        </row>
        <row r="33">
          <cell r="A33" t="str">
            <v>M310</v>
          </cell>
          <cell r="B33" t="str">
            <v>BUJE PVC 3"x2"</v>
          </cell>
          <cell r="C33" t="str">
            <v>UN</v>
          </cell>
          <cell r="D33">
            <v>2657.4737280000004</v>
          </cell>
          <cell r="E33">
            <v>36486</v>
          </cell>
        </row>
        <row r="34">
          <cell r="A34" t="str">
            <v>M320</v>
          </cell>
          <cell r="B34" t="str">
            <v>YEE PVC 2"</v>
          </cell>
          <cell r="C34" t="str">
            <v>UN</v>
          </cell>
          <cell r="D34">
            <v>3137.3902559999997</v>
          </cell>
          <cell r="E34">
            <v>36486</v>
          </cell>
        </row>
        <row r="35">
          <cell r="A35" t="str">
            <v>M330</v>
          </cell>
          <cell r="B35" t="str">
            <v>FORMALETERÍA</v>
          </cell>
          <cell r="C35" t="str">
            <v>M2</v>
          </cell>
          <cell r="D35">
            <v>68544</v>
          </cell>
          <cell r="E35">
            <v>36486</v>
          </cell>
        </row>
        <row r="36">
          <cell r="A36" t="str">
            <v>M340</v>
          </cell>
          <cell r="B36" t="str">
            <v>PLÁSTICO</v>
          </cell>
          <cell r="C36" t="str">
            <v>M2</v>
          </cell>
          <cell r="D36">
            <v>1142.4000000000001</v>
          </cell>
          <cell r="E36">
            <v>36486</v>
          </cell>
        </row>
        <row r="37">
          <cell r="A37" t="str">
            <v>M350</v>
          </cell>
          <cell r="B37" t="str">
            <v>LÁMINA CALIBRE 24</v>
          </cell>
          <cell r="C37" t="str">
            <v>M2</v>
          </cell>
          <cell r="D37">
            <v>3722.7433501078367</v>
          </cell>
          <cell r="E37">
            <v>36486</v>
          </cell>
        </row>
        <row r="38">
          <cell r="A38" t="str">
            <v>M360</v>
          </cell>
          <cell r="B38" t="str">
            <v>PINTURA ANTICORROSIVA</v>
          </cell>
          <cell r="C38" t="str">
            <v>M2</v>
          </cell>
          <cell r="D38">
            <v>661.86086400000011</v>
          </cell>
          <cell r="E38">
            <v>36486</v>
          </cell>
        </row>
        <row r="39">
          <cell r="A39" t="str">
            <v>M370</v>
          </cell>
          <cell r="B39" t="str">
            <v>PLASTOCRETE - CONCREPLAS</v>
          </cell>
          <cell r="C39" t="str">
            <v>KG</v>
          </cell>
          <cell r="D39">
            <v>2794.3675200000002</v>
          </cell>
          <cell r="E39">
            <v>36486</v>
          </cell>
        </row>
        <row r="40">
          <cell r="A40" t="str">
            <v>M380</v>
          </cell>
          <cell r="B40" t="str">
            <v>ENSAYO PERCOLACIÓN</v>
          </cell>
          <cell r="C40" t="str">
            <v>UN</v>
          </cell>
          <cell r="D40">
            <v>9139.2000000000007</v>
          </cell>
          <cell r="E40">
            <v>36486</v>
          </cell>
        </row>
        <row r="41">
          <cell r="A41" t="str">
            <v>M390</v>
          </cell>
          <cell r="B41" t="str">
            <v xml:space="preserve">IMPERMEABILIZANTE </v>
          </cell>
          <cell r="C41" t="str">
            <v>KG</v>
          </cell>
          <cell r="D41">
            <v>2513.2800000000007</v>
          </cell>
          <cell r="E41">
            <v>36486</v>
          </cell>
        </row>
        <row r="42">
          <cell r="A42" t="str">
            <v>M400</v>
          </cell>
          <cell r="B42" t="str">
            <v>SIFON 180 PVC D=2"</v>
          </cell>
          <cell r="C42" t="str">
            <v>UN</v>
          </cell>
          <cell r="D42">
            <v>3157.8849120000004</v>
          </cell>
          <cell r="E42">
            <v>36486</v>
          </cell>
        </row>
        <row r="43">
          <cell r="A43" t="str">
            <v>M410</v>
          </cell>
          <cell r="B43" t="str">
            <v>DINAMITA</v>
          </cell>
          <cell r="C43" t="str">
            <v>PULG</v>
          </cell>
          <cell r="D43">
            <v>799.68000000000018</v>
          </cell>
          <cell r="E43">
            <v>36486</v>
          </cell>
        </row>
        <row r="44">
          <cell r="A44" t="str">
            <v>M420</v>
          </cell>
          <cell r="B44" t="str">
            <v>ALAMBRE DE AMARRAR</v>
          </cell>
          <cell r="C44" t="str">
            <v>KG</v>
          </cell>
          <cell r="D44">
            <v>1606.5</v>
          </cell>
          <cell r="E44">
            <v>36486</v>
          </cell>
        </row>
        <row r="45">
          <cell r="A45" t="str">
            <v>M430</v>
          </cell>
          <cell r="B45" t="str">
            <v>MADERA</v>
          </cell>
          <cell r="C45" t="str">
            <v>M2</v>
          </cell>
          <cell r="D45">
            <v>1927.8</v>
          </cell>
          <cell r="E45">
            <v>36486</v>
          </cell>
        </row>
        <row r="46">
          <cell r="A46" t="str">
            <v>M440</v>
          </cell>
          <cell r="B46" t="str">
            <v>LIMPIADOR Y SOLDADURA</v>
          </cell>
          <cell r="C46" t="str">
            <v>GL</v>
          </cell>
          <cell r="D46">
            <v>180899.49696000002</v>
          </cell>
          <cell r="E46">
            <v>36486</v>
          </cell>
        </row>
        <row r="47">
          <cell r="A47" t="str">
            <v>M450</v>
          </cell>
          <cell r="B47" t="str">
            <v>BOTADERO</v>
          </cell>
          <cell r="C47" t="str">
            <v>M3</v>
          </cell>
          <cell r="D47">
            <v>4569.6000000000004</v>
          </cell>
          <cell r="E47">
            <v>36486</v>
          </cell>
        </row>
        <row r="48">
          <cell r="A48" t="str">
            <v>M460</v>
          </cell>
          <cell r="B48" t="str">
            <v>MORTERO</v>
          </cell>
          <cell r="C48" t="str">
            <v>M3</v>
          </cell>
          <cell r="D48">
            <v>262752.00000000006</v>
          </cell>
          <cell r="E48">
            <v>36486</v>
          </cell>
        </row>
        <row r="49">
          <cell r="A49" t="str">
            <v>M470</v>
          </cell>
          <cell r="B49" t="str">
            <v>TUBERIA POLIETILENO D=3"</v>
          </cell>
          <cell r="C49" t="str">
            <v>M</v>
          </cell>
          <cell r="D49">
            <v>6509.680800000001</v>
          </cell>
          <cell r="E49">
            <v>36486</v>
          </cell>
        </row>
        <row r="50">
          <cell r="A50" t="str">
            <v>M480</v>
          </cell>
          <cell r="B50" t="str">
            <v>CONCRETO DE Fc=210 Kg/cm2</v>
          </cell>
          <cell r="C50" t="str">
            <v>M3</v>
          </cell>
          <cell r="D50">
            <v>285600</v>
          </cell>
          <cell r="E50">
            <v>36486</v>
          </cell>
        </row>
        <row r="51">
          <cell r="A51" t="str">
            <v>M485</v>
          </cell>
          <cell r="B51" t="str">
            <v xml:space="preserve">GRAMA </v>
          </cell>
          <cell r="C51" t="str">
            <v>M2</v>
          </cell>
          <cell r="D51">
            <v>6509.680800000001</v>
          </cell>
          <cell r="E51">
            <v>36486</v>
          </cell>
        </row>
        <row r="52">
          <cell r="A52" t="str">
            <v>M490</v>
          </cell>
          <cell r="B52" t="str">
            <v>BLOQUE DE CONCRETO 0.15X0.20X0.40m</v>
          </cell>
          <cell r="C52" t="str">
            <v>UN</v>
          </cell>
          <cell r="D52">
            <v>1773.576</v>
          </cell>
          <cell r="E52">
            <v>36486</v>
          </cell>
        </row>
        <row r="53">
          <cell r="A53" t="str">
            <v>Z300</v>
          </cell>
          <cell r="B53" t="str">
            <v>CORDON DE SOLDADURA</v>
          </cell>
          <cell r="C53" t="str">
            <v>CM</v>
          </cell>
          <cell r="D53">
            <v>17136</v>
          </cell>
          <cell r="E53">
            <v>36486</v>
          </cell>
        </row>
        <row r="54">
          <cell r="B54">
            <v>0</v>
          </cell>
          <cell r="C54">
            <v>0</v>
          </cell>
          <cell r="D54">
            <v>0</v>
          </cell>
          <cell r="E54">
            <v>36486</v>
          </cell>
        </row>
        <row r="55">
          <cell r="A55" t="str">
            <v>CODIGO</v>
          </cell>
          <cell r="B55" t="str">
            <v>RECURSO</v>
          </cell>
          <cell r="C55" t="str">
            <v>UN</v>
          </cell>
          <cell r="D55" t="str">
            <v>V/UNITARIO</v>
          </cell>
          <cell r="E55">
            <v>16900</v>
          </cell>
        </row>
        <row r="56">
          <cell r="B56" t="str">
            <v>EQUIPO</v>
          </cell>
          <cell r="C56" t="str">
            <v>m2</v>
          </cell>
          <cell r="D56" t="str">
            <v>Baldosín gris tipo industrial</v>
          </cell>
          <cell r="E56">
            <v>38900</v>
          </cell>
        </row>
        <row r="57">
          <cell r="A57" t="str">
            <v>E010</v>
          </cell>
          <cell r="B57" t="str">
            <v>RETROEXCAVADORA DE LLANTAS TIPO F555</v>
          </cell>
          <cell r="C57" t="str">
            <v>HR</v>
          </cell>
          <cell r="D57">
            <v>45696.000000000007</v>
          </cell>
          <cell r="E57">
            <v>36486</v>
          </cell>
        </row>
        <row r="58">
          <cell r="A58" t="str">
            <v>E020</v>
          </cell>
          <cell r="B58" t="str">
            <v>COMPRESOR NEUMATICO CON MARTILLO</v>
          </cell>
          <cell r="C58" t="str">
            <v>HR</v>
          </cell>
          <cell r="D58">
            <v>35471.520000000004</v>
          </cell>
          <cell r="E58">
            <v>36486</v>
          </cell>
        </row>
        <row r="59">
          <cell r="A59" t="str">
            <v>E030</v>
          </cell>
          <cell r="B59" t="str">
            <v>VIBROCOMPACTADOR</v>
          </cell>
          <cell r="C59" t="str">
            <v>DIA</v>
          </cell>
          <cell r="D59">
            <v>19706.400000000005</v>
          </cell>
          <cell r="E59">
            <v>36486</v>
          </cell>
        </row>
        <row r="60">
          <cell r="A60" t="str">
            <v>E040</v>
          </cell>
          <cell r="B60" t="str">
            <v>PLACA VIBRATORIA</v>
          </cell>
          <cell r="C60" t="str">
            <v>DIA</v>
          </cell>
          <cell r="D60">
            <v>19706.400000000005</v>
          </cell>
          <cell r="E60">
            <v>36486</v>
          </cell>
        </row>
        <row r="61">
          <cell r="A61" t="str">
            <v>E050</v>
          </cell>
          <cell r="B61" t="str">
            <v>MEZCLADORA 1 SACO ELECTRICA</v>
          </cell>
          <cell r="C61" t="str">
            <v>DIA</v>
          </cell>
          <cell r="D61">
            <v>12612.096000000001</v>
          </cell>
          <cell r="E61">
            <v>36486</v>
          </cell>
        </row>
        <row r="62">
          <cell r="A62" t="str">
            <v>E060</v>
          </cell>
          <cell r="B62" t="str">
            <v>VIBRADOR ELECTRICO</v>
          </cell>
          <cell r="C62" t="str">
            <v>DIA</v>
          </cell>
          <cell r="D62">
            <v>18635.400000000001</v>
          </cell>
          <cell r="E62">
            <v>36486</v>
          </cell>
        </row>
        <row r="63">
          <cell r="A63" t="str">
            <v>E070</v>
          </cell>
          <cell r="B63" t="str">
            <v>TRANSITO</v>
          </cell>
          <cell r="C63" t="str">
            <v>DIA</v>
          </cell>
          <cell r="D63">
            <v>26275.200000000004</v>
          </cell>
          <cell r="E63">
            <v>36486</v>
          </cell>
        </row>
        <row r="64">
          <cell r="A64" t="str">
            <v>E080</v>
          </cell>
          <cell r="B64" t="str">
            <v>NIVEL DE PRECISION</v>
          </cell>
          <cell r="C64" t="str">
            <v>DIA</v>
          </cell>
          <cell r="D64">
            <v>19706.400000000005</v>
          </cell>
          <cell r="E64">
            <v>36486</v>
          </cell>
        </row>
        <row r="65">
          <cell r="A65" t="str">
            <v>E090</v>
          </cell>
          <cell r="B65" t="str">
            <v>SOLDADOR ELECTRICO</v>
          </cell>
          <cell r="C65" t="str">
            <v>DIA</v>
          </cell>
          <cell r="D65">
            <v>10710</v>
          </cell>
          <cell r="E65">
            <v>36486</v>
          </cell>
        </row>
        <row r="66">
          <cell r="A66" t="str">
            <v>E100</v>
          </cell>
          <cell r="B66" t="str">
            <v>EQUIPO DE AUTOGENA PARA CORTES TUBERIA</v>
          </cell>
          <cell r="C66" t="str">
            <v>DIA</v>
          </cell>
          <cell r="D66">
            <v>6907.95</v>
          </cell>
          <cell r="E66">
            <v>36486</v>
          </cell>
        </row>
        <row r="67">
          <cell r="A67" t="str">
            <v>E110</v>
          </cell>
          <cell r="B67" t="str">
            <v>HERRAMIENTA MENOR</v>
          </cell>
          <cell r="C67" t="str">
            <v>SG</v>
          </cell>
          <cell r="D67">
            <v>0</v>
          </cell>
          <cell r="E67">
            <v>36486</v>
          </cell>
        </row>
        <row r="68">
          <cell r="A68" t="str">
            <v>CODIGO</v>
          </cell>
          <cell r="B68" t="str">
            <v>RECURSO</v>
          </cell>
          <cell r="C68" t="str">
            <v>UN</v>
          </cell>
          <cell r="D68" t="str">
            <v>V/UNITARIO</v>
          </cell>
          <cell r="E68">
            <v>2737</v>
          </cell>
        </row>
        <row r="69">
          <cell r="B69" t="str">
            <v>TRANSPORTE</v>
          </cell>
          <cell r="C69" t="str">
            <v>un</v>
          </cell>
          <cell r="D69" t="str">
            <v>Bloques de concreto de 0,3m x 0,3m x 0,2m</v>
          </cell>
          <cell r="E69">
            <v>3689</v>
          </cell>
        </row>
        <row r="70">
          <cell r="A70" t="str">
            <v>T010</v>
          </cell>
          <cell r="B70" t="str">
            <v>VOLQUETAS DE 5M3</v>
          </cell>
          <cell r="C70" t="str">
            <v>M3</v>
          </cell>
          <cell r="D70">
            <v>36556.800000000003</v>
          </cell>
          <cell r="E70">
            <v>36486</v>
          </cell>
        </row>
        <row r="71">
          <cell r="A71" t="str">
            <v>T020</v>
          </cell>
          <cell r="B71" t="str">
            <v>TRANSPORTE INTERNO</v>
          </cell>
          <cell r="C71" t="str">
            <v>HR</v>
          </cell>
          <cell r="D71">
            <v>22848.000000000004</v>
          </cell>
          <cell r="E71">
            <v>36486</v>
          </cell>
        </row>
        <row r="72">
          <cell r="A72" t="str">
            <v>CODIGO</v>
          </cell>
          <cell r="B72" t="str">
            <v>RECURSO</v>
          </cell>
          <cell r="C72" t="str">
            <v>UN</v>
          </cell>
          <cell r="D72" t="str">
            <v>V/UNITARIO</v>
          </cell>
          <cell r="E72">
            <v>79470.000000000015</v>
          </cell>
        </row>
        <row r="73">
          <cell r="B73" t="str">
            <v>MANO DE OBRA</v>
          </cell>
          <cell r="C73" t="str">
            <v>un</v>
          </cell>
          <cell r="D73" t="str">
            <v>Breaker 1x15A</v>
          </cell>
          <cell r="E73">
            <v>9536.4000000000015</v>
          </cell>
        </row>
        <row r="74">
          <cell r="A74" t="str">
            <v>O010</v>
          </cell>
          <cell r="B74" t="str">
            <v>ENCARGADO</v>
          </cell>
          <cell r="C74" t="str">
            <v>DIA</v>
          </cell>
          <cell r="D74">
            <v>95117.137920000008</v>
          </cell>
          <cell r="E74">
            <v>36486</v>
          </cell>
        </row>
        <row r="75">
          <cell r="A75" t="str">
            <v>O020</v>
          </cell>
          <cell r="B75" t="str">
            <v>OFICIAL</v>
          </cell>
          <cell r="C75" t="str">
            <v>DIA</v>
          </cell>
          <cell r="D75">
            <v>50608.228608000012</v>
          </cell>
          <cell r="E75">
            <v>36486</v>
          </cell>
        </row>
        <row r="76">
          <cell r="A76" t="str">
            <v>O030</v>
          </cell>
          <cell r="B76" t="str">
            <v xml:space="preserve">AYUDANTE </v>
          </cell>
          <cell r="C76" t="str">
            <v>DIA</v>
          </cell>
          <cell r="D76">
            <v>20796.797952000008</v>
          </cell>
          <cell r="E76">
            <v>36486</v>
          </cell>
        </row>
        <row r="77">
          <cell r="A77" t="str">
            <v>O040</v>
          </cell>
          <cell r="B77" t="str">
            <v>TOPOGRAFO</v>
          </cell>
          <cell r="C77" t="str">
            <v>DIA</v>
          </cell>
          <cell r="D77">
            <v>25055.573760000003</v>
          </cell>
          <cell r="E77">
            <v>36486</v>
          </cell>
        </row>
        <row r="78">
          <cell r="A78" t="str">
            <v>O050</v>
          </cell>
          <cell r="B78" t="str">
            <v>CADENERO</v>
          </cell>
          <cell r="C78" t="str">
            <v>DIA</v>
          </cell>
          <cell r="D78">
            <v>25055.708106240007</v>
          </cell>
          <cell r="E78">
            <v>36486</v>
          </cell>
        </row>
        <row r="79">
          <cell r="A79" t="str">
            <v>O060</v>
          </cell>
          <cell r="B79" t="str">
            <v>MINERO</v>
          </cell>
          <cell r="C79" t="str">
            <v>DIA</v>
          </cell>
          <cell r="D79">
            <v>36192.877056000012</v>
          </cell>
          <cell r="E79">
            <v>36486</v>
          </cell>
        </row>
        <row r="80">
          <cell r="A80" t="str">
            <v>O061</v>
          </cell>
          <cell r="B80" t="str">
            <v>ALMACENISTA Y TESORERO</v>
          </cell>
          <cell r="C80" t="str">
            <v>DIA</v>
          </cell>
          <cell r="D80">
            <v>73874.310451200014</v>
          </cell>
          <cell r="E80">
            <v>36486</v>
          </cell>
        </row>
        <row r="81">
          <cell r="B81" t="str">
            <v>ICAC1</v>
          </cell>
          <cell r="C81" t="str">
            <v>ml</v>
          </cell>
          <cell r="D81" t="str">
            <v>Cable 1/0 ACSR</v>
          </cell>
          <cell r="E81">
            <v>15000</v>
          </cell>
        </row>
        <row r="82">
          <cell r="B82" t="str">
            <v>ICACD1</v>
          </cell>
          <cell r="C82" t="str">
            <v>ml</v>
          </cell>
          <cell r="D82" t="str">
            <v xml:space="preserve">cable 1/0 desnudo </v>
          </cell>
          <cell r="E82">
            <v>40460</v>
          </cell>
        </row>
        <row r="83">
          <cell r="B83" t="str">
            <v>ICACD8</v>
          </cell>
          <cell r="C83" t="str">
            <v>ml</v>
          </cell>
          <cell r="D83" t="str">
            <v xml:space="preserve">cable 8 desnudo </v>
          </cell>
          <cell r="E83">
            <v>3500</v>
          </cell>
        </row>
        <row r="84">
          <cell r="B84" t="str">
            <v>ICAC2</v>
          </cell>
          <cell r="C84" t="str">
            <v>ml</v>
          </cell>
          <cell r="D84" t="str">
            <v>Cable 2/0 ACSR</v>
          </cell>
          <cell r="E84">
            <v>18000</v>
          </cell>
        </row>
        <row r="85">
          <cell r="B85" t="str">
            <v>IC2ACSR</v>
          </cell>
          <cell r="C85" t="str">
            <v>ml</v>
          </cell>
          <cell r="D85" t="str">
            <v>Cable 2 ACSR</v>
          </cell>
          <cell r="E85">
            <v>2300</v>
          </cell>
        </row>
        <row r="86">
          <cell r="B86" t="str">
            <v>ICA2</v>
          </cell>
          <cell r="C86" t="str">
            <v>ml</v>
          </cell>
          <cell r="D86" t="str">
            <v>Cable N° 2</v>
          </cell>
          <cell r="E86">
            <v>27060.6</v>
          </cell>
        </row>
        <row r="87">
          <cell r="B87" t="str">
            <v>ICA4</v>
          </cell>
          <cell r="C87" t="str">
            <v>ml</v>
          </cell>
          <cell r="D87" t="str">
            <v>Cable Nº 4</v>
          </cell>
          <cell r="E87">
            <v>17428.739999999998</v>
          </cell>
        </row>
        <row r="88">
          <cell r="B88" t="str">
            <v>ICA6</v>
          </cell>
          <cell r="C88" t="str">
            <v>ml</v>
          </cell>
          <cell r="D88" t="str">
            <v>Cable N° 6</v>
          </cell>
          <cell r="E88">
            <v>5900</v>
          </cell>
        </row>
        <row r="89">
          <cell r="B89" t="str">
            <v>IC8</v>
          </cell>
          <cell r="C89" t="str">
            <v>ml</v>
          </cell>
          <cell r="D89" t="str">
            <v>Cable N° 8</v>
          </cell>
          <cell r="E89">
            <v>3800</v>
          </cell>
        </row>
        <row r="90">
          <cell r="B90" t="str">
            <v>ICA10</v>
          </cell>
          <cell r="C90" t="str">
            <v>ml</v>
          </cell>
          <cell r="D90" t="str">
            <v>Cable N° 10</v>
          </cell>
          <cell r="E90">
            <v>10500</v>
          </cell>
        </row>
        <row r="91">
          <cell r="B91" t="str">
            <v>ICA3N12</v>
          </cell>
          <cell r="C91" t="str">
            <v>ml</v>
          </cell>
          <cell r="D91" t="str">
            <v xml:space="preserve">Cable 3 N°12 </v>
          </cell>
          <cell r="E91">
            <v>8500</v>
          </cell>
        </row>
        <row r="92">
          <cell r="B92" t="str">
            <v>ICA12</v>
          </cell>
          <cell r="C92" t="str">
            <v>ml</v>
          </cell>
          <cell r="D92" t="str">
            <v xml:space="preserve">Cable N°12 </v>
          </cell>
          <cell r="E92">
            <v>3000</v>
          </cell>
        </row>
        <row r="93">
          <cell r="B93" t="str">
            <v>ICA12.1</v>
          </cell>
          <cell r="C93" t="str">
            <v>ml</v>
          </cell>
          <cell r="D93" t="str">
            <v xml:space="preserve">Cable N°12 </v>
          </cell>
          <cell r="E93">
            <v>4805</v>
          </cell>
        </row>
        <row r="94">
          <cell r="B94" t="str">
            <v>ICA8</v>
          </cell>
          <cell r="C94" t="str">
            <v>ml</v>
          </cell>
          <cell r="D94" t="str">
            <v>Cable antifraude N°8</v>
          </cell>
          <cell r="E94">
            <v>12000</v>
          </cell>
        </row>
        <row r="95">
          <cell r="B95" t="str">
            <v>ICC</v>
          </cell>
          <cell r="C95" t="str">
            <v>ml</v>
          </cell>
          <cell r="D95" t="str">
            <v xml:space="preserve">Cable cubierto 1/0 AWG </v>
          </cell>
          <cell r="E95">
            <v>33500</v>
          </cell>
        </row>
        <row r="96">
          <cell r="B96" t="str">
            <v>ICCTL</v>
          </cell>
          <cell r="C96" t="str">
            <v>ml</v>
          </cell>
          <cell r="D96" t="str">
            <v>Cable control</v>
          </cell>
          <cell r="E96">
            <v>20000</v>
          </cell>
        </row>
        <row r="97">
          <cell r="B97" t="str">
            <v>ICCTL4x10</v>
          </cell>
          <cell r="C97" t="str">
            <v>ml</v>
          </cell>
          <cell r="D97" t="str">
            <v>Cable control 4x10</v>
          </cell>
          <cell r="E97">
            <v>20760</v>
          </cell>
        </row>
        <row r="98">
          <cell r="B98" t="str">
            <v>ICCTL4x12</v>
          </cell>
          <cell r="C98" t="str">
            <v>ml</v>
          </cell>
          <cell r="D98" t="str">
            <v>Cable control 4x12</v>
          </cell>
          <cell r="E98">
            <v>14857</v>
          </cell>
        </row>
        <row r="99">
          <cell r="B99" t="str">
            <v>ICA1/0</v>
          </cell>
          <cell r="C99" t="str">
            <v>ml</v>
          </cell>
          <cell r="D99" t="str">
            <v>Cable aluminio 1/0 desnudo</v>
          </cell>
          <cell r="E99">
            <v>1900</v>
          </cell>
        </row>
        <row r="100">
          <cell r="B100" t="str">
            <v>ICCD1</v>
          </cell>
          <cell r="C100" t="str">
            <v>ml</v>
          </cell>
          <cell r="D100" t="str">
            <v>Cable de cobre desnudo N°1</v>
          </cell>
          <cell r="E100">
            <v>17000</v>
          </cell>
        </row>
        <row r="101">
          <cell r="B101" t="str">
            <v>ICCD2</v>
          </cell>
          <cell r="C101" t="str">
            <v>ml</v>
          </cell>
          <cell r="D101" t="str">
            <v>Cable de cobre desnudo N°2</v>
          </cell>
          <cell r="E101">
            <v>21550</v>
          </cell>
        </row>
        <row r="102">
          <cell r="B102" t="str">
            <v>ICCD4</v>
          </cell>
          <cell r="C102" t="str">
            <v>ml</v>
          </cell>
          <cell r="D102" t="str">
            <v>Cable de cobre desnudo N°4</v>
          </cell>
          <cell r="E102">
            <v>72000</v>
          </cell>
        </row>
        <row r="103">
          <cell r="B103" t="str">
            <v>ICCD1/0</v>
          </cell>
          <cell r="C103" t="str">
            <v>ml</v>
          </cell>
          <cell r="D103" t="str">
            <v>Cable de cobre desnudo 1/0 AWG</v>
          </cell>
          <cell r="E103">
            <v>20746</v>
          </cell>
        </row>
        <row r="104">
          <cell r="B104" t="str">
            <v>ICAB1N12</v>
          </cell>
          <cell r="C104" t="str">
            <v>ml</v>
          </cell>
          <cell r="D104" t="str">
            <v>Cable de cobre 1N°12 + 1N°12 +1N°12</v>
          </cell>
          <cell r="E104">
            <v>9520</v>
          </cell>
        </row>
        <row r="105">
          <cell r="B105" t="str">
            <v>ICAB2N6</v>
          </cell>
          <cell r="C105" t="str">
            <v>ml</v>
          </cell>
          <cell r="D105" t="str">
            <v>Cable de cobre 2N°6 + 1N°6 cu XLPW 600v</v>
          </cell>
          <cell r="E105">
            <v>14590</v>
          </cell>
        </row>
        <row r="106">
          <cell r="B106" t="str">
            <v>ICAB2N8</v>
          </cell>
          <cell r="C106" t="str">
            <v>ml</v>
          </cell>
          <cell r="D106" t="str">
            <v>Cable de cobre 2N°8 + 1N°8 +1N°10 THHN</v>
          </cell>
          <cell r="E106">
            <v>11305</v>
          </cell>
        </row>
        <row r="107">
          <cell r="B107" t="str">
            <v>ICAB3N8</v>
          </cell>
          <cell r="C107" t="str">
            <v>ml</v>
          </cell>
          <cell r="D107" t="str">
            <v>Cable de cobre 3N°8 tipo TC-S AWG</v>
          </cell>
          <cell r="E107">
            <v>11900</v>
          </cell>
        </row>
        <row r="108">
          <cell r="B108" t="str">
            <v>ICAB3N10</v>
          </cell>
          <cell r="C108" t="str">
            <v>ml</v>
          </cell>
          <cell r="D108" t="str">
            <v>Cable de cobre N°10 tipo TC-S AWG</v>
          </cell>
          <cell r="E108">
            <v>2975</v>
          </cell>
        </row>
        <row r="109">
          <cell r="B109" t="str">
            <v>ICAB3N10</v>
          </cell>
          <cell r="C109" t="str">
            <v>ml</v>
          </cell>
          <cell r="D109" t="str">
            <v>Cable de cobre 3N°10 tipo TC-S AWG</v>
          </cell>
          <cell r="E109">
            <v>10710</v>
          </cell>
        </row>
        <row r="110">
          <cell r="B110" t="str">
            <v>ICAB3N12</v>
          </cell>
          <cell r="C110" t="str">
            <v>ml</v>
          </cell>
          <cell r="D110" t="str">
            <v>Cable de cobre 3N°12 tipo TC-S AWG</v>
          </cell>
          <cell r="E110">
            <v>10710</v>
          </cell>
        </row>
        <row r="111">
          <cell r="B111" t="str">
            <v>ICABE</v>
          </cell>
          <cell r="C111" t="str">
            <v>ml</v>
          </cell>
          <cell r="D111" t="str">
            <v xml:space="preserve">Cable encauchetado </v>
          </cell>
          <cell r="E111">
            <v>25000</v>
          </cell>
        </row>
        <row r="112">
          <cell r="B112" t="str">
            <v>ICABE3x10</v>
          </cell>
          <cell r="C112" t="str">
            <v>ml</v>
          </cell>
          <cell r="D112" t="str">
            <v>Cable encauchetado 3x10</v>
          </cell>
          <cell r="E112">
            <v>8490</v>
          </cell>
        </row>
        <row r="113">
          <cell r="B113" t="str">
            <v>ICABE3x12</v>
          </cell>
          <cell r="C113" t="str">
            <v>ml</v>
          </cell>
          <cell r="D113" t="str">
            <v>Cable encauchetado 3x12</v>
          </cell>
          <cell r="E113">
            <v>6300</v>
          </cell>
        </row>
        <row r="114">
          <cell r="B114" t="str">
            <v>ICABE3x14</v>
          </cell>
          <cell r="C114" t="str">
            <v>ml</v>
          </cell>
          <cell r="D114" t="str">
            <v>Cable encauchetado 3x14 AWG</v>
          </cell>
          <cell r="E114">
            <v>3900</v>
          </cell>
        </row>
        <row r="115">
          <cell r="B115" t="str">
            <v>ICABE4x8</v>
          </cell>
          <cell r="C115" t="str">
            <v>ml</v>
          </cell>
          <cell r="D115" t="str">
            <v>Cable encauchetado 4x8 AWG</v>
          </cell>
          <cell r="E115">
            <v>17301</v>
          </cell>
        </row>
        <row r="116">
          <cell r="B116" t="str">
            <v>ICABE4x6</v>
          </cell>
          <cell r="C116" t="str">
            <v>ml</v>
          </cell>
          <cell r="D116" t="str">
            <v>Cable encauchetado 4x6 AWG</v>
          </cell>
          <cell r="E116">
            <v>26869</v>
          </cell>
        </row>
        <row r="117">
          <cell r="B117" t="str">
            <v>ICAA1/2</v>
          </cell>
          <cell r="C117" t="str">
            <v>ml</v>
          </cell>
          <cell r="D117" t="str">
            <v>Cable galvanizado alma de acero, Ø1/2"</v>
          </cell>
          <cell r="E117">
            <v>4891.1241960000007</v>
          </cell>
        </row>
        <row r="118">
          <cell r="B118" t="str">
            <v>ICAA1/4</v>
          </cell>
          <cell r="C118" t="str">
            <v>ml</v>
          </cell>
          <cell r="D118" t="str">
            <v>Cable galvanizado alma de acero, Ø1/4"</v>
          </cell>
          <cell r="E118">
            <v>6546.19</v>
          </cell>
        </row>
        <row r="119">
          <cell r="B119" t="str">
            <v>ICAA3/8</v>
          </cell>
          <cell r="C119" t="str">
            <v>ml</v>
          </cell>
          <cell r="D119" t="str">
            <v>Cable galvanizado alma de acero, Ø3/8"</v>
          </cell>
          <cell r="E119">
            <v>15131.088000000002</v>
          </cell>
        </row>
        <row r="120">
          <cell r="B120" t="str">
            <v>ICAB8</v>
          </cell>
          <cell r="C120" t="str">
            <v>ml</v>
          </cell>
          <cell r="D120" t="str">
            <v>Cable No8 AWG-CU-THHN/THWN-90ºC</v>
          </cell>
          <cell r="E120">
            <v>4200</v>
          </cell>
        </row>
        <row r="121">
          <cell r="B121" t="str">
            <v>ICAB10</v>
          </cell>
          <cell r="C121" t="str">
            <v>ml</v>
          </cell>
          <cell r="D121" t="str">
            <v>Cable No10 AWG-CU-THHN/THWN-90ºC</v>
          </cell>
          <cell r="E121">
            <v>3800</v>
          </cell>
        </row>
        <row r="122">
          <cell r="B122" t="str">
            <v>ICAB</v>
          </cell>
          <cell r="C122" t="str">
            <v>ml</v>
          </cell>
          <cell r="D122" t="str">
            <v>Cable No12 AWG-CU-THHN/THWN-90ºC</v>
          </cell>
          <cell r="E122">
            <v>2400</v>
          </cell>
        </row>
        <row r="123">
          <cell r="B123" t="str">
            <v>ICABSG</v>
          </cell>
          <cell r="C123" t="str">
            <v>ml</v>
          </cell>
          <cell r="D123" t="str">
            <v>Cable SGX 1/4"</v>
          </cell>
          <cell r="E123">
            <v>3500</v>
          </cell>
        </row>
        <row r="124">
          <cell r="B124" t="str">
            <v>ICABSGX</v>
          </cell>
          <cell r="C124" t="str">
            <v>ml</v>
          </cell>
          <cell r="D124" t="str">
            <v xml:space="preserve">Cable super GX </v>
          </cell>
          <cell r="E124">
            <v>2900</v>
          </cell>
        </row>
        <row r="125">
          <cell r="B125" t="str">
            <v>ICABT</v>
          </cell>
          <cell r="C125" t="str">
            <v>ml</v>
          </cell>
          <cell r="D125" t="str">
            <v xml:space="preserve">cable trenza </v>
          </cell>
          <cell r="E125">
            <v>6500</v>
          </cell>
        </row>
        <row r="126">
          <cell r="B126" t="str">
            <v>ICAD</v>
          </cell>
          <cell r="C126" t="str">
            <v>ml</v>
          </cell>
          <cell r="D126" t="str">
            <v>Cadena</v>
          </cell>
          <cell r="E126">
            <v>25218.480000000003</v>
          </cell>
        </row>
        <row r="127">
          <cell r="B127" t="str">
            <v>ICMPSE</v>
          </cell>
          <cell r="C127" t="str">
            <v>un</v>
          </cell>
          <cell r="D127" t="str">
            <v>Caja para mantenimiento preventivo al sistema eléctrico</v>
          </cell>
          <cell r="E127">
            <v>30000</v>
          </cell>
        </row>
        <row r="128">
          <cell r="B128" t="str">
            <v>ICSE</v>
          </cell>
          <cell r="C128" t="str">
            <v>un</v>
          </cell>
          <cell r="D128" t="str">
            <v>Caja 12cmX12cmX5cm (Salida eléctrica)</v>
          </cell>
          <cell r="E128">
            <v>12715.2</v>
          </cell>
        </row>
        <row r="129">
          <cell r="B129" t="str">
            <v>ICMCA</v>
          </cell>
          <cell r="C129" t="str">
            <v>un</v>
          </cell>
          <cell r="D129" t="str">
            <v>Caja metálica mas troquel</v>
          </cell>
          <cell r="E129">
            <v>10000</v>
          </cell>
        </row>
        <row r="130">
          <cell r="B130" t="str">
            <v>ICCD</v>
          </cell>
          <cell r="C130" t="str">
            <v>un</v>
          </cell>
          <cell r="D130" t="str">
            <v>Caja contador doble</v>
          </cell>
          <cell r="E130">
            <v>145000</v>
          </cell>
        </row>
        <row r="131">
          <cell r="B131" t="str">
            <v>ICAJFV1</v>
          </cell>
          <cell r="C131" t="str">
            <v>un</v>
          </cell>
          <cell r="D131" t="str">
            <v>Caja de PRFV tipo Matt 450 g/m2, Woven Roving 800 gm2, para válvula (sin fondo), Ø10", h= variable (Incluye tapa)</v>
          </cell>
          <cell r="E131">
            <v>158746</v>
          </cell>
        </row>
        <row r="132">
          <cell r="B132" t="str">
            <v>ICAJFV2</v>
          </cell>
          <cell r="C132" t="str">
            <v>un</v>
          </cell>
          <cell r="D132" t="str">
            <v>Caja de PRFV tipo Matt 450 g/m2, Woven Roving 800 gm2, para aforo, Ø12", h= 0,5m (Incluye tapa)</v>
          </cell>
          <cell r="E132">
            <v>158637.18640000001</v>
          </cell>
        </row>
        <row r="133">
          <cell r="B133" t="str">
            <v>ICAMA</v>
          </cell>
          <cell r="C133" t="str">
            <v>un</v>
          </cell>
          <cell r="D133" t="str">
            <v>Caja para micromedidor de acueducto</v>
          </cell>
          <cell r="E133">
            <v>103517</v>
          </cell>
        </row>
        <row r="134">
          <cell r="B134" t="str">
            <v>ICCDPS</v>
          </cell>
          <cell r="C134" t="str">
            <v>un</v>
          </cell>
          <cell r="D134" t="str">
            <v>Caja mas cableado para DPS</v>
          </cell>
          <cell r="E134">
            <v>90000</v>
          </cell>
        </row>
        <row r="135">
          <cell r="B135" t="str">
            <v>ICP</v>
          </cell>
          <cell r="C135" t="str">
            <v>un</v>
          </cell>
          <cell r="D135" t="str">
            <v>Caja primaria 100A-15kV-12kA</v>
          </cell>
          <cell r="E135">
            <v>165000</v>
          </cell>
        </row>
        <row r="136">
          <cell r="B136" t="str">
            <v>ICPS</v>
          </cell>
          <cell r="C136" t="str">
            <v>un</v>
          </cell>
          <cell r="D136" t="str">
            <v>Caja primaria mas soporte</v>
          </cell>
          <cell r="E136">
            <v>175000</v>
          </cell>
        </row>
        <row r="137">
          <cell r="B137" t="str">
            <v>ICI</v>
          </cell>
          <cell r="C137" t="str">
            <v>un</v>
          </cell>
          <cell r="D137" t="str">
            <v>Caja inspeccion (material civil)</v>
          </cell>
          <cell r="E137">
            <v>185000</v>
          </cell>
        </row>
        <row r="138">
          <cell r="B138" t="str">
            <v>ICAE6</v>
          </cell>
          <cell r="C138" t="str">
            <v>un</v>
          </cell>
          <cell r="D138" t="str">
            <v>Camisa de enfriamiento en PVC de 6" y base en acero Inoxidable</v>
          </cell>
          <cell r="E138">
            <v>1785000</v>
          </cell>
        </row>
        <row r="139">
          <cell r="B139" t="str">
            <v>ICAMI</v>
          </cell>
          <cell r="C139" t="str">
            <v>un</v>
          </cell>
          <cell r="D139" t="str">
            <v>Camisa</v>
          </cell>
          <cell r="E139">
            <v>78000</v>
          </cell>
        </row>
        <row r="140">
          <cell r="B140" t="str">
            <v>ICANI</v>
          </cell>
          <cell r="C140" t="str">
            <v>un</v>
          </cell>
          <cell r="D140" t="str">
            <v>Candado para intemperie</v>
          </cell>
          <cell r="E140">
            <v>46000</v>
          </cell>
        </row>
        <row r="141">
          <cell r="B141" t="str">
            <v>ICAN</v>
          </cell>
          <cell r="C141" t="str">
            <v>un</v>
          </cell>
          <cell r="D141" t="str">
            <v>Canes</v>
          </cell>
          <cell r="E141">
            <v>14875</v>
          </cell>
        </row>
        <row r="142">
          <cell r="B142" t="str">
            <v>ICAN3,5X4</v>
          </cell>
          <cell r="C142" t="str">
            <v>un</v>
          </cell>
          <cell r="D142" t="str">
            <v>Can de madera de 3,5 a 4,0m</v>
          </cell>
          <cell r="E142">
            <v>200</v>
          </cell>
        </row>
        <row r="143">
          <cell r="B143" t="str">
            <v>ICSTB</v>
          </cell>
          <cell r="C143" t="str">
            <v>un</v>
          </cell>
          <cell r="D143" t="str">
            <v>Canastilla para sumidero tipo B</v>
          </cell>
          <cell r="E143">
            <v>148750</v>
          </cell>
        </row>
        <row r="144">
          <cell r="B144" t="str">
            <v>ICZB</v>
          </cell>
          <cell r="C144" t="str">
            <v>ml</v>
          </cell>
          <cell r="D144" t="str">
            <v>Canalizacion zona blanda (arenilla)</v>
          </cell>
          <cell r="E144">
            <v>2200</v>
          </cell>
        </row>
        <row r="145">
          <cell r="B145" t="str">
            <v>ICAP1 1/4</v>
          </cell>
          <cell r="C145" t="str">
            <v>un</v>
          </cell>
          <cell r="D145" t="str">
            <v xml:space="preserve">Capacete 1 1/4'' </v>
          </cell>
          <cell r="E145">
            <v>6188</v>
          </cell>
        </row>
        <row r="146">
          <cell r="B146" t="str">
            <v>ICAP2</v>
          </cell>
          <cell r="C146" t="str">
            <v>un</v>
          </cell>
          <cell r="D146" t="str">
            <v xml:space="preserve">Capacete 2'' </v>
          </cell>
          <cell r="E146">
            <v>9350</v>
          </cell>
        </row>
        <row r="147">
          <cell r="B147" t="str">
            <v>ICAP3</v>
          </cell>
          <cell r="C147" t="str">
            <v>un</v>
          </cell>
          <cell r="D147" t="str">
            <v>Capacete 3"</v>
          </cell>
          <cell r="E147">
            <v>23500</v>
          </cell>
        </row>
        <row r="148">
          <cell r="B148" t="str">
            <v>ICEM</v>
          </cell>
          <cell r="C148" t="str">
            <v>bulto 50kg</v>
          </cell>
          <cell r="D148" t="str">
            <v>Cemento</v>
          </cell>
          <cell r="E148">
            <v>25000</v>
          </cell>
        </row>
        <row r="149">
          <cell r="B149" t="str">
            <v>ICEMB</v>
          </cell>
          <cell r="C149" t="str">
            <v>bulto 40kg</v>
          </cell>
          <cell r="D149" t="str">
            <v>Cemento blanco</v>
          </cell>
          <cell r="E149">
            <v>42900</v>
          </cell>
        </row>
        <row r="150">
          <cell r="B150" t="str">
            <v>ICER</v>
          </cell>
          <cell r="C150" t="str">
            <v>m2</v>
          </cell>
          <cell r="D150" t="str">
            <v xml:space="preserve">Cerámica 25cm x 35cm </v>
          </cell>
          <cell r="E150">
            <v>22253</v>
          </cell>
        </row>
        <row r="151">
          <cell r="B151" t="str">
            <v>ICDG</v>
          </cell>
          <cell r="C151" t="str">
            <v>m2</v>
          </cell>
          <cell r="D151" t="str">
            <v>Cespedones de gramalote</v>
          </cell>
          <cell r="E151">
            <v>6304.6200000000008</v>
          </cell>
        </row>
        <row r="152">
          <cell r="B152" t="str">
            <v>ICTG</v>
          </cell>
          <cell r="C152" t="str">
            <v>gl</v>
          </cell>
          <cell r="D152" t="str">
            <v>Chazos, tornillos anulares, guayas y grilletes</v>
          </cell>
          <cell r="E152">
            <v>5298.0000000000009</v>
          </cell>
        </row>
        <row r="153">
          <cell r="B153" t="str">
            <v>ICB</v>
          </cell>
          <cell r="C153" t="str">
            <v>m</v>
          </cell>
          <cell r="D153" t="str">
            <v xml:space="preserve">Cinta bandi </v>
          </cell>
          <cell r="E153">
            <v>3570</v>
          </cell>
        </row>
        <row r="154">
          <cell r="B154" t="str">
            <v>ICBYH</v>
          </cell>
          <cell r="C154" t="str">
            <v>gl</v>
          </cell>
          <cell r="D154" t="str">
            <v>Cinta Bandit-it y hebillas</v>
          </cell>
          <cell r="E154">
            <v>25000</v>
          </cell>
        </row>
        <row r="155">
          <cell r="B155" t="str">
            <v>ICCEL</v>
          </cell>
          <cell r="C155" t="str">
            <v>un</v>
          </cell>
          <cell r="D155" t="str">
            <v>Cinta de colores para instalaciones eléctricas</v>
          </cell>
          <cell r="E155">
            <v>3000</v>
          </cell>
        </row>
        <row r="156">
          <cell r="B156" t="str">
            <v>ICPE</v>
          </cell>
          <cell r="C156" t="str">
            <v>ml</v>
          </cell>
          <cell r="D156" t="str">
            <v>Cinta en polietileno color azul, e=10cm para acueducto</v>
          </cell>
          <cell r="E156">
            <v>1700</v>
          </cell>
        </row>
        <row r="157">
          <cell r="B157" t="str">
            <v>ICPEAL</v>
          </cell>
          <cell r="C157" t="str">
            <v>ml</v>
          </cell>
          <cell r="D157" t="str">
            <v>Cinta en polietileno color azul, e=10cm para acantarillado</v>
          </cell>
          <cell r="E157">
            <v>1000</v>
          </cell>
        </row>
        <row r="158">
          <cell r="B158" t="str">
            <v>ICPL</v>
          </cell>
          <cell r="C158" t="str">
            <v>ml</v>
          </cell>
          <cell r="D158" t="str">
            <v>cinta plastica</v>
          </cell>
          <cell r="E158">
            <v>1990</v>
          </cell>
        </row>
        <row r="159">
          <cell r="B159" t="str">
            <v>ICPVC.10</v>
          </cell>
          <cell r="C159" t="str">
            <v>ml</v>
          </cell>
          <cell r="D159" t="str">
            <v>Cinta PVC 0.10, sello elástico</v>
          </cell>
          <cell r="E159">
            <v>18913.86</v>
          </cell>
        </row>
        <row r="160">
          <cell r="B160" t="str">
            <v>ICPVC.15</v>
          </cell>
          <cell r="C160" t="str">
            <v>ml</v>
          </cell>
          <cell r="D160" t="str">
            <v>Cinta PVC 0.15, sello elástico</v>
          </cell>
          <cell r="E160">
            <v>27125.760000000002</v>
          </cell>
        </row>
        <row r="161">
          <cell r="B161" t="str">
            <v>ICPVC.22</v>
          </cell>
          <cell r="C161" t="str">
            <v>ml</v>
          </cell>
          <cell r="D161" t="str">
            <v>Cinta PVC 0.22, sello elástico</v>
          </cell>
          <cell r="E161">
            <v>34542.960000000006</v>
          </cell>
        </row>
        <row r="162">
          <cell r="B162" t="str">
            <v>ICSC23</v>
          </cell>
          <cell r="C162" t="str">
            <v>gl</v>
          </cell>
          <cell r="D162" t="str">
            <v>Cinta Scotch 23</v>
          </cell>
          <cell r="E162">
            <v>529.80000000000007</v>
          </cell>
        </row>
        <row r="163">
          <cell r="B163" t="str">
            <v>ICSEÑ</v>
          </cell>
          <cell r="C163" t="str">
            <v>ml</v>
          </cell>
          <cell r="D163" t="str">
            <v>cinta de señalización</v>
          </cell>
          <cell r="E163">
            <v>1500</v>
          </cell>
        </row>
        <row r="164">
          <cell r="B164" t="str">
            <v>ICSC33</v>
          </cell>
          <cell r="C164" t="str">
            <v>gl</v>
          </cell>
          <cell r="D164" t="str">
            <v>Cinta Scotch 33</v>
          </cell>
          <cell r="E164">
            <v>635.7600000000001</v>
          </cell>
        </row>
        <row r="165">
          <cell r="B165" t="str">
            <v>ICLA</v>
          </cell>
          <cell r="C165" t="str">
            <v>kg</v>
          </cell>
          <cell r="D165" t="str">
            <v>Clavos</v>
          </cell>
          <cell r="E165">
            <v>4760</v>
          </cell>
        </row>
        <row r="166">
          <cell r="B166" t="str">
            <v>ICLAV20A</v>
          </cell>
          <cell r="C166" t="str">
            <v>un</v>
          </cell>
          <cell r="D166" t="str">
            <v>Clavija 20A</v>
          </cell>
          <cell r="E166">
            <v>3800</v>
          </cell>
        </row>
        <row r="167">
          <cell r="B167" t="str">
            <v>ICMG3</v>
          </cell>
          <cell r="C167" t="str">
            <v>un</v>
          </cell>
          <cell r="D167" t="str">
            <v>Cruceta metálica galvanizada, L=3m</v>
          </cell>
          <cell r="E167">
            <v>121796.5</v>
          </cell>
        </row>
        <row r="168">
          <cell r="B168" t="str">
            <v>ICO9-11</v>
          </cell>
          <cell r="C168" t="str">
            <v>un</v>
          </cell>
          <cell r="D168" t="str">
            <v>Collarín de 9 a11"</v>
          </cell>
          <cell r="E168">
            <v>44000</v>
          </cell>
        </row>
        <row r="169">
          <cell r="B169" t="str">
            <v>ICS</v>
          </cell>
          <cell r="C169" t="str">
            <v>un</v>
          </cell>
          <cell r="D169" t="str">
            <v>Combo sanitario (incluye sanitario, lavamanos de pared y griferia)</v>
          </cell>
          <cell r="E169">
            <v>339864</v>
          </cell>
        </row>
        <row r="170">
          <cell r="B170" t="str">
            <v>ICTOR</v>
          </cell>
          <cell r="C170" t="str">
            <v>un</v>
          </cell>
          <cell r="D170" t="str">
            <v xml:space="preserve">Conector   </v>
          </cell>
          <cell r="E170">
            <v>18900</v>
          </cell>
        </row>
        <row r="171">
          <cell r="B171" t="str">
            <v>ICON</v>
          </cell>
          <cell r="C171" t="str">
            <v>un</v>
          </cell>
          <cell r="D171" t="str">
            <v>Conector OB 10-10</v>
          </cell>
          <cell r="E171">
            <v>1190</v>
          </cell>
        </row>
        <row r="172">
          <cell r="B172" t="str">
            <v>ICCG</v>
          </cell>
          <cell r="C172" t="str">
            <v>gl</v>
          </cell>
          <cell r="D172" t="str">
            <v>Conectores, cintas y grapas (Sálida eléctrica)</v>
          </cell>
          <cell r="E172">
            <v>15470</v>
          </cell>
        </row>
        <row r="173">
          <cell r="B173" t="str">
            <v>ICEL</v>
          </cell>
          <cell r="C173" t="str">
            <v>un</v>
          </cell>
          <cell r="D173" t="str">
            <v>Contador 240/120V - 15 - 100A, con accesorios para su montaje</v>
          </cell>
          <cell r="E173">
            <v>180000</v>
          </cell>
        </row>
        <row r="174">
          <cell r="B174" t="str">
            <v>ICEL1</v>
          </cell>
          <cell r="C174" t="str">
            <v>un</v>
          </cell>
          <cell r="D174" t="str">
            <v>Contador electrónico 20/120A - 240/120V , 60Hz - conexión directa. Incluye gabinete para instalar en poste , breaker de protección, puesta a tierra y portante metálico de 3" con capacete</v>
          </cell>
          <cell r="E174">
            <v>1850000</v>
          </cell>
        </row>
        <row r="175">
          <cell r="B175" t="str">
            <v>ICM</v>
          </cell>
          <cell r="C175" t="str">
            <v>un</v>
          </cell>
          <cell r="D175" t="str">
            <v>Contador monofasico 15(60)A, 240/120 V</v>
          </cell>
          <cell r="E175">
            <v>350000</v>
          </cell>
        </row>
        <row r="176">
          <cell r="B176" t="str">
            <v>ICM1</v>
          </cell>
          <cell r="C176" t="str">
            <v>un</v>
          </cell>
          <cell r="D176" t="str">
            <v>Contador monofasico 15(100)A, 240/120 V</v>
          </cell>
          <cell r="E176">
            <v>450000</v>
          </cell>
        </row>
        <row r="177">
          <cell r="B177" t="str">
            <v>ICOTOR</v>
          </cell>
          <cell r="C177" t="str">
            <v>un</v>
          </cell>
          <cell r="D177" t="str">
            <v>Contactor</v>
          </cell>
          <cell r="E177">
            <v>162000</v>
          </cell>
        </row>
        <row r="178">
          <cell r="B178" t="str">
            <v>ICORA11/4</v>
          </cell>
          <cell r="C178" t="str">
            <v>m</v>
          </cell>
          <cell r="D178" t="str">
            <v>Coraza americana 1 1/4"</v>
          </cell>
          <cell r="E178">
            <v>8144</v>
          </cell>
        </row>
        <row r="179">
          <cell r="B179" t="str">
            <v>ICAIB</v>
          </cell>
          <cell r="C179" t="str">
            <v>cm</v>
          </cell>
          <cell r="D179" t="str">
            <v>Cortes en acero, incluye bisel</v>
          </cell>
          <cell r="E179">
            <v>1547</v>
          </cell>
        </row>
        <row r="180">
          <cell r="B180" t="str">
            <v>ICOS</v>
          </cell>
          <cell r="C180" t="str">
            <v>un</v>
          </cell>
          <cell r="D180" t="str">
            <v>Costal</v>
          </cell>
          <cell r="E180">
            <v>500</v>
          </cell>
        </row>
        <row r="181">
          <cell r="B181" t="str">
            <v>IDES</v>
          </cell>
          <cell r="C181" t="str">
            <v>gl</v>
          </cell>
          <cell r="D181" t="str">
            <v>Desperdicio (10% de los materiales)</v>
          </cell>
          <cell r="E181">
            <v>0</v>
          </cell>
        </row>
        <row r="182">
          <cell r="B182" t="str">
            <v>IDPS</v>
          </cell>
          <cell r="C182" t="str">
            <v>un</v>
          </cell>
          <cell r="D182" t="str">
            <v>DPS</v>
          </cell>
          <cell r="E182">
            <v>560000</v>
          </cell>
        </row>
        <row r="183">
          <cell r="B183" t="str">
            <v>IEN50</v>
          </cell>
          <cell r="C183" t="str">
            <v>un</v>
          </cell>
          <cell r="D183" t="str">
            <v>Empaque de neopreno 50 mm</v>
          </cell>
          <cell r="E183">
            <v>2975</v>
          </cell>
        </row>
        <row r="184">
          <cell r="B184" t="str">
            <v>IENT</v>
          </cell>
          <cell r="C184" t="str">
            <v>m3</v>
          </cell>
          <cell r="D184" t="str">
            <v>Entresuelo</v>
          </cell>
          <cell r="E184">
            <v>85680</v>
          </cell>
        </row>
        <row r="185">
          <cell r="B185" t="str">
            <v>IEA1</v>
          </cell>
          <cell r="C185" t="str">
            <v>un</v>
          </cell>
          <cell r="D185" t="str">
            <v>Escalera en aluminio, un cuerpo; L=2,30m</v>
          </cell>
          <cell r="E185">
            <v>319999</v>
          </cell>
        </row>
        <row r="186">
          <cell r="B186" t="str">
            <v>IEFV1</v>
          </cell>
          <cell r="C186" t="str">
            <v>un</v>
          </cell>
          <cell r="D186" t="str">
            <v>Escalera en PRFV; L=1,50m</v>
          </cell>
          <cell r="E186">
            <v>541331</v>
          </cell>
        </row>
        <row r="187">
          <cell r="B187" t="str">
            <v>IEFV2</v>
          </cell>
          <cell r="C187" t="str">
            <v>un</v>
          </cell>
          <cell r="D187" t="str">
            <v>Escalera en PRFV; L=2,00m</v>
          </cell>
          <cell r="E187">
            <v>660331</v>
          </cell>
        </row>
        <row r="188">
          <cell r="B188" t="str">
            <v>IEFV3</v>
          </cell>
          <cell r="C188" t="str">
            <v>un</v>
          </cell>
          <cell r="D188" t="str">
            <v>Escalera en PRFV; L=2,50m</v>
          </cell>
          <cell r="E188">
            <v>779331</v>
          </cell>
        </row>
        <row r="189">
          <cell r="B189" t="str">
            <v>IEFV4</v>
          </cell>
          <cell r="C189" t="str">
            <v>un</v>
          </cell>
          <cell r="D189" t="str">
            <v>Escalera en PRFV; L=3,00m</v>
          </cell>
          <cell r="E189">
            <v>898331</v>
          </cell>
        </row>
        <row r="190">
          <cell r="B190" t="str">
            <v>IEFV5</v>
          </cell>
          <cell r="C190" t="str">
            <v>un</v>
          </cell>
          <cell r="D190" t="str">
            <v>Escalera en PRFV; L=3,50m</v>
          </cell>
          <cell r="E190">
            <v>945931</v>
          </cell>
        </row>
        <row r="191">
          <cell r="B191" t="str">
            <v>IEFV6</v>
          </cell>
          <cell r="C191" t="str">
            <v>un</v>
          </cell>
          <cell r="D191" t="str">
            <v>Escalera extensión en PRFV; L=5,02m, peso=13,4kg, norma ANSI, tipo 2, capacidad=102Kg-225Lb</v>
          </cell>
          <cell r="E191">
            <v>1095871</v>
          </cell>
        </row>
        <row r="192">
          <cell r="B192" t="str">
            <v>IE7PLA</v>
          </cell>
          <cell r="C192" t="str">
            <v>un</v>
          </cell>
          <cell r="D192" t="str">
            <v>Escalera con 7 peldaños en lámina de Alfajor de 0,9m x 0,3m e = 6mm adosada a muro circular de Ø3m , incluye ángulo de Acero de 2 1/2" x 3/16", platina de acero de 2" x 4" x 3/16", anticorrosivo y pintura intemperie amarillo tránsito (2 capas)</v>
          </cell>
          <cell r="E192">
            <v>2450000</v>
          </cell>
        </row>
        <row r="193">
          <cell r="B193" t="str">
            <v>IE18PLA</v>
          </cell>
          <cell r="C193" t="str">
            <v>un</v>
          </cell>
          <cell r="D193" t="str">
            <v>Escalera con 18 peldaños en lámina de Alfajor de 0,9m x 0,3m e = 6mm adosada a muro circular de Ø3m , incluye ángulo de Acero de 2 1/2" x 3/16", platina de acero de 2" x 4" x 3/16", anticorrosivo y pintura intemperie amarillo tránsito (2 capas)</v>
          </cell>
          <cell r="E193">
            <v>3000000</v>
          </cell>
        </row>
        <row r="194">
          <cell r="B194" t="str">
            <v>IE24PLA</v>
          </cell>
          <cell r="C194" t="str">
            <v>un</v>
          </cell>
          <cell r="D194" t="str">
            <v>Suministro, transporte e instalación de escalera con 24 peldaños en lámina de Alfajor de 0,9m x 0,3m e = 6mm adosada a muro circular de Ø3m , incluye ángulo de Acero de 2 1/2" x 3/16", platina de acero de 2" x 4" x 3/16", anticorrosivo y pintura intemperi</v>
          </cell>
          <cell r="E194">
            <v>3500000</v>
          </cell>
        </row>
        <row r="195">
          <cell r="B195" t="str">
            <v>IES</v>
          </cell>
          <cell r="C195" t="str">
            <v>gal</v>
          </cell>
          <cell r="D195" t="str">
            <v>Esmalte sintético</v>
          </cell>
          <cell r="E195">
            <v>57120</v>
          </cell>
        </row>
        <row r="196">
          <cell r="B196" t="str">
            <v>IEPP</v>
          </cell>
          <cell r="C196" t="str">
            <v>un</v>
          </cell>
          <cell r="D196" t="str">
            <v>Estacón en polipropileno</v>
          </cell>
          <cell r="E196">
            <v>17850</v>
          </cell>
        </row>
        <row r="197">
          <cell r="B197" t="str">
            <v>IEPP2</v>
          </cell>
          <cell r="C197" t="str">
            <v>un</v>
          </cell>
          <cell r="D197" t="str">
            <v xml:space="preserve">Estacón en polipropileno, L=2,5m, Ø=4" </v>
          </cell>
          <cell r="E197">
            <v>63070</v>
          </cell>
        </row>
        <row r="198">
          <cell r="B198" t="str">
            <v>IEMI</v>
          </cell>
          <cell r="C198" t="str">
            <v>un</v>
          </cell>
          <cell r="D198" t="str">
            <v>Estacón media madera inmunizada, L=1,5m, Ø=4"</v>
          </cell>
          <cell r="E198">
            <v>30000</v>
          </cell>
        </row>
        <row r="199">
          <cell r="B199" t="str">
            <v>IFNM</v>
          </cell>
          <cell r="C199" t="str">
            <v>un</v>
          </cell>
          <cell r="D199" t="str">
            <v>Flotador de nivel para encendido y apagado de motobombas</v>
          </cell>
          <cell r="E199">
            <v>499800</v>
          </cell>
        </row>
        <row r="200">
          <cell r="B200" t="str">
            <v>IFNMAI</v>
          </cell>
          <cell r="C200" t="str">
            <v>un</v>
          </cell>
          <cell r="D200" t="str">
            <v>Flotador de nivel magnético con niveles de alta y baja en acero inoxidable para montaje vertical</v>
          </cell>
          <cell r="E200">
            <v>499800</v>
          </cell>
        </row>
        <row r="201">
          <cell r="B201" t="str">
            <v>IFG</v>
          </cell>
          <cell r="C201" t="str">
            <v>un</v>
          </cell>
          <cell r="D201" t="str">
            <v xml:space="preserve">fungibles </v>
          </cell>
          <cell r="E201">
            <v>10000</v>
          </cell>
        </row>
        <row r="202">
          <cell r="B202" t="str">
            <v>IF6T</v>
          </cell>
          <cell r="C202" t="str">
            <v>un</v>
          </cell>
          <cell r="D202" t="str">
            <v>Fusible 6T-7K</v>
          </cell>
          <cell r="E202">
            <v>3000</v>
          </cell>
        </row>
        <row r="203">
          <cell r="B203" t="str">
            <v>IF125A</v>
          </cell>
          <cell r="C203" t="str">
            <v>un</v>
          </cell>
          <cell r="D203" t="str">
            <v>Fusible 125A Gl/gG tipo cuchilla de 500 Voltios, ruptura 120kA. portafusible y protecciones</v>
          </cell>
          <cell r="E203">
            <v>26180</v>
          </cell>
        </row>
        <row r="204">
          <cell r="B204" t="str">
            <v>IGAB</v>
          </cell>
          <cell r="C204" t="str">
            <v>un</v>
          </cell>
          <cell r="D204" t="str">
            <v>Gabinete en acero laminado, protección IP 55; incluye bandeja doble fondo. Medidas: 300x200x160 mm</v>
          </cell>
          <cell r="E204">
            <v>261800</v>
          </cell>
        </row>
        <row r="205">
          <cell r="B205" t="str">
            <v>IGABB</v>
          </cell>
          <cell r="C205" t="str">
            <v>un</v>
          </cell>
          <cell r="D205" t="str">
            <v>Gabinete con cableado de control y borneras de tablero manual para control de bombas</v>
          </cell>
          <cell r="E205">
            <v>2500000</v>
          </cell>
        </row>
        <row r="206">
          <cell r="B206" t="str">
            <v>IGABCYB</v>
          </cell>
          <cell r="C206" t="str">
            <v>un</v>
          </cell>
          <cell r="D206" t="str">
            <v xml:space="preserve">Gabinete con cableado de control y borneras </v>
          </cell>
          <cell r="E206">
            <v>10463670</v>
          </cell>
        </row>
        <row r="207">
          <cell r="B207" t="str">
            <v>IGABBP</v>
          </cell>
          <cell r="C207" t="str">
            <v>un</v>
          </cell>
          <cell r="D207" t="str">
            <v>Gabinete con cableado de control y borboneras planta</v>
          </cell>
          <cell r="E207">
            <v>4500000</v>
          </cell>
        </row>
        <row r="208">
          <cell r="B208" t="str">
            <v>IGABBTA</v>
          </cell>
          <cell r="C208" t="str">
            <v>un</v>
          </cell>
          <cell r="D208" t="str">
            <v>Gabinete con cableado de control y borneras de tablero automatico para control de bombas</v>
          </cell>
          <cell r="E208">
            <v>1800000</v>
          </cell>
        </row>
        <row r="209">
          <cell r="B209" t="str">
            <v>IGEOM</v>
          </cell>
          <cell r="C209" t="str">
            <v>m2</v>
          </cell>
          <cell r="D209" t="str">
            <v>Geomembrana tipo HD o HFPE de 40mils o similar</v>
          </cell>
          <cell r="E209">
            <v>17850</v>
          </cell>
        </row>
        <row r="210">
          <cell r="B210" t="str">
            <v>IGEO1</v>
          </cell>
          <cell r="C210" t="str">
            <v>m2</v>
          </cell>
          <cell r="D210" t="str">
            <v>Geotextil NT2000 (No tejido)</v>
          </cell>
          <cell r="E210">
            <v>5406.17</v>
          </cell>
        </row>
        <row r="211">
          <cell r="B211" t="str">
            <v>IGEO</v>
          </cell>
          <cell r="C211" t="str">
            <v>m2</v>
          </cell>
          <cell r="D211" t="str">
            <v>Geotextil NT2500 (No tejido)</v>
          </cell>
          <cell r="E211">
            <v>5673.92</v>
          </cell>
        </row>
        <row r="212">
          <cell r="B212" t="str">
            <v>IGEO2</v>
          </cell>
          <cell r="C212" t="str">
            <v>m2</v>
          </cell>
          <cell r="D212" t="str">
            <v>Geotextil NT4000 (No tejido)</v>
          </cell>
          <cell r="E212">
            <v>9218.93</v>
          </cell>
        </row>
        <row r="213">
          <cell r="B213" t="str">
            <v>IGP</v>
          </cell>
          <cell r="C213" t="str">
            <v>un</v>
          </cell>
          <cell r="D213" t="str">
            <v>Guía y pasador</v>
          </cell>
          <cell r="E213">
            <v>14471.59</v>
          </cell>
        </row>
        <row r="214">
          <cell r="B214" t="str">
            <v>IGTM</v>
          </cell>
          <cell r="C214" t="str">
            <v>m2</v>
          </cell>
          <cell r="D214" t="str">
            <v>Grama tipo macana</v>
          </cell>
          <cell r="E214">
            <v>5950</v>
          </cell>
        </row>
        <row r="215">
          <cell r="B215" t="str">
            <v>IGRAN</v>
          </cell>
          <cell r="C215" t="str">
            <v>Kg</v>
          </cell>
          <cell r="D215" t="str">
            <v>Granito #2</v>
          </cell>
          <cell r="E215">
            <v>1186.5999999999999</v>
          </cell>
        </row>
        <row r="216">
          <cell r="B216" t="str">
            <v>IGRA</v>
          </cell>
          <cell r="C216" t="str">
            <v>Kg</v>
          </cell>
          <cell r="D216" t="str">
            <v>Grapas</v>
          </cell>
          <cell r="E216">
            <v>4363.7299999999996</v>
          </cell>
        </row>
        <row r="217">
          <cell r="B217" t="str">
            <v>IGRT</v>
          </cell>
          <cell r="C217" t="str">
            <v>un</v>
          </cell>
          <cell r="D217" t="str">
            <v>Grapa de retención tipo tuerca</v>
          </cell>
          <cell r="E217">
            <v>29600</v>
          </cell>
        </row>
        <row r="218">
          <cell r="B218" t="str">
            <v>IGYP</v>
          </cell>
          <cell r="C218" t="str">
            <v>gl</v>
          </cell>
          <cell r="D218" t="str">
            <v xml:space="preserve">Grapas y pernos </v>
          </cell>
          <cell r="E218">
            <v>5950</v>
          </cell>
        </row>
        <row r="219">
          <cell r="B219" t="str">
            <v>IGRAV</v>
          </cell>
          <cell r="C219" t="str">
            <v>m3</v>
          </cell>
          <cell r="D219" t="str">
            <v>Gravilla 3/4</v>
          </cell>
          <cell r="E219">
            <v>35000</v>
          </cell>
        </row>
        <row r="220">
          <cell r="B220" t="str">
            <v>IGDSC</v>
          </cell>
          <cell r="C220" t="str">
            <v>un</v>
          </cell>
          <cell r="D220" t="str">
            <v>Griferia ducha sencilla cromado</v>
          </cell>
          <cell r="E220">
            <v>45900</v>
          </cell>
        </row>
        <row r="221">
          <cell r="B221" t="str">
            <v>IGTP1/2</v>
          </cell>
          <cell r="C221" t="str">
            <v>un</v>
          </cell>
          <cell r="D221" t="str">
            <v>Grillete de amarre para trabajo pesado, Ø1/2"</v>
          </cell>
          <cell r="E221">
            <v>5817.2040000000006</v>
          </cell>
        </row>
        <row r="222">
          <cell r="B222" t="str">
            <v>IGTP1/4</v>
          </cell>
          <cell r="C222" t="str">
            <v>un</v>
          </cell>
          <cell r="D222" t="str">
            <v>Grillete de amarre para trabajo pesado, Ø1/4"</v>
          </cell>
          <cell r="E222">
            <v>2963.1</v>
          </cell>
        </row>
        <row r="223">
          <cell r="B223" t="str">
            <v>IGTP3/8</v>
          </cell>
          <cell r="C223" t="str">
            <v>un</v>
          </cell>
          <cell r="D223" t="str">
            <v>Grillete de amarre para trabajo pesado, Ø3/8"</v>
          </cell>
          <cell r="E223">
            <v>4034.1</v>
          </cell>
        </row>
        <row r="224">
          <cell r="B224" t="str">
            <v>IGTP5/16</v>
          </cell>
          <cell r="C224" t="str">
            <v>un</v>
          </cell>
          <cell r="D224" t="str">
            <v>Grillete de amarre para trabajo pesado, Ø5/16"</v>
          </cell>
          <cell r="E224">
            <v>3082.1</v>
          </cell>
        </row>
        <row r="225">
          <cell r="B225" t="str">
            <v>IGUA</v>
          </cell>
          <cell r="C225" t="str">
            <v>un</v>
          </cell>
          <cell r="D225" t="str">
            <v>Guardacabos</v>
          </cell>
          <cell r="E225">
            <v>2400</v>
          </cell>
        </row>
        <row r="226">
          <cell r="B226" t="str">
            <v>IGUA20A</v>
          </cell>
          <cell r="C226" t="str">
            <v>un</v>
          </cell>
          <cell r="D226" t="str">
            <v>Guardamotores 20 A</v>
          </cell>
          <cell r="E226">
            <v>245000</v>
          </cell>
        </row>
        <row r="227">
          <cell r="B227" t="str">
            <v>IIMP</v>
          </cell>
          <cell r="C227" t="str">
            <v>kg</v>
          </cell>
          <cell r="D227" t="str">
            <v>Impermeabilizante Sika mortero 101 o similar</v>
          </cell>
          <cell r="E227">
            <v>3876</v>
          </cell>
        </row>
        <row r="228">
          <cell r="B228" t="str">
            <v>IHER</v>
          </cell>
          <cell r="C228" t="str">
            <v>un</v>
          </cell>
          <cell r="D228" t="str">
            <v>Herraje para caja 0.4mx0.4m</v>
          </cell>
          <cell r="E228">
            <v>120641.7176</v>
          </cell>
        </row>
        <row r="229">
          <cell r="B229" t="str">
            <v>IHER1</v>
          </cell>
          <cell r="C229" t="str">
            <v>un</v>
          </cell>
          <cell r="D229" t="str">
            <v>Herraje para caja 0.6mx0.6m</v>
          </cell>
          <cell r="E229">
            <v>140641.7176</v>
          </cell>
        </row>
        <row r="230">
          <cell r="B230" t="str">
            <v>IHER2</v>
          </cell>
          <cell r="C230" t="str">
            <v>un</v>
          </cell>
          <cell r="D230" t="str">
            <v>Herraje para caja 0.8mx0.8m</v>
          </cell>
          <cell r="E230">
            <v>160641.7176</v>
          </cell>
        </row>
        <row r="231">
          <cell r="B231" t="str">
            <v>IHER3</v>
          </cell>
          <cell r="C231" t="str">
            <v>un</v>
          </cell>
          <cell r="D231" t="str">
            <v>Herraje para caja 5.9mx0.9m</v>
          </cell>
          <cell r="E231">
            <v>1190000</v>
          </cell>
        </row>
        <row r="232">
          <cell r="B232" t="str">
            <v>IHER4</v>
          </cell>
          <cell r="C232" t="str">
            <v>un</v>
          </cell>
          <cell r="D232" t="str">
            <v>Herraje para caja 0.6mx0.8m</v>
          </cell>
          <cell r="E232">
            <v>190000</v>
          </cell>
        </row>
        <row r="233">
          <cell r="B233" t="str">
            <v>IHC</v>
          </cell>
          <cell r="C233" t="str">
            <v>un</v>
          </cell>
          <cell r="D233" t="str">
            <v>Herraje para cono</v>
          </cell>
          <cell r="E233">
            <v>29750</v>
          </cell>
        </row>
        <row r="234">
          <cell r="B234" t="str">
            <v>IHER3</v>
          </cell>
          <cell r="C234" t="str">
            <v>un</v>
          </cell>
          <cell r="D234" t="str">
            <v>Herraje para tapa de alto tráfico</v>
          </cell>
          <cell r="E234">
            <v>89250</v>
          </cell>
        </row>
        <row r="235">
          <cell r="B235" t="str">
            <v>IIS32</v>
          </cell>
          <cell r="C235" t="str">
            <v>Kg</v>
          </cell>
          <cell r="D235" t="str">
            <v>Imprimante tipo sikadur 32 primer</v>
          </cell>
          <cell r="E235">
            <v>80900</v>
          </cell>
        </row>
        <row r="236">
          <cell r="B236" t="str">
            <v>IIS</v>
          </cell>
          <cell r="C236" t="str">
            <v>un</v>
          </cell>
          <cell r="D236" t="str">
            <v>Interruptor sencillo</v>
          </cell>
          <cell r="E236">
            <v>3400</v>
          </cell>
        </row>
        <row r="237">
          <cell r="B237" t="str">
            <v>IID</v>
          </cell>
          <cell r="C237" t="str">
            <v>un</v>
          </cell>
          <cell r="D237" t="str">
            <v>Interruptor doble</v>
          </cell>
          <cell r="E237">
            <v>5800</v>
          </cell>
        </row>
        <row r="238">
          <cell r="B238" t="str">
            <v>IIASE</v>
          </cell>
          <cell r="C238" t="str">
            <v>gl</v>
          </cell>
          <cell r="D238" t="str">
            <v>Implemento de aseo para mantenimiento preventivo al sistema eléctrico</v>
          </cell>
          <cell r="E238">
            <v>300000</v>
          </cell>
        </row>
        <row r="239">
          <cell r="B239" t="str">
            <v>IJAMH</v>
          </cell>
          <cell r="C239" t="str">
            <v>un</v>
          </cell>
          <cell r="D239" t="str">
            <v>Juego de anillo polimérico para cámaras de inspección de 1,2m de diámetro</v>
          </cell>
          <cell r="E239">
            <v>237976.19999999998</v>
          </cell>
        </row>
        <row r="240">
          <cell r="B240" t="str">
            <v>IJET1/2</v>
          </cell>
          <cell r="C240" t="str">
            <v>un</v>
          </cell>
          <cell r="D240" t="str">
            <v>Juego de empaques y tornillos 1/2"</v>
          </cell>
          <cell r="E240">
            <v>12609.240000000002</v>
          </cell>
        </row>
        <row r="241">
          <cell r="B241" t="str">
            <v>IJET11/2</v>
          </cell>
          <cell r="C241" t="str">
            <v>un</v>
          </cell>
          <cell r="D241" t="str">
            <v>Juego de empaques y tornillos 1 1/2"</v>
          </cell>
          <cell r="E241">
            <v>13870.164000000001</v>
          </cell>
        </row>
        <row r="242">
          <cell r="B242" t="str">
            <v>IJET2</v>
          </cell>
          <cell r="C242" t="str">
            <v>un</v>
          </cell>
          <cell r="D242" t="str">
            <v>Juego de empaques y tornillos 2"</v>
          </cell>
          <cell r="E242">
            <v>17652.936000000002</v>
          </cell>
        </row>
        <row r="243">
          <cell r="B243" t="str">
            <v>IJET21/2</v>
          </cell>
          <cell r="C243" t="str">
            <v>un</v>
          </cell>
          <cell r="D243" t="str">
            <v>Juego de empaques y tornillos 2 1/2"</v>
          </cell>
          <cell r="E243">
            <v>18913.86</v>
          </cell>
        </row>
        <row r="244">
          <cell r="B244" t="str">
            <v>IJET3</v>
          </cell>
          <cell r="C244" t="str">
            <v>un</v>
          </cell>
          <cell r="D244" t="str">
            <v>Juego de empaques y tornillos 3"</v>
          </cell>
          <cell r="E244">
            <v>21435.708000000002</v>
          </cell>
        </row>
        <row r="245">
          <cell r="B245" t="str">
            <v>IJET4</v>
          </cell>
          <cell r="C245" t="str">
            <v>un</v>
          </cell>
          <cell r="D245" t="str">
            <v>Juego de empaques y tornillos 4"</v>
          </cell>
          <cell r="E245">
            <v>37827.72</v>
          </cell>
        </row>
        <row r="246">
          <cell r="B246" t="str">
            <v>IJET6</v>
          </cell>
          <cell r="C246" t="str">
            <v>un</v>
          </cell>
          <cell r="D246" t="str">
            <v>Juego de empaques y tornillos 6"</v>
          </cell>
          <cell r="E246">
            <v>63046.200000000004</v>
          </cell>
        </row>
        <row r="247">
          <cell r="B247" t="str">
            <v>IJET8</v>
          </cell>
          <cell r="C247" t="str">
            <v>un</v>
          </cell>
          <cell r="D247" t="str">
            <v>Juego de empaques y tornillos 8"</v>
          </cell>
          <cell r="E247">
            <v>75655.44</v>
          </cell>
        </row>
        <row r="248">
          <cell r="B248" t="str">
            <v>IJET10</v>
          </cell>
          <cell r="C248" t="str">
            <v>un</v>
          </cell>
          <cell r="D248" t="str">
            <v>Juego de empaques y tornillos 10"</v>
          </cell>
          <cell r="E248">
            <v>88264.680000000008</v>
          </cell>
        </row>
        <row r="249">
          <cell r="B249" t="str">
            <v>IJET12</v>
          </cell>
          <cell r="C249" t="str">
            <v>un</v>
          </cell>
          <cell r="D249" t="str">
            <v>Juego de empaques y tornillos 12"</v>
          </cell>
          <cell r="E249">
            <v>113483.16</v>
          </cell>
        </row>
        <row r="250">
          <cell r="B250" t="str">
            <v>IJET14</v>
          </cell>
          <cell r="C250" t="str">
            <v>un</v>
          </cell>
          <cell r="D250" t="str">
            <v>Juego de empaques y tornillos 14"</v>
          </cell>
          <cell r="E250">
            <v>138701.64000000001</v>
          </cell>
        </row>
        <row r="251">
          <cell r="B251" t="str">
            <v>IJET16</v>
          </cell>
          <cell r="C251" t="str">
            <v>un</v>
          </cell>
          <cell r="D251" t="str">
            <v>Juego de empaques y tornillos 16"</v>
          </cell>
          <cell r="E251">
            <v>163920.12000000002</v>
          </cell>
        </row>
        <row r="252">
          <cell r="B252" t="str">
            <v>IJET18</v>
          </cell>
          <cell r="C252" t="str">
            <v>un</v>
          </cell>
          <cell r="D252" t="str">
            <v>Juego de empaques y tornillos 18"</v>
          </cell>
          <cell r="E252">
            <v>189138.6</v>
          </cell>
        </row>
        <row r="253">
          <cell r="B253" t="str">
            <v>IJET20</v>
          </cell>
          <cell r="C253" t="str">
            <v>un</v>
          </cell>
          <cell r="D253" t="str">
            <v>Juego de empaques y tornillos 20"</v>
          </cell>
          <cell r="E253">
            <v>214357.08000000002</v>
          </cell>
        </row>
        <row r="254">
          <cell r="B254" t="str">
            <v>ILAD</v>
          </cell>
          <cell r="C254" t="str">
            <v>un</v>
          </cell>
          <cell r="D254" t="str">
            <v>Ladrillo 15cm x 20cm x40cm</v>
          </cell>
          <cell r="E254">
            <v>1900</v>
          </cell>
        </row>
        <row r="255">
          <cell r="B255" t="str">
            <v>ILADC</v>
          </cell>
          <cell r="C255" t="str">
            <v>un</v>
          </cell>
          <cell r="D255" t="str">
            <v>Ladrillo calado trebol 20cmx20cm</v>
          </cell>
          <cell r="E255">
            <v>1800</v>
          </cell>
        </row>
        <row r="256">
          <cell r="B256" t="str">
            <v>ILAG</v>
          </cell>
          <cell r="C256" t="str">
            <v>un</v>
          </cell>
          <cell r="D256" t="str">
            <v>Lagrimal de 0,50m x 0,25m x 0,15m</v>
          </cell>
          <cell r="E256">
            <v>5500</v>
          </cell>
        </row>
        <row r="257">
          <cell r="B257" t="str">
            <v>ILPN</v>
          </cell>
          <cell r="C257" t="str">
            <v>ml</v>
          </cell>
          <cell r="D257" t="str">
            <v>Lámina de polietileno negro 1200m x 0,20mm</v>
          </cell>
          <cell r="E257">
            <v>1990</v>
          </cell>
        </row>
        <row r="258">
          <cell r="B258" t="str">
            <v>ILSHID</v>
          </cell>
          <cell r="C258" t="str">
            <v>un</v>
          </cell>
          <cell r="D258" t="str">
            <v>Lámpara de sodio HID con fotocontrol individual y bombilla tubular clara 250W. Incluye brazo.</v>
          </cell>
          <cell r="E258">
            <v>350000</v>
          </cell>
        </row>
        <row r="259">
          <cell r="B259" t="str">
            <v>ILTC</v>
          </cell>
          <cell r="C259" t="str">
            <v>un</v>
          </cell>
          <cell r="D259" t="str">
            <v>Lámpara tipo riel corrido de 2x54W</v>
          </cell>
          <cell r="E259">
            <v>87000</v>
          </cell>
        </row>
        <row r="260">
          <cell r="B260" t="str">
            <v>ILTC32</v>
          </cell>
          <cell r="C260" t="str">
            <v>un</v>
          </cell>
          <cell r="D260" t="str">
            <v>Lámpara tipo riel corrido de 2x32W</v>
          </cell>
          <cell r="E260">
            <v>77000</v>
          </cell>
        </row>
        <row r="261">
          <cell r="B261" t="str">
            <v>ILTT</v>
          </cell>
          <cell r="C261" t="str">
            <v>un</v>
          </cell>
          <cell r="D261" t="str">
            <v>Lámpara tipo tortuga</v>
          </cell>
          <cell r="E261">
            <v>70000</v>
          </cell>
        </row>
        <row r="262">
          <cell r="B262" t="str">
            <v>ILAVA</v>
          </cell>
          <cell r="C262" t="str">
            <v>un</v>
          </cell>
          <cell r="D262" t="str">
            <v>Lavaplatos en aluminio</v>
          </cell>
          <cell r="E262">
            <v>89990</v>
          </cell>
        </row>
        <row r="263">
          <cell r="B263" t="str">
            <v>ILYC</v>
          </cell>
          <cell r="C263" t="str">
            <v>kg</v>
          </cell>
          <cell r="D263" t="str">
            <v>Lechada y carnaza</v>
          </cell>
          <cell r="E263">
            <v>23800</v>
          </cell>
        </row>
        <row r="264">
          <cell r="B264" t="str">
            <v>ILOP</v>
          </cell>
          <cell r="C264" t="str">
            <v>un</v>
          </cell>
          <cell r="D264" t="str">
            <v>Loseta prefabricada de 0,60m*0,3m*0,05m</v>
          </cell>
          <cell r="E264">
            <v>14161</v>
          </cell>
        </row>
        <row r="265">
          <cell r="B265" t="str">
            <v>ILOP1</v>
          </cell>
          <cell r="C265" t="str">
            <v>un</v>
          </cell>
          <cell r="D265" t="str">
            <v>Loseta prefabricada de 1,10m*0,5m*0,05m</v>
          </cell>
          <cell r="E265">
            <v>29631</v>
          </cell>
        </row>
        <row r="266">
          <cell r="B266" t="str">
            <v>ILUB</v>
          </cell>
          <cell r="C266" t="str">
            <v>un</v>
          </cell>
          <cell r="D266" t="str">
            <v>Lubricante</v>
          </cell>
          <cell r="E266">
            <v>22289.89</v>
          </cell>
        </row>
        <row r="267">
          <cell r="B267" t="str">
            <v>ILUM</v>
          </cell>
          <cell r="C267" t="str">
            <v>un</v>
          </cell>
          <cell r="D267" t="str">
            <v>Luminaria de 2X32W-T8-865</v>
          </cell>
          <cell r="E267">
            <v>80920</v>
          </cell>
        </row>
        <row r="268">
          <cell r="B268" t="str">
            <v>ILUMS</v>
          </cell>
          <cell r="C268" t="str">
            <v>un</v>
          </cell>
          <cell r="D268" t="str">
            <v>Luminaria de sodio de 70W</v>
          </cell>
          <cell r="E268">
            <v>307150</v>
          </cell>
        </row>
        <row r="269">
          <cell r="B269" t="str">
            <v>ILMH44</v>
          </cell>
          <cell r="C269" t="str">
            <v>un</v>
          </cell>
          <cell r="D269" t="str">
            <v xml:space="preserve">luminaria hermetica </v>
          </cell>
          <cell r="E269">
            <v>213995</v>
          </cell>
        </row>
        <row r="270">
          <cell r="B270" t="str">
            <v>ILMH44W</v>
          </cell>
          <cell r="C270" t="str">
            <v>un</v>
          </cell>
          <cell r="D270" t="str">
            <v xml:space="preserve">luminaria hermetica </v>
          </cell>
          <cell r="E270">
            <v>135000</v>
          </cell>
        </row>
        <row r="271">
          <cell r="B271" t="str">
            <v>ILMH</v>
          </cell>
          <cell r="C271" t="str">
            <v>un</v>
          </cell>
          <cell r="D271" t="str">
            <v>luminaria hermetica 40 W</v>
          </cell>
          <cell r="E271">
            <v>145000</v>
          </cell>
        </row>
        <row r="272">
          <cell r="B272" t="str">
            <v>ILUML</v>
          </cell>
          <cell r="C272" t="str">
            <v>un</v>
          </cell>
          <cell r="D272" t="str">
            <v>Luminaria tipo LED 70W - 120V</v>
          </cell>
          <cell r="E272">
            <v>1275000</v>
          </cell>
        </row>
        <row r="273">
          <cell r="B273" t="str">
            <v>ILLED</v>
          </cell>
          <cell r="C273" t="str">
            <v>un</v>
          </cell>
          <cell r="D273" t="str">
            <v>Luminaria LED 200 W</v>
          </cell>
          <cell r="E273">
            <v>650000</v>
          </cell>
        </row>
        <row r="274">
          <cell r="B274" t="str">
            <v>ILLEDT</v>
          </cell>
          <cell r="C274" t="str">
            <v>un</v>
          </cell>
          <cell r="D274" t="str">
            <v>Luminaria led tortuga</v>
          </cell>
          <cell r="E274">
            <v>65000</v>
          </cell>
        </row>
        <row r="275">
          <cell r="B275" t="str">
            <v>ILUMF</v>
          </cell>
          <cell r="C275" t="str">
            <v>un</v>
          </cell>
          <cell r="D275" t="str">
            <v>Luminaria incluye fotocelda</v>
          </cell>
          <cell r="E275">
            <v>380800</v>
          </cell>
        </row>
        <row r="276">
          <cell r="B276" t="str">
            <v>ILUMOB</v>
          </cell>
          <cell r="C276" t="str">
            <v>un</v>
          </cell>
          <cell r="D276" t="str">
            <v>Luminaria ojo de buey sobreponer</v>
          </cell>
          <cell r="E276">
            <v>45000</v>
          </cell>
        </row>
        <row r="277">
          <cell r="B277" t="str">
            <v>ILE</v>
          </cell>
          <cell r="C277" t="str">
            <v>un</v>
          </cell>
          <cell r="D277" t="str">
            <v>Luminaria emergencia</v>
          </cell>
          <cell r="E277">
            <v>82000</v>
          </cell>
        </row>
        <row r="278">
          <cell r="B278" t="str">
            <v>ILEP</v>
          </cell>
          <cell r="C278" t="str">
            <v>un</v>
          </cell>
          <cell r="D278" t="str">
            <v xml:space="preserve">Luz de emergencia portatíl 60 Led, voltage 110, potencia 5Watts, autonomia 15 horas en iluminación baja y 7 horas en iluminación alta, tiempo de carga de 18 a 20 horas </v>
          </cell>
          <cell r="E278">
            <v>68901</v>
          </cell>
        </row>
        <row r="279">
          <cell r="B279" t="str">
            <v>IMAD</v>
          </cell>
          <cell r="C279" t="str">
            <v>m2</v>
          </cell>
          <cell r="D279" t="str">
            <v>Madera 3 usos</v>
          </cell>
          <cell r="E279">
            <v>4501.7699999999995</v>
          </cell>
        </row>
        <row r="280">
          <cell r="B280" t="str">
            <v>IMADI</v>
          </cell>
          <cell r="C280" t="str">
            <v>un</v>
          </cell>
          <cell r="D280" t="str">
            <v>Madera inmunizada, L= 0,8m, A=0,04m, H=0,085m</v>
          </cell>
          <cell r="E280">
            <v>17731</v>
          </cell>
        </row>
        <row r="281">
          <cell r="B281" t="str">
            <v>IMALE</v>
          </cell>
          <cell r="C281" t="str">
            <v>un</v>
          </cell>
          <cell r="D281" t="str">
            <v>Madera laminada estructural de 0,09m x 0,09m y L=2,8m</v>
          </cell>
          <cell r="E281">
            <v>30000</v>
          </cell>
        </row>
        <row r="282">
          <cell r="B282" t="str">
            <v>IMR</v>
          </cell>
          <cell r="C282" t="str">
            <v>gl</v>
          </cell>
          <cell r="D282" t="str">
            <v>Madera roble para cajones</v>
          </cell>
          <cell r="E282">
            <v>314041</v>
          </cell>
        </row>
        <row r="283">
          <cell r="B283" t="str">
            <v>IMP3/8</v>
          </cell>
          <cell r="C283" t="str">
            <v>ml</v>
          </cell>
          <cell r="D283" t="str">
            <v>Manguera de poliuretano de Ø3/8"</v>
          </cell>
          <cell r="E283">
            <v>8851.2199999999993</v>
          </cell>
        </row>
        <row r="284">
          <cell r="B284" t="str">
            <v>IMS1/2</v>
          </cell>
          <cell r="C284" t="str">
            <v>ml</v>
          </cell>
          <cell r="D284" t="str">
            <v>Manguera de silicona Ø1/2"</v>
          </cell>
          <cell r="E284">
            <v>4898.04</v>
          </cell>
        </row>
        <row r="285">
          <cell r="B285" t="str">
            <v>IMF11/2</v>
          </cell>
          <cell r="C285" t="str">
            <v>ml</v>
          </cell>
          <cell r="D285" t="str">
            <v>Manguera flexible Ø11/2"</v>
          </cell>
          <cell r="E285">
            <v>15470</v>
          </cell>
        </row>
        <row r="286">
          <cell r="B286" t="str">
            <v>IMAN</v>
          </cell>
          <cell r="C286" t="str">
            <v>un</v>
          </cell>
          <cell r="D286" t="str">
            <v>Manómetro Ø1/2"</v>
          </cell>
          <cell r="E286">
            <v>36890</v>
          </cell>
        </row>
        <row r="287">
          <cell r="B287" t="str">
            <v>IMEA</v>
          </cell>
          <cell r="C287" t="str">
            <v>un</v>
          </cell>
          <cell r="D287" t="str">
            <v>Material epóxico en ampolla</v>
          </cell>
          <cell r="E287">
            <v>70746</v>
          </cell>
        </row>
        <row r="288">
          <cell r="B288" t="str">
            <v>IMEKG</v>
          </cell>
          <cell r="C288" t="str">
            <v>kg</v>
          </cell>
          <cell r="D288" t="str">
            <v xml:space="preserve">Material epóxico </v>
          </cell>
          <cell r="E288">
            <v>55013.7</v>
          </cell>
        </row>
        <row r="289">
          <cell r="B289" t="str">
            <v>IME</v>
          </cell>
          <cell r="C289" t="str">
            <v>Kg</v>
          </cell>
          <cell r="D289" t="str">
            <v>Material expansivo</v>
          </cell>
          <cell r="E289">
            <v>23490</v>
          </cell>
        </row>
        <row r="290">
          <cell r="B290" t="str">
            <v>IMP</v>
          </cell>
          <cell r="C290" t="str">
            <v>m3</v>
          </cell>
          <cell r="D290" t="str">
            <v>Material de prestamo</v>
          </cell>
          <cell r="E290">
            <v>7735</v>
          </cell>
        </row>
        <row r="291">
          <cell r="B291" t="str">
            <v>IMESD84</v>
          </cell>
          <cell r="C291" t="str">
            <v>m2</v>
          </cell>
          <cell r="D291" t="str">
            <v>Malla electrosoldada para refuerzo tipo D84 o similar</v>
          </cell>
          <cell r="E291">
            <v>5176.5</v>
          </cell>
        </row>
        <row r="292">
          <cell r="B292" t="str">
            <v>IMESD131</v>
          </cell>
          <cell r="C292" t="str">
            <v>m2</v>
          </cell>
          <cell r="D292" t="str">
            <v>Malla electrosoldada tipo D131</v>
          </cell>
          <cell r="E292">
            <v>6000</v>
          </cell>
        </row>
        <row r="293">
          <cell r="B293" t="str">
            <v>IMESD106</v>
          </cell>
          <cell r="C293" t="str">
            <v>m2</v>
          </cell>
          <cell r="D293" t="str">
            <v>Malla electrosoldada para refuerzo tipo D106 o similar</v>
          </cell>
          <cell r="E293">
            <v>7056.7</v>
          </cell>
        </row>
        <row r="294">
          <cell r="B294" t="str">
            <v>IMEC12</v>
          </cell>
          <cell r="C294" t="str">
            <v>m</v>
          </cell>
          <cell r="D294" t="str">
            <v>Malla eslabonada, ojo 5, calibre 12</v>
          </cell>
          <cell r="E294">
            <v>20525.12</v>
          </cell>
        </row>
        <row r="295">
          <cell r="B295" t="str">
            <v>IMLPAI</v>
          </cell>
          <cell r="C295" t="str">
            <v>un</v>
          </cell>
          <cell r="D295" t="str">
            <v>Mesón con lavaplatos en acero inoxidable de 0,60m de ancho x 1,20m de ancho</v>
          </cell>
          <cell r="E295">
            <v>452200</v>
          </cell>
        </row>
        <row r="296">
          <cell r="B296" t="str">
            <v>IMSE</v>
          </cell>
          <cell r="C296" t="str">
            <v>un</v>
          </cell>
          <cell r="D296" t="str">
            <v xml:space="preserve">Molde para soldadura exotérmica 90g </v>
          </cell>
          <cell r="E296">
            <v>140000</v>
          </cell>
        </row>
        <row r="297">
          <cell r="B297" t="str">
            <v>IMSAP</v>
          </cell>
          <cell r="C297" t="str">
            <v>m2</v>
          </cell>
          <cell r="D297" t="str">
            <v>Módulo de sedimentación acelerada de poliestireno de alto impacto, altura 0,52m</v>
          </cell>
          <cell r="E297">
            <v>595000</v>
          </cell>
        </row>
        <row r="298">
          <cell r="B298" t="str">
            <v>IPEG</v>
          </cell>
          <cell r="C298" t="str">
            <v>m3</v>
          </cell>
          <cell r="D298" t="str">
            <v>Mortero de pega</v>
          </cell>
          <cell r="E298">
            <v>629510</v>
          </cell>
        </row>
        <row r="299">
          <cell r="B299" t="str">
            <v>IMRE</v>
          </cell>
          <cell r="C299" t="str">
            <v>Kg</v>
          </cell>
          <cell r="D299" t="str">
            <v>Mortero de reparación</v>
          </cell>
          <cell r="E299">
            <v>3742.55</v>
          </cell>
        </row>
        <row r="300">
          <cell r="B300" t="str">
            <v>IOF</v>
          </cell>
          <cell r="C300" t="str">
            <v>gl</v>
          </cell>
          <cell r="D300" t="str">
            <v>Obra falsa</v>
          </cell>
          <cell r="E300">
            <v>50000</v>
          </cell>
        </row>
        <row r="301">
          <cell r="B301" t="str">
            <v>IPAI</v>
          </cell>
          <cell r="C301" t="str">
            <v>un</v>
          </cell>
          <cell r="D301" t="str">
            <v>Pantalla distribuidora de flujo perforada, en acero Inoxidable T.304 AC/1 Cal.3mm en forma de L (0,7 m; 0,6 m) ancho de 2,5 metros, incluye pernos tipo ancla de cuña de 1/4" x  2 1/4" en acero inoxidable incluye empaque de neopreno y perforaciones de 3"</v>
          </cell>
          <cell r="E301">
            <v>1290352.7</v>
          </cell>
        </row>
        <row r="302">
          <cell r="B302" t="str">
            <v>IPR</v>
          </cell>
          <cell r="C302" t="str">
            <v>un</v>
          </cell>
          <cell r="D302" t="str">
            <v>Pararrayos 10kA-12kV</v>
          </cell>
          <cell r="E302">
            <v>165000</v>
          </cell>
        </row>
        <row r="303">
          <cell r="B303" t="str">
            <v>IPAS</v>
          </cell>
          <cell r="C303" t="str">
            <v>m</v>
          </cell>
          <cell r="D303" t="str">
            <v xml:space="preserve">Pasamanos en fibra de vidrio de VINYL ESTER </v>
          </cell>
          <cell r="E303">
            <v>208250</v>
          </cell>
        </row>
        <row r="304">
          <cell r="B304" t="str">
            <v>IPAST</v>
          </cell>
          <cell r="C304" t="str">
            <v>m</v>
          </cell>
          <cell r="D304" t="str">
            <v>Pasamanos en tubería negra liviana Ø2"</v>
          </cell>
          <cell r="E304">
            <v>30357.256999999998</v>
          </cell>
        </row>
        <row r="305">
          <cell r="B305" t="str">
            <v>IPYL</v>
          </cell>
          <cell r="C305" t="str">
            <v>m3</v>
          </cell>
          <cell r="D305" t="str">
            <v>Pavimento y liga</v>
          </cell>
          <cell r="E305">
            <v>420000</v>
          </cell>
        </row>
        <row r="306">
          <cell r="B306" t="str">
            <v>IPEC</v>
          </cell>
          <cell r="C306" t="str">
            <v>un</v>
          </cell>
          <cell r="D306" t="str">
            <v>Pecera</v>
          </cell>
          <cell r="E306">
            <v>248525.55</v>
          </cell>
        </row>
        <row r="307">
          <cell r="B307" t="str">
            <v>IPEGB</v>
          </cell>
          <cell r="C307" t="str">
            <v>un</v>
          </cell>
          <cell r="D307" t="str">
            <v>Pegacor blanco</v>
          </cell>
          <cell r="E307">
            <v>36300</v>
          </cell>
        </row>
        <row r="308">
          <cell r="B308" t="str">
            <v>IPUG1</v>
          </cell>
          <cell r="C308" t="str">
            <v>un</v>
          </cell>
          <cell r="D308" t="str">
            <v>Peldaños galvanizados tipo uña de gato, en acero corrugado de Ø3/4mm</v>
          </cell>
          <cell r="E308">
            <v>20706</v>
          </cell>
        </row>
        <row r="309">
          <cell r="B309" t="str">
            <v>IPUG2</v>
          </cell>
          <cell r="C309" t="str">
            <v>un</v>
          </cell>
          <cell r="D309" t="str">
            <v>Peldaños galvanizados tipo uña de gato, en acero corrugado de Ø5/8mm</v>
          </cell>
          <cell r="E309">
            <v>18706</v>
          </cell>
        </row>
        <row r="310">
          <cell r="B310" t="str">
            <v>IPER</v>
          </cell>
          <cell r="C310" t="str">
            <v>un</v>
          </cell>
          <cell r="D310" t="str">
            <v xml:space="preserve">Percha de 3 1/2" con aislador </v>
          </cell>
          <cell r="E310">
            <v>25000</v>
          </cell>
        </row>
        <row r="311">
          <cell r="B311" t="str">
            <v>IPER1</v>
          </cell>
          <cell r="C311">
            <v>0</v>
          </cell>
          <cell r="D311" t="str">
            <v>Percha 1 puesto</v>
          </cell>
          <cell r="E311">
            <v>20000</v>
          </cell>
        </row>
        <row r="312">
          <cell r="B312" t="str">
            <v>IPERT</v>
          </cell>
          <cell r="C312" t="str">
            <v>ml</v>
          </cell>
          <cell r="D312" t="str">
            <v>Perfil triangular 3"X3" e= 20mm</v>
          </cell>
          <cell r="E312">
            <v>3570</v>
          </cell>
        </row>
        <row r="313">
          <cell r="B313" t="str">
            <v>IPEAI1/4</v>
          </cell>
          <cell r="C313" t="str">
            <v>un</v>
          </cell>
          <cell r="D313" t="str">
            <v>Perno expansivo en acero inoxidable de 1/4"</v>
          </cell>
          <cell r="E313">
            <v>1785</v>
          </cell>
        </row>
        <row r="314">
          <cell r="B314" t="str">
            <v>IPEAI5/8</v>
          </cell>
          <cell r="C314" t="str">
            <v>un</v>
          </cell>
          <cell r="D314" t="str">
            <v>Perno expansivo en acero inoxidable de 5/8" x 3 1/2", incluye tuerca y dos arandelas</v>
          </cell>
          <cell r="E314">
            <v>3689</v>
          </cell>
        </row>
        <row r="315">
          <cell r="B315" t="str">
            <v>IPEAI1/4-31/4</v>
          </cell>
          <cell r="C315" t="str">
            <v>un</v>
          </cell>
          <cell r="D315" t="str">
            <v>Perno expansivo en acero inoxidable de 1/4" x 3 1/4", incluye tuerca y dos arandelas</v>
          </cell>
          <cell r="E315">
            <v>4165</v>
          </cell>
        </row>
        <row r="316">
          <cell r="B316" t="str">
            <v>IPEAR1/2-0,1</v>
          </cell>
          <cell r="C316" t="str">
            <v>un</v>
          </cell>
          <cell r="D316" t="str">
            <v>Perno de anclaje roscado, L=0,10m x Ø1/2"</v>
          </cell>
          <cell r="E316">
            <v>4879</v>
          </cell>
        </row>
        <row r="317">
          <cell r="B317" t="str">
            <v>IPEAR1/2</v>
          </cell>
          <cell r="C317" t="str">
            <v>un</v>
          </cell>
          <cell r="D317" t="str">
            <v>Perno de anclaje roscado, L=0,60m x Ø1/2"</v>
          </cell>
          <cell r="E317">
            <v>6069</v>
          </cell>
        </row>
        <row r="318">
          <cell r="B318" t="str">
            <v>IPER3/8</v>
          </cell>
          <cell r="C318" t="str">
            <v>un</v>
          </cell>
          <cell r="D318" t="str">
            <v>Perno roscado Ø3/8", incluye tuerca y arandela</v>
          </cell>
          <cell r="E318">
            <v>6043</v>
          </cell>
        </row>
        <row r="319">
          <cell r="B319" t="str">
            <v>IP14-16</v>
          </cell>
          <cell r="C319" t="str">
            <v>m3</v>
          </cell>
          <cell r="D319" t="str">
            <v>Piedra 14" a 16"</v>
          </cell>
          <cell r="E319">
            <v>55000</v>
          </cell>
        </row>
        <row r="320">
          <cell r="B320" t="str">
            <v>IPIE</v>
          </cell>
          <cell r="C320" t="str">
            <v>m3</v>
          </cell>
          <cell r="D320" t="str">
            <v>Piedra para entresuelo</v>
          </cell>
          <cell r="E320">
            <v>60000</v>
          </cell>
        </row>
        <row r="321">
          <cell r="B321" t="str">
            <v>IPICR</v>
          </cell>
          <cell r="C321" t="str">
            <v>m3</v>
          </cell>
          <cell r="D321" t="str">
            <v>Piedra canto rodado entre 3" y 5"</v>
          </cell>
          <cell r="E321">
            <v>793135</v>
          </cell>
        </row>
        <row r="322">
          <cell r="B322" t="str">
            <v>IPICR1</v>
          </cell>
          <cell r="C322" t="str">
            <v>m3</v>
          </cell>
          <cell r="D322" t="str">
            <v>Piedra canto rodado entre 2" y 4"</v>
          </cell>
          <cell r="E322">
            <v>634508</v>
          </cell>
        </row>
        <row r="323">
          <cell r="B323" t="str">
            <v>IPCPA</v>
          </cell>
          <cell r="C323" t="str">
            <v>m3</v>
          </cell>
          <cell r="D323" t="str">
            <v>Piedra ciclópea</v>
          </cell>
          <cell r="E323">
            <v>20000</v>
          </cell>
        </row>
        <row r="324">
          <cell r="B324" t="str">
            <v>IPAC</v>
          </cell>
          <cell r="C324" t="str">
            <v>gal</v>
          </cell>
          <cell r="D324" t="str">
            <v>Pintura a base de aceite</v>
          </cell>
          <cell r="E324">
            <v>87492.37</v>
          </cell>
        </row>
        <row r="325">
          <cell r="B325" t="str">
            <v>IPAG</v>
          </cell>
          <cell r="C325" t="str">
            <v>gal</v>
          </cell>
          <cell r="D325" t="str">
            <v>Pintura a base de agua</v>
          </cell>
          <cell r="E325">
            <v>60900</v>
          </cell>
        </row>
        <row r="326">
          <cell r="B326" t="str">
            <v>IPEA</v>
          </cell>
          <cell r="C326" t="str">
            <v>gal</v>
          </cell>
          <cell r="D326" t="str">
            <v>Pintura epóxica anticorrosiva</v>
          </cell>
          <cell r="E326">
            <v>178050</v>
          </cell>
        </row>
        <row r="327">
          <cell r="B327" t="str">
            <v>IPEA1C</v>
          </cell>
          <cell r="C327" t="str">
            <v>kg</v>
          </cell>
          <cell r="D327" t="str">
            <v>Pintura epóxica / (350g/m2) 1a capa</v>
          </cell>
          <cell r="E327">
            <v>40000</v>
          </cell>
        </row>
        <row r="328">
          <cell r="B328" t="str">
            <v>IPEA2C</v>
          </cell>
          <cell r="C328" t="str">
            <v>kg</v>
          </cell>
          <cell r="D328" t="str">
            <v>Pintura epóxica / (200g/m2) 2a capa</v>
          </cell>
          <cell r="E328">
            <v>38000</v>
          </cell>
        </row>
        <row r="329">
          <cell r="B329" t="str">
            <v>IPTC</v>
          </cell>
          <cell r="C329" t="str">
            <v>gal</v>
          </cell>
          <cell r="D329" t="str">
            <v>Pintura negra tipo koraza</v>
          </cell>
          <cell r="E329">
            <v>84355.815600000002</v>
          </cell>
        </row>
        <row r="330">
          <cell r="B330" t="str">
            <v>IPLAF</v>
          </cell>
          <cell r="C330" t="str">
            <v>un</v>
          </cell>
          <cell r="D330" t="str">
            <v>Plafón</v>
          </cell>
          <cell r="E330">
            <v>12900</v>
          </cell>
        </row>
        <row r="331">
          <cell r="B331" t="str">
            <v>IPLA</v>
          </cell>
          <cell r="C331" t="str">
            <v>m</v>
          </cell>
          <cell r="D331" t="str">
            <v>Platina en acero</v>
          </cell>
          <cell r="E331">
            <v>32209.73</v>
          </cell>
        </row>
        <row r="332">
          <cell r="B332" t="str">
            <v>IPLA4</v>
          </cell>
          <cell r="C332" t="str">
            <v>ml</v>
          </cell>
          <cell r="D332" t="str">
            <v>Platina en acero al carbón de 0,20m, e=3/16"</v>
          </cell>
          <cell r="E332">
            <v>21163.744000000002</v>
          </cell>
        </row>
        <row r="333">
          <cell r="B333" t="str">
            <v>IPLA5</v>
          </cell>
          <cell r="C333" t="str">
            <v>ml</v>
          </cell>
          <cell r="D333" t="str">
            <v>Platina en acero al carbón de 0,05m, e=2,5mm</v>
          </cell>
          <cell r="E333">
            <v>5290.9360000000006</v>
          </cell>
        </row>
        <row r="334">
          <cell r="B334" t="str">
            <v>IPLA6</v>
          </cell>
          <cell r="C334" t="str">
            <v>ml</v>
          </cell>
          <cell r="D334" t="str">
            <v>Platina en acero al carbón de 0,30m, e=3/16"</v>
          </cell>
          <cell r="E334">
            <v>22576.544000000002</v>
          </cell>
        </row>
        <row r="335">
          <cell r="B335" t="str">
            <v>IPLA1</v>
          </cell>
          <cell r="C335" t="str">
            <v>m</v>
          </cell>
          <cell r="D335" t="str">
            <v>Platina en acero al carbón de 0,30mX0,60m, e=1/8"</v>
          </cell>
          <cell r="E335">
            <v>4284</v>
          </cell>
        </row>
        <row r="336">
          <cell r="B336" t="str">
            <v>IPLA2</v>
          </cell>
          <cell r="C336" t="str">
            <v>m</v>
          </cell>
          <cell r="D336" t="str">
            <v>Platina en acero al carbón de 0,15mX0,60m, e=1/8"</v>
          </cell>
          <cell r="E336">
            <v>3094</v>
          </cell>
        </row>
        <row r="337">
          <cell r="B337" t="str">
            <v>IPLA3</v>
          </cell>
          <cell r="C337" t="str">
            <v>m</v>
          </cell>
          <cell r="D337" t="str">
            <v>Platina en acero al carbón de 0,50mX0,37mX0,63m, e=3/16"</v>
          </cell>
          <cell r="E337">
            <v>4284</v>
          </cell>
        </row>
        <row r="338">
          <cell r="B338" t="str">
            <v>IPLCLS</v>
          </cell>
          <cell r="C338" t="str">
            <v>un</v>
          </cell>
          <cell r="D338" t="str">
            <v>PLC logo siemens para tablero automático de control bombas</v>
          </cell>
          <cell r="E338">
            <v>1200000</v>
          </cell>
        </row>
        <row r="339">
          <cell r="B339" t="str">
            <v>IPLCLSTCP</v>
          </cell>
          <cell r="C339" t="str">
            <v>un</v>
          </cell>
          <cell r="D339" t="str">
            <v>PLC logo siemens para tablero de control planta</v>
          </cell>
          <cell r="E339">
            <v>1300000</v>
          </cell>
        </row>
        <row r="340">
          <cell r="B340" t="str">
            <v>IPMT8</v>
          </cell>
          <cell r="C340" t="str">
            <v>un</v>
          </cell>
          <cell r="D340" t="str">
            <v>Poste en madera tratada de 8m</v>
          </cell>
          <cell r="E340">
            <v>840000</v>
          </cell>
        </row>
        <row r="341">
          <cell r="B341" t="str">
            <v>IPMT</v>
          </cell>
          <cell r="C341" t="str">
            <v>un</v>
          </cell>
          <cell r="D341" t="str">
            <v>Poste madera</v>
          </cell>
          <cell r="E341">
            <v>357000</v>
          </cell>
        </row>
        <row r="342">
          <cell r="B342" t="str">
            <v>IPFV8</v>
          </cell>
          <cell r="C342" t="str">
            <v>un</v>
          </cell>
          <cell r="D342" t="str">
            <v>Poste en poliester reforzado con fibra de vidrio (PRFV), 510Kg de 8m</v>
          </cell>
          <cell r="E342">
            <v>1250000</v>
          </cell>
        </row>
        <row r="343">
          <cell r="B343" t="str">
            <v>IPFV8M</v>
          </cell>
          <cell r="C343" t="str">
            <v>un</v>
          </cell>
          <cell r="D343" t="str">
            <v>Poste en poliester reforzado con fibra de vidrio monolitico de 8m</v>
          </cell>
          <cell r="E343">
            <v>357000</v>
          </cell>
        </row>
        <row r="344">
          <cell r="B344" t="str">
            <v>IPFV12</v>
          </cell>
          <cell r="C344" t="str">
            <v>un</v>
          </cell>
          <cell r="D344" t="str">
            <v>Poste en poliester reforzado con fibra de vidrio (PRFV), 750Kg de 12m</v>
          </cell>
          <cell r="E344">
            <v>1951600</v>
          </cell>
        </row>
        <row r="345">
          <cell r="B345" t="str">
            <v>IPM</v>
          </cell>
          <cell r="C345" t="str">
            <v>un</v>
          </cell>
          <cell r="D345" t="str">
            <v>Poste metálico</v>
          </cell>
          <cell r="E345">
            <v>26174.05</v>
          </cell>
        </row>
        <row r="346">
          <cell r="B346" t="str">
            <v>IPTCP</v>
          </cell>
          <cell r="C346" t="str">
            <v>un</v>
          </cell>
          <cell r="D346" t="str">
            <v>Proteccion para tablero de control planta</v>
          </cell>
          <cell r="E346">
            <v>112000</v>
          </cell>
        </row>
        <row r="347">
          <cell r="B347" t="str">
            <v>IPCM1A</v>
          </cell>
          <cell r="C347" t="str">
            <v>un</v>
          </cell>
          <cell r="D347" t="str">
            <v>puerta celosía metalica un ala de 1,00 X 2,10 m, calibre de la lámina mayor 18 BWG. Incluye bisagras</v>
          </cell>
          <cell r="E347">
            <v>405000</v>
          </cell>
        </row>
        <row r="348">
          <cell r="B348" t="str">
            <v>IPMCM</v>
          </cell>
          <cell r="C348" t="str">
            <v>un</v>
          </cell>
          <cell r="D348" t="str">
            <v>Puerta metalica incluye chapa y marco</v>
          </cell>
          <cell r="E348">
            <v>429200</v>
          </cell>
        </row>
        <row r="349">
          <cell r="B349" t="str">
            <v>PMD</v>
          </cell>
          <cell r="C349" t="str">
            <v>un</v>
          </cell>
          <cell r="D349" t="str">
            <v>Puerta metálica dilatada de 1,0 X 2,10 m calibre 22, incluye marco y chapa</v>
          </cell>
          <cell r="E349">
            <v>357000</v>
          </cell>
        </row>
        <row r="350">
          <cell r="B350" t="str">
            <v>PMD1</v>
          </cell>
          <cell r="C350" t="str">
            <v>un</v>
          </cell>
          <cell r="D350" t="str">
            <v>Puerta metálica dilatada de 0,70 X 2,10 m calibre 22, incluye marco y chapa</v>
          </cell>
          <cell r="E350">
            <v>333200</v>
          </cell>
        </row>
        <row r="351">
          <cell r="B351" t="str">
            <v>PMD2</v>
          </cell>
          <cell r="C351" t="str">
            <v>un</v>
          </cell>
          <cell r="D351" t="str">
            <v>Puerta metálica dilatada de 0,95 X 2,10 m calibre 22, incluye marco y chapa</v>
          </cell>
          <cell r="E351">
            <v>345100</v>
          </cell>
        </row>
        <row r="352">
          <cell r="B352" t="str">
            <v>IPME1</v>
          </cell>
          <cell r="C352" t="str">
            <v>un</v>
          </cell>
          <cell r="D352" t="str">
            <v>Puerta en madera entamborada de  0,8m x 2,1m, incluye marco y chapa</v>
          </cell>
          <cell r="E352">
            <v>226100</v>
          </cell>
        </row>
        <row r="353">
          <cell r="B353" t="str">
            <v>IPME3</v>
          </cell>
          <cell r="C353" t="str">
            <v>un</v>
          </cell>
          <cell r="D353" t="str">
            <v>Puerta en madera 0,90m x 2m incluye marco y chapa</v>
          </cell>
          <cell r="E353">
            <v>117900</v>
          </cell>
        </row>
        <row r="354">
          <cell r="B354" t="str">
            <v>IPME</v>
          </cell>
          <cell r="C354" t="str">
            <v>un</v>
          </cell>
          <cell r="D354" t="str">
            <v>Puerta en malla eslabonada de una ala, ojo N°5, calibre 12, h = 2,0m, ancho = 1,0m</v>
          </cell>
          <cell r="E354">
            <v>580025.04</v>
          </cell>
        </row>
        <row r="355">
          <cell r="B355" t="str">
            <v>IPME2</v>
          </cell>
          <cell r="C355" t="str">
            <v>un</v>
          </cell>
          <cell r="D355" t="str">
            <v>Puerta en malla eslabonada de dos alas, ojo N°5, calibre 12, h = 2,0m, ancho = 2,0m</v>
          </cell>
          <cell r="E355">
            <v>832209.84000000008</v>
          </cell>
        </row>
        <row r="356">
          <cell r="B356" t="str">
            <v>IPME2X4</v>
          </cell>
          <cell r="C356" t="str">
            <v>un</v>
          </cell>
          <cell r="D356" t="str">
            <v>Puerta en malla eslabonada de dos alas, ojo N°5, calibre 12, h = 2,0m, ancho = 4,0m</v>
          </cell>
          <cell r="E356">
            <v>998651.80799999996</v>
          </cell>
        </row>
        <row r="357">
          <cell r="B357" t="str">
            <v>IPUR</v>
          </cell>
          <cell r="C357" t="str">
            <v>un</v>
          </cell>
          <cell r="D357" t="str">
            <v>Puerta en reja 0,8 x 2,10 m, incluye marco y chapa</v>
          </cell>
          <cell r="E357">
            <v>308611.14900000003</v>
          </cell>
        </row>
        <row r="358">
          <cell r="B358" t="str">
            <v>IPUR1</v>
          </cell>
          <cell r="C358" t="str">
            <v>un</v>
          </cell>
          <cell r="D358" t="str">
            <v>Puerta en reja 0,95 x 1,50 m, incluye marco y chapa</v>
          </cell>
          <cell r="E358">
            <v>283392.66900000005</v>
          </cell>
        </row>
        <row r="359">
          <cell r="B359" t="str">
            <v>IPT</v>
          </cell>
          <cell r="C359" t="str">
            <v>un</v>
          </cell>
          <cell r="D359" t="str">
            <v>puesta a tierra</v>
          </cell>
          <cell r="E359">
            <v>500000</v>
          </cell>
        </row>
        <row r="360">
          <cell r="B360" t="str">
            <v>IPTF</v>
          </cell>
          <cell r="C360" t="str">
            <v>un</v>
          </cell>
          <cell r="D360" t="str">
            <v>Punta tipo Franklin de una asta con soporte</v>
          </cell>
          <cell r="E360">
            <v>70000</v>
          </cell>
        </row>
        <row r="361">
          <cell r="B361" t="str">
            <v>IREC</v>
          </cell>
          <cell r="C361" t="str">
            <v>m3</v>
          </cell>
          <cell r="D361" t="str">
            <v>Recebo</v>
          </cell>
          <cell r="E361">
            <v>7417.2000000000007</v>
          </cell>
        </row>
        <row r="362">
          <cell r="B362" t="str">
            <v>IRV</v>
          </cell>
          <cell r="C362" t="str">
            <v>un</v>
          </cell>
          <cell r="D362" t="str">
            <v>Reja 0,8m x 0,8m para ventana, incluye marco</v>
          </cell>
          <cell r="E362">
            <v>126092.40000000001</v>
          </cell>
        </row>
        <row r="363">
          <cell r="B363" t="str">
            <v>IRDA2"</v>
          </cell>
          <cell r="C363" t="str">
            <v>un</v>
          </cell>
          <cell r="D363" t="str">
            <v>Radachinas de 2" (capacidad de carga 90 Kg)</v>
          </cell>
          <cell r="E363">
            <v>17750</v>
          </cell>
        </row>
        <row r="364">
          <cell r="B364" t="str">
            <v>IREJA1</v>
          </cell>
          <cell r="C364" t="str">
            <v>un</v>
          </cell>
          <cell r="D364" t="str">
            <v>Rejilla de 30cm x 20cm con 9 barras lisas en acero de Ø3/8" separadas cada 2 cm (incluye marco en ángulo de acero al carbón de 1"x 11/4", anclajes y bisagras para su apertura)</v>
          </cell>
          <cell r="E364">
            <v>297500</v>
          </cell>
        </row>
        <row r="365">
          <cell r="B365" t="str">
            <v>IREJA</v>
          </cell>
          <cell r="C365" t="str">
            <v>un</v>
          </cell>
          <cell r="D365" t="str">
            <v>Rejilla de 40cm x 20cm con 13 barras lisas en acero de Ø3/8" separadas cada 2 cm (incluye marco en ángulo de acero al carbón de 1"x 11/4", anclajes y bisagras para su apertura)</v>
          </cell>
          <cell r="E365">
            <v>321300</v>
          </cell>
        </row>
        <row r="366">
          <cell r="B366" t="str">
            <v>IREJA2</v>
          </cell>
          <cell r="C366" t="str">
            <v>un</v>
          </cell>
          <cell r="D366" t="str">
            <v>Rejilla de 40cm x 180cm con 45 barras lisas en acero de Ø3/8" separadas cada 3 cm (incluye marco en ángulo de acero al carbón de 1"x 11/4", anclajes y bisagras para su apertura)</v>
          </cell>
          <cell r="E366">
            <v>672350</v>
          </cell>
        </row>
        <row r="367">
          <cell r="B367" t="str">
            <v>IRCT6x4</v>
          </cell>
          <cell r="C367" t="str">
            <v>un</v>
          </cell>
          <cell r="D367" t="str">
            <v>Rejilla en cúpula tradicional de 6"x4"</v>
          </cell>
          <cell r="E367">
            <v>28900</v>
          </cell>
        </row>
        <row r="368">
          <cell r="B368" t="str">
            <v>IRPFV</v>
          </cell>
          <cell r="C368" t="str">
            <v>m2</v>
          </cell>
          <cell r="D368" t="str">
            <v>Rejilla peatonal en  fibra de vidrio  de resistencia 1100kg/cm2</v>
          </cell>
          <cell r="E368">
            <v>358904</v>
          </cell>
        </row>
        <row r="369">
          <cell r="B369" t="str">
            <v>ISSC</v>
          </cell>
          <cell r="C369" t="str">
            <v>un</v>
          </cell>
          <cell r="D369" t="str">
            <v>Sacos de suelo cemento</v>
          </cell>
          <cell r="E369">
            <v>9520</v>
          </cell>
        </row>
        <row r="370">
          <cell r="B370" t="str">
            <v>ISE</v>
          </cell>
          <cell r="C370" t="str">
            <v>ml</v>
          </cell>
          <cell r="D370" t="str">
            <v>Sellante elastomérico 6,4 mm x 12,7 mm</v>
          </cell>
          <cell r="E370">
            <v>21574.7</v>
          </cell>
        </row>
        <row r="371">
          <cell r="B371" t="str">
            <v>ISEP</v>
          </cell>
          <cell r="C371" t="str">
            <v>ml</v>
          </cell>
          <cell r="D371" t="str">
            <v>Sellante elástico de poliuretano autonivelante tipo Sikaflex-1CSL</v>
          </cell>
          <cell r="E371">
            <v>6670.3508771929819</v>
          </cell>
        </row>
        <row r="372">
          <cell r="B372" t="str">
            <v>ISAR</v>
          </cell>
          <cell r="C372" t="str">
            <v>m3</v>
          </cell>
          <cell r="D372" t="str">
            <v>Sello arenilla, e=10cm</v>
          </cell>
          <cell r="E372">
            <v>80920</v>
          </cell>
        </row>
        <row r="373">
          <cell r="B373" t="str">
            <v>ISEE</v>
          </cell>
          <cell r="C373" t="str">
            <v>ml</v>
          </cell>
          <cell r="D373" t="str">
            <v>sistema de escape exhosto 3" con aislamiento</v>
          </cell>
          <cell r="E373">
            <v>339150</v>
          </cell>
        </row>
        <row r="374">
          <cell r="B374" t="str">
            <v>ISEE2</v>
          </cell>
          <cell r="C374" t="str">
            <v>ml</v>
          </cell>
          <cell r="D374" t="str">
            <v>sistema de escape exhosto 2" con aislamiento</v>
          </cell>
          <cell r="E374">
            <v>60688</v>
          </cell>
        </row>
        <row r="375">
          <cell r="B375" t="str">
            <v>ISOLM</v>
          </cell>
          <cell r="C375" t="str">
            <v>cm</v>
          </cell>
          <cell r="D375" t="str">
            <v xml:space="preserve">Soldadura </v>
          </cell>
          <cell r="E375">
            <v>1190</v>
          </cell>
        </row>
        <row r="376">
          <cell r="B376" t="str">
            <v>ISOLMUN</v>
          </cell>
          <cell r="C376" t="str">
            <v>un</v>
          </cell>
          <cell r="D376" t="str">
            <v>soldadura</v>
          </cell>
          <cell r="E376">
            <v>35000</v>
          </cell>
        </row>
        <row r="377">
          <cell r="B377" t="str">
            <v>ISOLE</v>
          </cell>
          <cell r="C377" t="str">
            <v>un</v>
          </cell>
          <cell r="D377" t="str">
            <v>Soldadura Exotérmica 115gr</v>
          </cell>
          <cell r="E377">
            <v>78000</v>
          </cell>
        </row>
        <row r="378">
          <cell r="B378" t="str">
            <v>ISOL</v>
          </cell>
          <cell r="C378" t="str">
            <v>un</v>
          </cell>
          <cell r="D378" t="str">
            <v>Soldadura líquida (1/4 gal) y limpiador removedor (1/4 gal)</v>
          </cell>
          <cell r="E378">
            <v>182637.27585599999</v>
          </cell>
        </row>
        <row r="379">
          <cell r="B379" t="str">
            <v>ISOLV</v>
          </cell>
          <cell r="C379" t="str">
            <v>kg</v>
          </cell>
          <cell r="D379" t="str">
            <v>Solvente</v>
          </cell>
          <cell r="E379">
            <v>20000</v>
          </cell>
        </row>
        <row r="380">
          <cell r="B380" t="str">
            <v>ISOP45AG</v>
          </cell>
          <cell r="C380" t="str">
            <v>un</v>
          </cell>
          <cell r="D380" t="str">
            <v>Soporte tipo ménsula SMS045AG</v>
          </cell>
          <cell r="E380">
            <v>25783</v>
          </cell>
        </row>
        <row r="381">
          <cell r="B381" t="str">
            <v>ISUI</v>
          </cell>
          <cell r="C381" t="str">
            <v>un</v>
          </cell>
          <cell r="D381" t="str">
            <v>suiche</v>
          </cell>
          <cell r="E381">
            <v>11305</v>
          </cell>
        </row>
        <row r="382">
          <cell r="B382" t="str">
            <v>ISTB</v>
          </cell>
          <cell r="C382" t="str">
            <v>un</v>
          </cell>
          <cell r="D382" t="str">
            <v>Sumidero tipo B, Polipropileno</v>
          </cell>
          <cell r="E382">
            <v>109480</v>
          </cell>
        </row>
        <row r="383">
          <cell r="B383" t="str">
            <v>ITAB</v>
          </cell>
          <cell r="C383" t="str">
            <v>un</v>
          </cell>
          <cell r="D383" t="str">
            <v>Tabla de 2cm x 20cm y L = 3,0m, en madera común</v>
          </cell>
          <cell r="E383">
            <v>5950</v>
          </cell>
        </row>
        <row r="384">
          <cell r="B384" t="str">
            <v>ITAB2X10</v>
          </cell>
          <cell r="C384" t="str">
            <v>un</v>
          </cell>
          <cell r="D384" t="str">
            <v>Tabla de 2cm x 10cm y L = 3,0m, en madera común</v>
          </cell>
          <cell r="E384">
            <v>3000</v>
          </cell>
        </row>
        <row r="385">
          <cell r="B385" t="str">
            <v>ITAF</v>
          </cell>
          <cell r="C385" t="str">
            <v>un</v>
          </cell>
          <cell r="D385" t="str">
            <v>Tabla formaleta (10" x 3m x 3/4")</v>
          </cell>
          <cell r="E385">
            <v>10710</v>
          </cell>
        </row>
        <row r="386">
          <cell r="B386" t="str">
            <v>ITAB2F</v>
          </cell>
          <cell r="C386" t="str">
            <v>un</v>
          </cell>
          <cell r="D386" t="str">
            <v>Tablero 2F, 8 ctos, 4H 120/240V con puerta y targetero</v>
          </cell>
          <cell r="E386">
            <v>125000</v>
          </cell>
        </row>
        <row r="387">
          <cell r="B387" t="str">
            <v>ITACTO</v>
          </cell>
          <cell r="C387" t="str">
            <v>un</v>
          </cell>
          <cell r="D387" t="str">
            <v xml:space="preserve">Tablero de transferencia automática de 13.5 kVA monofásico 240 V. Incluye tablero interno de 12 circuitos monofasico </v>
          </cell>
          <cell r="E387">
            <v>5831000</v>
          </cell>
        </row>
        <row r="388">
          <cell r="B388" t="str">
            <v>ITACTO1</v>
          </cell>
          <cell r="C388" t="str">
            <v>un</v>
          </cell>
          <cell r="D388" t="str">
            <v xml:space="preserve">Tablero de transferencia automática de 50 A monofásico 240 V. Incluye tablero interno de 12 circuitos monofasico </v>
          </cell>
          <cell r="E388">
            <v>5593000</v>
          </cell>
        </row>
        <row r="389">
          <cell r="B389" t="str">
            <v>ITATA</v>
          </cell>
          <cell r="C389" t="str">
            <v>un</v>
          </cell>
          <cell r="D389" t="str">
            <v>Tablero de transferencia automática de 50 A con tablero de 18 circuitos interno y protecciones</v>
          </cell>
          <cell r="E389">
            <v>6800000</v>
          </cell>
        </row>
        <row r="390">
          <cell r="B390" t="str">
            <v>ITAB1</v>
          </cell>
          <cell r="C390" t="str">
            <v>un</v>
          </cell>
          <cell r="D390" t="str">
            <v>Tablero de control eléctrico, arrancador con dos variadores de velocidad   de 50 HP, alimentación monofásica a 220/V con sistema de alternación, control PID, incluye trasductor de presion de 4 a 20 miliamperios y maniobra ABB</v>
          </cell>
          <cell r="E390">
            <v>64022000</v>
          </cell>
        </row>
        <row r="391">
          <cell r="B391" t="str">
            <v>ITAB2</v>
          </cell>
          <cell r="C391" t="str">
            <v>un</v>
          </cell>
          <cell r="D391" t="str">
            <v xml:space="preserve">Tablero en lámina Cold Rolled  de medidas 0.5m x 0.6m x 0.3m  que contiene breaker de protección 2x20A, arrancadores directos con relés térmicos y dispositivo de Protección contra sobretensiones transitorias (DPS clase B) </v>
          </cell>
          <cell r="E391">
            <v>5212200</v>
          </cell>
        </row>
        <row r="392">
          <cell r="B392" t="str">
            <v>ITABCB</v>
          </cell>
          <cell r="C392" t="str">
            <v>un</v>
          </cell>
          <cell r="D392" t="str">
            <v xml:space="preserve">Tablero de control para bombas. el cual incluye: cofre metalico, breaker industrial de caja moldeada, protecciones motores, selectores de tres posiciones, pilotos verdes, alarma interperie 220 v, pilotos rojos, minibreaker, borneras tipo riel omega, dps, </v>
          </cell>
          <cell r="E392">
            <v>7996799.9999999991</v>
          </cell>
        </row>
        <row r="393">
          <cell r="B393" t="str">
            <v>ITABCB1</v>
          </cell>
          <cell r="C393" t="str">
            <v>un</v>
          </cell>
          <cell r="D393" t="str">
            <v>Tablero de control para bombas. el cual incluye: cofre metalico, breaker industrial de caja moldeada, 2 variadores de velocidad de 3 hp, 2 selectores de tres posiciones, 2 lamparas verdes, 1 alarma interperie 220 v, 2 lamparas, rojas, 1 minibreaker 2x2 a,</v>
          </cell>
          <cell r="E393">
            <v>5664400</v>
          </cell>
        </row>
        <row r="394">
          <cell r="B394" t="str">
            <v>ITABIP40</v>
          </cell>
          <cell r="C394" t="str">
            <v>un</v>
          </cell>
          <cell r="D394" t="str">
            <v>Tablero para uso interior (IP40), lamina cold rolled 16, acabado final pintura en polvo de aplicación electroestática, gris claro RAL 7035.</v>
          </cell>
          <cell r="E394">
            <v>10225670</v>
          </cell>
        </row>
        <row r="395">
          <cell r="B395" t="str">
            <v>ITAB3</v>
          </cell>
          <cell r="C395" t="str">
            <v>un</v>
          </cell>
          <cell r="D395" t="str">
            <v xml:space="preserve">Tablero monofásico de 4 circuitos doble tapa y tarjetero   </v>
          </cell>
          <cell r="E395">
            <v>85000</v>
          </cell>
        </row>
        <row r="396">
          <cell r="B396" t="str">
            <v>ITABM</v>
          </cell>
          <cell r="C396" t="str">
            <v>un</v>
          </cell>
          <cell r="D396" t="str">
            <v>Tablero monofásico de 18 circuitos con espacio para totalizador</v>
          </cell>
          <cell r="E396">
            <v>5593000</v>
          </cell>
        </row>
        <row r="397">
          <cell r="B397" t="str">
            <v>ITEBME/T</v>
          </cell>
          <cell r="C397" t="str">
            <v>un</v>
          </cell>
          <cell r="D397" t="str">
            <v>Tablero monofásico E/T 24 ctos</v>
          </cell>
          <cell r="E397">
            <v>390000</v>
          </cell>
        </row>
        <row r="398">
          <cell r="B398" t="str">
            <v>ITABIP</v>
          </cell>
          <cell r="C398" t="str">
            <v>un</v>
          </cell>
          <cell r="D398" t="str">
            <v>Tablero IP 44 incluye breaker Contador monofasico 15(60)A 240/120 V</v>
          </cell>
          <cell r="E398">
            <v>350000</v>
          </cell>
        </row>
        <row r="399">
          <cell r="B399" t="str">
            <v>ITABIP1</v>
          </cell>
          <cell r="C399" t="str">
            <v>un</v>
          </cell>
          <cell r="D399" t="str">
            <v>Tablero IP 44 incluye breaker 3x100A para contador monofasico Tetrafilar 15(60)A 220/127V.</v>
          </cell>
          <cell r="E399">
            <v>280000</v>
          </cell>
        </row>
        <row r="400">
          <cell r="B400" t="str">
            <v>ITABIP2</v>
          </cell>
          <cell r="C400" t="str">
            <v>un</v>
          </cell>
          <cell r="D400" t="str">
            <v>Tablero IP 65 incluye breaker 2x40 a para contador monofásico electrónico trifilar 5(60)a, 240/120 v</v>
          </cell>
          <cell r="E400">
            <v>280000</v>
          </cell>
        </row>
        <row r="401">
          <cell r="B401" t="str">
            <v>ITABM15(100)A</v>
          </cell>
          <cell r="C401" t="str">
            <v>un</v>
          </cell>
          <cell r="D401" t="str">
            <v>Tablero para contador monofásico 15(100)A, 240/120V.</v>
          </cell>
          <cell r="E401">
            <v>350000</v>
          </cell>
        </row>
        <row r="402">
          <cell r="B402" t="str">
            <v>ITAC</v>
          </cell>
          <cell r="C402" t="str">
            <v>un</v>
          </cell>
          <cell r="D402" t="str">
            <v>Tacos de madera</v>
          </cell>
          <cell r="E402">
            <v>13685</v>
          </cell>
        </row>
        <row r="403">
          <cell r="B403" t="str">
            <v>ITH100</v>
          </cell>
          <cell r="C403" t="str">
            <v>un</v>
          </cell>
          <cell r="D403" t="str">
            <v>Tanque hidroneumático tipo diafragma  de 100 Litros</v>
          </cell>
          <cell r="E403">
            <v>742990</v>
          </cell>
        </row>
        <row r="404">
          <cell r="B404" t="str">
            <v>ITP</v>
          </cell>
          <cell r="C404" t="str">
            <v>un</v>
          </cell>
          <cell r="D404" t="str">
            <v>Tanque plástico cónico para almacenamiento de agua potable V=500L, incluye tapa</v>
          </cell>
          <cell r="E404">
            <v>266441</v>
          </cell>
        </row>
        <row r="405">
          <cell r="B405" t="str">
            <v>ITFV</v>
          </cell>
          <cell r="C405" t="str">
            <v>un</v>
          </cell>
          <cell r="D405" t="str">
            <v>Tapa de poliester reforzado con fibra de vidrio (PRFV), e=6 mm, 0,72m x 0,72m</v>
          </cell>
          <cell r="E405">
            <v>187194.13999999998</v>
          </cell>
        </row>
        <row r="406">
          <cell r="B406" t="str">
            <v>ITFV1</v>
          </cell>
          <cell r="C406" t="str">
            <v>un</v>
          </cell>
          <cell r="D406" t="str">
            <v>Tapa de poliester reforzado con fibra de vidrio (PRFV), e=6 mm, 1,0m x 1,0m</v>
          </cell>
          <cell r="E406">
            <v>210994.13999999998</v>
          </cell>
        </row>
        <row r="407">
          <cell r="B407" t="str">
            <v>ITFV2</v>
          </cell>
          <cell r="C407" t="str">
            <v>un</v>
          </cell>
          <cell r="D407" t="str">
            <v>Tapa de poliester reforzado con fibra de vidrio (PRFV), e=6 mm, 0,6m x 0,6m</v>
          </cell>
          <cell r="E407">
            <v>177674.13999999998</v>
          </cell>
        </row>
        <row r="408">
          <cell r="B408" t="str">
            <v>ITFV3</v>
          </cell>
          <cell r="C408" t="str">
            <v>un</v>
          </cell>
          <cell r="D408" t="str">
            <v>Tapa de poliester reforzado con fibra de vidrio (PRFV), e=6 mm, 3,35m x 1,3m</v>
          </cell>
          <cell r="E408">
            <v>567994.14</v>
          </cell>
        </row>
        <row r="409">
          <cell r="B409" t="str">
            <v>ITFV4</v>
          </cell>
          <cell r="C409" t="str">
            <v>un</v>
          </cell>
          <cell r="D409" t="str">
            <v>Tapa de poliester reforzado con fibra de vidrio (PRFV), e=6 mm, 0,7m x 0,7m</v>
          </cell>
          <cell r="E409">
            <v>139594.13999999998</v>
          </cell>
        </row>
        <row r="410">
          <cell r="B410" t="str">
            <v>ITFV5</v>
          </cell>
          <cell r="C410" t="str">
            <v>un</v>
          </cell>
          <cell r="D410" t="str">
            <v>Tapa de poliester reforzado con fibra de vidrio (PRFV), e=6 mm, 1,0m x 0,6m</v>
          </cell>
          <cell r="E410">
            <v>208250</v>
          </cell>
        </row>
        <row r="411">
          <cell r="B411" t="str">
            <v>ITFV6</v>
          </cell>
          <cell r="C411" t="str">
            <v>un</v>
          </cell>
          <cell r="D411" t="str">
            <v>Tapa de poliester reforzado con fibra de vidrio (PRFV), e=6 mm, 3,05m x 1,5m</v>
          </cell>
          <cell r="E411">
            <v>773500</v>
          </cell>
        </row>
        <row r="412">
          <cell r="B412" t="str">
            <v>ITFV7</v>
          </cell>
          <cell r="C412" t="str">
            <v>un</v>
          </cell>
          <cell r="D412" t="str">
            <v>Tapa de poliester reforzado con fibra de vidrio (PRFV), e=6 mm, 1,75m x 1,75m</v>
          </cell>
          <cell r="E412">
            <v>509684.13999999996</v>
          </cell>
        </row>
        <row r="413">
          <cell r="B413" t="str">
            <v>ITFV8</v>
          </cell>
          <cell r="C413" t="str">
            <v>un</v>
          </cell>
          <cell r="D413" t="str">
            <v>Tapa de PRFV de 1,6x0,65m</v>
          </cell>
          <cell r="E413">
            <v>309684</v>
          </cell>
        </row>
        <row r="414">
          <cell r="B414" t="str">
            <v>ITFV9</v>
          </cell>
          <cell r="C414" t="str">
            <v>un</v>
          </cell>
          <cell r="D414" t="str">
            <v>Tapa de PRFV de 1,6x0,6m</v>
          </cell>
          <cell r="E414">
            <v>309684</v>
          </cell>
        </row>
        <row r="415">
          <cell r="B415" t="str">
            <v>ITASB</v>
          </cell>
          <cell r="C415" t="str">
            <v>un</v>
          </cell>
          <cell r="D415" t="str">
            <v>Tapa de seguridad basculante tipo metacol de 4 apoyos de 70cm de diámetro, incluye llave y marco</v>
          </cell>
          <cell r="E415">
            <v>997850.7</v>
          </cell>
        </row>
        <row r="416">
          <cell r="B416" t="str">
            <v>ITAMA</v>
          </cell>
          <cell r="C416" t="str">
            <v>un</v>
          </cell>
          <cell r="D416" t="str">
            <v xml:space="preserve">Tapa métalica y marco para acometida de acueducto </v>
          </cell>
          <cell r="E416">
            <v>89250</v>
          </cell>
        </row>
        <row r="417">
          <cell r="B417" t="str">
            <v>ITAPP</v>
          </cell>
          <cell r="C417" t="str">
            <v>un</v>
          </cell>
          <cell r="D417" t="str">
            <v>Tapa polimérica de 0,30m x 0,30m (e=4mm), Incluye bisagras</v>
          </cell>
          <cell r="E417">
            <v>130900</v>
          </cell>
        </row>
        <row r="418">
          <cell r="B418" t="str">
            <v>ITAPP4</v>
          </cell>
          <cell r="C418" t="str">
            <v>un</v>
          </cell>
          <cell r="D418" t="str">
            <v>Tapa polimérica de 0,60m x 0,60m (e=4mm), Incluye bisagras</v>
          </cell>
          <cell r="E418">
            <v>238000</v>
          </cell>
        </row>
        <row r="419">
          <cell r="B419" t="str">
            <v>ITAPP1</v>
          </cell>
          <cell r="C419" t="str">
            <v>un</v>
          </cell>
          <cell r="D419" t="str">
            <v>Tapa polimérica de 0,90m x 0,90m (e=4mm), Incluye bisagras</v>
          </cell>
          <cell r="E419">
            <v>333200</v>
          </cell>
        </row>
        <row r="420">
          <cell r="B420" t="str">
            <v>ITAPP2</v>
          </cell>
          <cell r="C420" t="str">
            <v>un</v>
          </cell>
          <cell r="D420" t="str">
            <v>Tapa polimérica de 1,00m x 0,50m (e=4mm), Incluye bisagras</v>
          </cell>
          <cell r="E420">
            <v>238000</v>
          </cell>
        </row>
        <row r="421">
          <cell r="B421" t="str">
            <v>ITAPP3</v>
          </cell>
          <cell r="C421" t="str">
            <v>un</v>
          </cell>
          <cell r="D421" t="str">
            <v>Tapa polimérica de 1,10m x 1,00m (e=4mm), Incluye bisagras</v>
          </cell>
          <cell r="E421">
            <v>416500</v>
          </cell>
        </row>
        <row r="422">
          <cell r="B422" t="str">
            <v>ITAPP5</v>
          </cell>
          <cell r="C422" t="str">
            <v>un</v>
          </cell>
          <cell r="D422" t="str">
            <v>Tapa polimérica de 0,85m x 0,90m (e=4mm), Incluye bisagras</v>
          </cell>
          <cell r="E422">
            <v>321300</v>
          </cell>
        </row>
        <row r="423">
          <cell r="B423" t="str">
            <v>ITMH1</v>
          </cell>
          <cell r="C423" t="str">
            <v>un</v>
          </cell>
          <cell r="D423" t="str">
            <v>Tapa polimérica para cámaras de inspección y/o aliviadero de alcantarillado 1,2m de diámetro</v>
          </cell>
          <cell r="E423">
            <v>307892.26999999996</v>
          </cell>
        </row>
        <row r="424">
          <cell r="B424" t="str">
            <v>ITAVM</v>
          </cell>
          <cell r="C424" t="str">
            <v>un</v>
          </cell>
          <cell r="D424" t="str">
            <v>Tapa válvula metálica</v>
          </cell>
          <cell r="E424">
            <v>22086.399999999998</v>
          </cell>
        </row>
        <row r="425">
          <cell r="B425" t="str">
            <v>ITRAA</v>
          </cell>
          <cell r="C425" t="str">
            <v>un</v>
          </cell>
          <cell r="D425" t="str">
            <v>Tarjetas para referenciación de elementos de redes de acueducto y alcantarillado</v>
          </cell>
          <cell r="E425">
            <v>749.69999999999993</v>
          </cell>
        </row>
        <row r="426">
          <cell r="B426" t="str">
            <v>ITEAC</v>
          </cell>
          <cell r="C426" t="str">
            <v>un</v>
          </cell>
          <cell r="D426" t="str">
            <v>Teja de asbesto cemento de 0,90mx1,80m</v>
          </cell>
          <cell r="E426">
            <v>23400</v>
          </cell>
        </row>
        <row r="427">
          <cell r="B427" t="str">
            <v>ITAPA</v>
          </cell>
          <cell r="C427" t="str">
            <v>un</v>
          </cell>
          <cell r="D427" t="str">
            <v>Teja AJONIT POLIC. ADRI 0,7 mm (Cristal 00) No. 10</v>
          </cell>
          <cell r="E427">
            <v>75463</v>
          </cell>
        </row>
        <row r="428">
          <cell r="B428" t="str">
            <v>IT</v>
          </cell>
          <cell r="C428" t="str">
            <v>un</v>
          </cell>
          <cell r="D428" t="str">
            <v>Toma</v>
          </cell>
          <cell r="E428">
            <v>4000</v>
          </cell>
        </row>
        <row r="429">
          <cell r="B429" t="str">
            <v>ITCD</v>
          </cell>
          <cell r="C429" t="str">
            <v>un</v>
          </cell>
          <cell r="D429" t="str">
            <v>Toma corriente doble</v>
          </cell>
          <cell r="E429">
            <v>5950</v>
          </cell>
        </row>
        <row r="430">
          <cell r="B430" t="str">
            <v>ITCGF</v>
          </cell>
          <cell r="C430" t="str">
            <v>un</v>
          </cell>
          <cell r="D430" t="str">
            <v>Toma corriente GFCI</v>
          </cell>
          <cell r="E430">
            <v>38000</v>
          </cell>
        </row>
        <row r="431">
          <cell r="B431" t="str">
            <v>ITI</v>
          </cell>
          <cell r="C431" t="str">
            <v>un</v>
          </cell>
          <cell r="D431" t="str">
            <v>Toma interruptor</v>
          </cell>
          <cell r="E431">
            <v>3000</v>
          </cell>
        </row>
        <row r="432">
          <cell r="B432" t="str">
            <v>ITDPT</v>
          </cell>
          <cell r="C432" t="str">
            <v>un</v>
          </cell>
          <cell r="D432" t="str">
            <v>Toma doble + polo a tierra</v>
          </cell>
          <cell r="E432">
            <v>3990</v>
          </cell>
        </row>
        <row r="433">
          <cell r="B433" t="str">
            <v>ITL125V</v>
          </cell>
          <cell r="C433" t="str">
            <v>un</v>
          </cell>
          <cell r="D433" t="str">
            <v>toma leviton 125 V</v>
          </cell>
          <cell r="E433">
            <v>4500</v>
          </cell>
        </row>
        <row r="434">
          <cell r="B434" t="str">
            <v>ITPC</v>
          </cell>
          <cell r="C434" t="str">
            <v>gl</v>
          </cell>
          <cell r="D434" t="str">
            <v>Tornillos, pernos y conectores</v>
          </cell>
          <cell r="E434">
            <v>65000</v>
          </cell>
        </row>
        <row r="435">
          <cell r="B435" t="str">
            <v>ITEDOR</v>
          </cell>
          <cell r="C435" t="str">
            <v>un</v>
          </cell>
          <cell r="D435" t="str">
            <v>Tornillo espaciador</v>
          </cell>
          <cell r="E435">
            <v>7600</v>
          </cell>
        </row>
        <row r="436">
          <cell r="B436" t="str">
            <v>ITE5/8</v>
          </cell>
          <cell r="C436" t="str">
            <v>un</v>
          </cell>
          <cell r="D436" t="str">
            <v>Tornillo espaciador 5/8" x 10"</v>
          </cell>
          <cell r="E436">
            <v>6000</v>
          </cell>
        </row>
        <row r="437">
          <cell r="B437" t="str">
            <v>ITE</v>
          </cell>
          <cell r="C437" t="str">
            <v>un</v>
          </cell>
          <cell r="D437" t="str">
            <v>Tornillo espigo 4.7mm x 25cm</v>
          </cell>
          <cell r="E437">
            <v>152813</v>
          </cell>
        </row>
        <row r="438">
          <cell r="B438" t="str">
            <v>ITTM3</v>
          </cell>
          <cell r="C438" t="str">
            <v>ml</v>
          </cell>
          <cell r="D438" t="str">
            <v>Torre en tubería metálica, Ø3"</v>
          </cell>
          <cell r="E438">
            <v>214329.71</v>
          </cell>
        </row>
        <row r="439">
          <cell r="B439" t="str">
            <v>ITTM4</v>
          </cell>
          <cell r="C439" t="str">
            <v>ml</v>
          </cell>
          <cell r="D439" t="str">
            <v>Torre en tubería metálica, Ø4"</v>
          </cell>
          <cell r="E439">
            <v>226229.71</v>
          </cell>
        </row>
        <row r="440">
          <cell r="B440" t="str">
            <v>ITDOR</v>
          </cell>
          <cell r="C440" t="str">
            <v>un</v>
          </cell>
          <cell r="D440" t="str">
            <v xml:space="preserve">Totalizador </v>
          </cell>
          <cell r="E440">
            <v>250000</v>
          </cell>
        </row>
        <row r="441">
          <cell r="B441" t="str">
            <v>ITDORTM18C</v>
          </cell>
          <cell r="C441" t="str">
            <v>un</v>
          </cell>
          <cell r="D441" t="str">
            <v>Totalizador para tablero monofásico de 18 circuitos</v>
          </cell>
          <cell r="E441">
            <v>190000</v>
          </cell>
        </row>
        <row r="442">
          <cell r="B442" t="str">
            <v>ITDORTM20C</v>
          </cell>
          <cell r="C442" t="str">
            <v>un</v>
          </cell>
          <cell r="D442" t="str">
            <v>Totalizador para tablero monofásico de 24 circuitos</v>
          </cell>
          <cell r="E442">
            <v>160000</v>
          </cell>
        </row>
        <row r="443">
          <cell r="B443" t="str">
            <v>ITG120L</v>
          </cell>
          <cell r="C443" t="str">
            <v>un</v>
          </cell>
          <cell r="D443" t="str">
            <v>Trampa de grasas 120L</v>
          </cell>
          <cell r="E443">
            <v>297500</v>
          </cell>
        </row>
        <row r="444">
          <cell r="B444" t="str">
            <v>ITRA10</v>
          </cell>
          <cell r="C444" t="str">
            <v>ml</v>
          </cell>
          <cell r="D444" t="str">
            <v>transformador monofásico 10 kVA</v>
          </cell>
          <cell r="E444">
            <v>1834050</v>
          </cell>
        </row>
        <row r="445">
          <cell r="B445" t="str">
            <v>ITRA37</v>
          </cell>
          <cell r="C445" t="str">
            <v>un</v>
          </cell>
          <cell r="D445" t="str">
            <v>Transformador monofásico 37.5kVA</v>
          </cell>
          <cell r="E445">
            <v>2753300</v>
          </cell>
        </row>
        <row r="446">
          <cell r="B446" t="str">
            <v>ITRAI</v>
          </cell>
          <cell r="C446" t="str">
            <v>ml</v>
          </cell>
          <cell r="D446" t="str">
            <v>Trenza de Al. N°2 AWG</v>
          </cell>
          <cell r="E446">
            <v>9500</v>
          </cell>
        </row>
        <row r="447">
          <cell r="B447" t="str">
            <v>ITRI</v>
          </cell>
          <cell r="C447" t="str">
            <v>m3</v>
          </cell>
          <cell r="D447" t="str">
            <v>Triturado</v>
          </cell>
          <cell r="E447">
            <v>60000</v>
          </cell>
        </row>
        <row r="448">
          <cell r="B448" t="str">
            <v>ITPTS</v>
          </cell>
          <cell r="C448" t="str">
            <v>m</v>
          </cell>
          <cell r="D448" t="str">
            <v>Tubería acero rectangular PTS de 50mm X 150mm</v>
          </cell>
          <cell r="E448">
            <v>77707</v>
          </cell>
        </row>
        <row r="449">
          <cell r="B449" t="str">
            <v>ITPTS1</v>
          </cell>
          <cell r="C449" t="str">
            <v>m</v>
          </cell>
          <cell r="D449" t="str">
            <v>Tubería acero rectangular PTS de 70mm X 70mm</v>
          </cell>
          <cell r="E449">
            <v>75400</v>
          </cell>
        </row>
        <row r="450">
          <cell r="B450" t="str">
            <v>ITFM3/4</v>
          </cell>
          <cell r="C450" t="str">
            <v>ml</v>
          </cell>
          <cell r="D450" t="str">
            <v>Tubería flexible metálica 3/4" #8</v>
          </cell>
          <cell r="E450">
            <v>17850</v>
          </cell>
        </row>
        <row r="451">
          <cell r="B451" t="str">
            <v>ITCE</v>
          </cell>
          <cell r="C451" t="str">
            <v>ml</v>
          </cell>
          <cell r="D451" t="str">
            <v>Tuberia cerrada estructural astm A500 grado C</v>
          </cell>
          <cell r="E451">
            <v>13783</v>
          </cell>
        </row>
        <row r="452">
          <cell r="B452" t="str">
            <v>ITO</v>
          </cell>
          <cell r="C452" t="str">
            <v>un</v>
          </cell>
          <cell r="D452" t="str">
            <v>Tuerca de ojo</v>
          </cell>
          <cell r="E452">
            <v>5250</v>
          </cell>
        </row>
        <row r="453">
          <cell r="B453" t="str">
            <v>ITIMC3/4</v>
          </cell>
          <cell r="C453" t="str">
            <v>ml</v>
          </cell>
          <cell r="D453" t="str">
            <v>Tubo IMC 3/4"</v>
          </cell>
          <cell r="E453">
            <v>10000</v>
          </cell>
        </row>
        <row r="454">
          <cell r="B454" t="str">
            <v>ITEMT</v>
          </cell>
          <cell r="C454" t="str">
            <v>un</v>
          </cell>
          <cell r="D454" t="str">
            <v>Tubo EMT</v>
          </cell>
          <cell r="E454">
            <v>5355</v>
          </cell>
        </row>
        <row r="455">
          <cell r="B455" t="str">
            <v>ITEMT1</v>
          </cell>
          <cell r="C455" t="str">
            <v>ml</v>
          </cell>
          <cell r="D455" t="str">
            <v>Tubo EMT 1''</v>
          </cell>
          <cell r="E455">
            <v>13500</v>
          </cell>
        </row>
        <row r="456">
          <cell r="B456" t="str">
            <v>ITIMC 1 1/4'' x 3m</v>
          </cell>
          <cell r="C456" t="str">
            <v>ml</v>
          </cell>
          <cell r="D456" t="str">
            <v>Tubo IMC 1 1/4'' x 3 m</v>
          </cell>
          <cell r="E456">
            <v>29166.899999999998</v>
          </cell>
        </row>
        <row r="457">
          <cell r="B457" t="str">
            <v>ITIMC2"X 3m</v>
          </cell>
          <cell r="C457" t="str">
            <v>un</v>
          </cell>
          <cell r="D457" t="str">
            <v>Tubo IMC 2'' x 3 m</v>
          </cell>
          <cell r="E457">
            <v>97223</v>
          </cell>
        </row>
        <row r="458">
          <cell r="B458" t="str">
            <v>ITICION</v>
          </cell>
          <cell r="C458" t="str">
            <v>un</v>
          </cell>
          <cell r="D458" t="str">
            <v>Tubo iluminación</v>
          </cell>
          <cell r="E458">
            <v>20000</v>
          </cell>
        </row>
        <row r="459">
          <cell r="B459" t="str">
            <v>ITPVC3/4</v>
          </cell>
          <cell r="C459" t="str">
            <v>ml</v>
          </cell>
          <cell r="D459" t="str">
            <v>Tubo PVC 3/4</v>
          </cell>
          <cell r="E459">
            <v>3201</v>
          </cell>
        </row>
        <row r="460">
          <cell r="B460" t="str">
            <v>IUIMC3/4</v>
          </cell>
          <cell r="C460" t="str">
            <v>un</v>
          </cell>
          <cell r="D460" t="str">
            <v>Union IMC 3/4"</v>
          </cell>
          <cell r="E460">
            <v>1500</v>
          </cell>
        </row>
        <row r="461">
          <cell r="B461" t="str">
            <v>IVC5/8</v>
          </cell>
          <cell r="C461" t="str">
            <v>un</v>
          </cell>
          <cell r="D461" t="str">
            <v>Varilla Copperweld 5/8" x 2.4m</v>
          </cell>
          <cell r="E461">
            <v>41061</v>
          </cell>
        </row>
        <row r="462">
          <cell r="B462" t="str">
            <v>IVA</v>
          </cell>
          <cell r="C462" t="str">
            <v>un</v>
          </cell>
          <cell r="D462" t="str">
            <v>Varilla de anclaje</v>
          </cell>
          <cell r="E462">
            <v>25000</v>
          </cell>
        </row>
        <row r="463">
          <cell r="B463" t="str">
            <v>IVA1/2</v>
          </cell>
          <cell r="C463" t="str">
            <v>un</v>
          </cell>
          <cell r="D463" t="str">
            <v xml:space="preserve">Varilla de anclaje, Ø1/2" </v>
          </cell>
          <cell r="E463">
            <v>15590</v>
          </cell>
        </row>
        <row r="464">
          <cell r="B464" t="str">
            <v>IVA5/8</v>
          </cell>
          <cell r="C464" t="str">
            <v>un</v>
          </cell>
          <cell r="D464" t="str">
            <v xml:space="preserve">Varilla de anclaje, Ø5/8" </v>
          </cell>
          <cell r="E464">
            <v>30750</v>
          </cell>
        </row>
        <row r="465">
          <cell r="B465" t="str">
            <v>IVA3/4</v>
          </cell>
          <cell r="C465" t="str">
            <v>un</v>
          </cell>
          <cell r="D465" t="str">
            <v xml:space="preserve">Varilla de anclaje, Ø3/4" </v>
          </cell>
          <cell r="E465">
            <v>46750</v>
          </cell>
        </row>
        <row r="466">
          <cell r="B466" t="str">
            <v>IVPT</v>
          </cell>
          <cell r="C466" t="str">
            <v>un</v>
          </cell>
          <cell r="D466" t="str">
            <v>Varilla puesta tierra 2,4 m</v>
          </cell>
          <cell r="E466">
            <v>91630</v>
          </cell>
        </row>
        <row r="467">
          <cell r="B467" t="str">
            <v>IVCEA</v>
          </cell>
          <cell r="C467" t="str">
            <v>un</v>
          </cell>
          <cell r="D467" t="str">
            <v xml:space="preserve">Ventana con vidrio plano fijo de1,20mx1,20m y 4mm de espesor y celosías con marco en periferia de aluminio </v>
          </cell>
          <cell r="E467">
            <v>130900</v>
          </cell>
        </row>
        <row r="468">
          <cell r="B468" t="str">
            <v>IVCR</v>
          </cell>
          <cell r="C468" t="str">
            <v>un</v>
          </cell>
          <cell r="D468" t="str">
            <v>Ventana con vidrio plano fijo de 1,0mx1,0m y 4mm de espesor, incluye dos manos de pintura anticorrosiva y reja metálica</v>
          </cell>
          <cell r="E468">
            <v>345100</v>
          </cell>
        </row>
        <row r="469">
          <cell r="B469" t="str">
            <v>IVCR1</v>
          </cell>
          <cell r="C469" t="str">
            <v>un</v>
          </cell>
          <cell r="D469" t="str">
            <v>Ventana con vidrio plano fijo de 0,60mx0,40m y 4mm de espesor, incluye dos manos de pintura anticorrosiva y reja metálica</v>
          </cell>
          <cell r="E469">
            <v>226100</v>
          </cell>
        </row>
        <row r="470">
          <cell r="B470" t="str">
            <v>IVCA</v>
          </cell>
          <cell r="C470" t="str">
            <v>un</v>
          </cell>
          <cell r="D470" t="str">
            <v>Ventana corrediza en aluminio crudo de 1m x 1m, incluye vidrio laminado de 6 mm de espesor</v>
          </cell>
          <cell r="E470">
            <v>119000</v>
          </cell>
        </row>
        <row r="471">
          <cell r="B471" t="str">
            <v>IVCA1</v>
          </cell>
          <cell r="C471" t="str">
            <v>un</v>
          </cell>
          <cell r="D471" t="str">
            <v>Ventana corrediza en aluminio crudo de 0,6m x 0,4m, incluye vidrio laminado de 6 mm de espesor</v>
          </cell>
          <cell r="E471">
            <v>65450</v>
          </cell>
        </row>
        <row r="472">
          <cell r="B472" t="str">
            <v>IVAI1</v>
          </cell>
          <cell r="C472" t="str">
            <v>un</v>
          </cell>
          <cell r="D472" t="str">
            <v>Vertedero triangular en acero inoxidable e= 5mm de 0,6m de ancho y 0,5m de altura (incluye pernos tipo ancla de cuña de 1/4" x  2 1/4" en acero inoxidable y empaque de neopreno)</v>
          </cell>
          <cell r="E472">
            <v>273700</v>
          </cell>
        </row>
        <row r="473">
          <cell r="B473" t="str">
            <v>IVAI</v>
          </cell>
          <cell r="C473" t="str">
            <v>un</v>
          </cell>
          <cell r="D473" t="str">
            <v>Vertedero rectangular y triangular soldados entre si en acero inoxidable e= 5 mm (incluye pernos tipo ancla de cuña de 1/4" x  2 1/4" en acero inoxidable y empaque de neopreno)</v>
          </cell>
          <cell r="E473">
            <v>321300</v>
          </cell>
        </row>
        <row r="474">
          <cell r="B474" t="str">
            <v>IVAI2</v>
          </cell>
          <cell r="C474" t="str">
            <v>un</v>
          </cell>
          <cell r="D474" t="str">
            <v>Vertederos rectangulares soldados entre si en acero inoxidable e= 5 mm (incluye pernos tipo ancla de cuña de 1/4" x  2 1/4" en acero inoxidable y empaque de neopreno)</v>
          </cell>
          <cell r="E474">
            <v>524076</v>
          </cell>
        </row>
        <row r="475">
          <cell r="B475" t="str">
            <v>IVM</v>
          </cell>
          <cell r="C475" t="str">
            <v>un</v>
          </cell>
          <cell r="D475" t="str">
            <v>vestida monofasica para transformador</v>
          </cell>
          <cell r="E475">
            <v>750000</v>
          </cell>
        </row>
        <row r="476">
          <cell r="B476" t="str">
            <v>IVMPP</v>
          </cell>
          <cell r="C476" t="str">
            <v>un</v>
          </cell>
          <cell r="D476" t="str">
            <v>vestida monofasica para porte primario</v>
          </cell>
          <cell r="E476">
            <v>75000</v>
          </cell>
        </row>
        <row r="477">
          <cell r="B477" t="str">
            <v>IVP</v>
          </cell>
          <cell r="C477" t="str">
            <v>un</v>
          </cell>
          <cell r="D477" t="str">
            <v>Vidrio plano transparente para ventana de 1,0m x 0,50m y 3mm de espesor</v>
          </cell>
          <cell r="E477">
            <v>124950</v>
          </cell>
        </row>
        <row r="478">
          <cell r="B478" t="str">
            <v>IVC1</v>
          </cell>
          <cell r="C478" t="str">
            <v>ml</v>
          </cell>
          <cell r="D478" t="str">
            <v>Viga cajón PHR 100X50 e=1,50 mm</v>
          </cell>
          <cell r="E478">
            <v>21637.174999999999</v>
          </cell>
        </row>
        <row r="479">
          <cell r="B479" t="str">
            <v>IVC2</v>
          </cell>
          <cell r="C479" t="str">
            <v>ml</v>
          </cell>
          <cell r="D479" t="str">
            <v>Viga cajón PHR 160X60 e=2,00 mm</v>
          </cell>
          <cell r="E479">
            <v>23115.75</v>
          </cell>
        </row>
        <row r="480">
          <cell r="B480" t="str">
            <v>IVC</v>
          </cell>
          <cell r="C480" t="str">
            <v>ml</v>
          </cell>
          <cell r="D480" t="str">
            <v>Viga cajon PHR 305X80 e=3 mm</v>
          </cell>
          <cell r="E480">
            <v>26607.269500000002</v>
          </cell>
        </row>
        <row r="481">
          <cell r="B481" t="str">
            <v>IVIPE80</v>
          </cell>
          <cell r="C481" t="str">
            <v>ml</v>
          </cell>
          <cell r="D481" t="str">
            <v>Viga IPE 80mm</v>
          </cell>
          <cell r="E481">
            <v>18000</v>
          </cell>
        </row>
        <row r="482">
          <cell r="B482" t="str">
            <v>IVIPE100</v>
          </cell>
          <cell r="C482" t="str">
            <v>ml</v>
          </cell>
          <cell r="D482" t="str">
            <v>Viga IPE 100mm</v>
          </cell>
          <cell r="E482">
            <v>28000</v>
          </cell>
        </row>
        <row r="483">
          <cell r="B483">
            <v>0</v>
          </cell>
          <cell r="C483">
            <v>0</v>
          </cell>
          <cell r="D483">
            <v>0</v>
          </cell>
          <cell r="E483">
            <v>0</v>
          </cell>
        </row>
        <row r="484">
          <cell r="B484">
            <v>0</v>
          </cell>
          <cell r="C484">
            <v>0</v>
          </cell>
          <cell r="D484">
            <v>0</v>
          </cell>
          <cell r="E484">
            <v>0</v>
          </cell>
        </row>
        <row r="485">
          <cell r="B485">
            <v>0</v>
          </cell>
          <cell r="C485">
            <v>0</v>
          </cell>
          <cell r="D485">
            <v>0</v>
          </cell>
          <cell r="E485">
            <v>0</v>
          </cell>
        </row>
        <row r="486">
          <cell r="B486">
            <v>0</v>
          </cell>
          <cell r="C486">
            <v>0</v>
          </cell>
          <cell r="D486">
            <v>0</v>
          </cell>
          <cell r="E486">
            <v>0</v>
          </cell>
        </row>
        <row r="487">
          <cell r="B487" t="str">
            <v>LISTADO DE CONCRETOS</v>
          </cell>
          <cell r="C487">
            <v>0</v>
          </cell>
          <cell r="D487">
            <v>0</v>
          </cell>
          <cell r="E487">
            <v>0</v>
          </cell>
        </row>
        <row r="488">
          <cell r="E488" t="str">
            <v>Can</v>
          </cell>
        </row>
        <row r="489">
          <cell r="B489">
            <v>0</v>
          </cell>
          <cell r="C489" t="str">
            <v>m3</v>
          </cell>
          <cell r="D489" t="str">
            <v>Concreto de 28 Mpa (4000psi)</v>
          </cell>
          <cell r="E489" t="str">
            <v>1.1,5.1,75</v>
          </cell>
        </row>
        <row r="490">
          <cell r="B490" t="str">
            <v>IARE</v>
          </cell>
          <cell r="C490" t="str">
            <v>m3</v>
          </cell>
          <cell r="D490" t="str">
            <v>Arena</v>
          </cell>
          <cell r="E490">
            <v>0.53</v>
          </cell>
        </row>
        <row r="491">
          <cell r="B491" t="str">
            <v>ITRI</v>
          </cell>
          <cell r="C491" t="str">
            <v>m3</v>
          </cell>
          <cell r="D491" t="str">
            <v>Triturado</v>
          </cell>
          <cell r="E491">
            <v>0.62</v>
          </cell>
        </row>
        <row r="492">
          <cell r="B492" t="str">
            <v>TI</v>
          </cell>
          <cell r="C492" t="str">
            <v>m3</v>
          </cell>
          <cell r="D492" t="str">
            <v>Transporte interno</v>
          </cell>
          <cell r="E492">
            <v>1.1499999999999999</v>
          </cell>
        </row>
        <row r="493">
          <cell r="B493" t="str">
            <v>ICEM</v>
          </cell>
          <cell r="C493" t="str">
            <v>bul</v>
          </cell>
          <cell r="D493" t="str">
            <v>Cemento (incluye transporte)</v>
          </cell>
          <cell r="E493">
            <v>9</v>
          </cell>
        </row>
        <row r="494">
          <cell r="B494" t="str">
            <v>ECON</v>
          </cell>
          <cell r="C494" t="str">
            <v>m3</v>
          </cell>
          <cell r="D494" t="str">
            <v>Concretadora + vibrador</v>
          </cell>
          <cell r="E494">
            <v>1</v>
          </cell>
        </row>
        <row r="495">
          <cell r="B495" t="str">
            <v>IC28Mpa</v>
          </cell>
          <cell r="C495" t="str">
            <v>m3</v>
          </cell>
          <cell r="D495" t="str">
            <v>Concreto de 28 Mpa (4000psi)</v>
          </cell>
          <cell r="E495">
            <v>0</v>
          </cell>
        </row>
        <row r="496">
          <cell r="D496">
            <v>0</v>
          </cell>
          <cell r="E496">
            <v>0</v>
          </cell>
        </row>
        <row r="497">
          <cell r="B497">
            <v>0</v>
          </cell>
          <cell r="C497" t="str">
            <v>m3</v>
          </cell>
          <cell r="D497" t="str">
            <v>Concreto de 24.5 Mpa (3500psi)</v>
          </cell>
          <cell r="E497" t="str">
            <v>1.2.2</v>
          </cell>
        </row>
        <row r="498">
          <cell r="B498" t="str">
            <v>IARE</v>
          </cell>
          <cell r="C498" t="str">
            <v>m3</v>
          </cell>
          <cell r="D498" t="str">
            <v>Arena</v>
          </cell>
          <cell r="E498">
            <v>0.67</v>
          </cell>
        </row>
        <row r="499">
          <cell r="B499" t="str">
            <v>ITRI</v>
          </cell>
          <cell r="C499" t="str">
            <v>m3</v>
          </cell>
          <cell r="D499" t="str">
            <v>Triturado</v>
          </cell>
          <cell r="E499">
            <v>0.67</v>
          </cell>
        </row>
        <row r="500">
          <cell r="B500" t="str">
            <v>TI</v>
          </cell>
          <cell r="C500" t="str">
            <v>m3</v>
          </cell>
          <cell r="D500" t="str">
            <v>Transporte interno</v>
          </cell>
          <cell r="E500">
            <v>1.34</v>
          </cell>
        </row>
        <row r="501">
          <cell r="B501" t="str">
            <v>ICEM</v>
          </cell>
          <cell r="C501" t="str">
            <v>bul</v>
          </cell>
          <cell r="D501" t="str">
            <v>Cemento (incluye transporte)</v>
          </cell>
          <cell r="E501">
            <v>8.5</v>
          </cell>
        </row>
        <row r="502">
          <cell r="B502" t="str">
            <v>ECON</v>
          </cell>
          <cell r="C502" t="str">
            <v>m3</v>
          </cell>
          <cell r="D502" t="str">
            <v>Concretadora + vibrador</v>
          </cell>
          <cell r="E502">
            <v>3</v>
          </cell>
        </row>
        <row r="503">
          <cell r="B503" t="str">
            <v>IC24Mpa</v>
          </cell>
          <cell r="C503" t="str">
            <v>m3</v>
          </cell>
          <cell r="D503" t="str">
            <v>Concreto de 24.5 Mpa (3500psi)</v>
          </cell>
          <cell r="E503">
            <v>0</v>
          </cell>
        </row>
        <row r="504">
          <cell r="D504">
            <v>0</v>
          </cell>
          <cell r="E504">
            <v>0</v>
          </cell>
        </row>
        <row r="505">
          <cell r="B505">
            <v>0</v>
          </cell>
          <cell r="C505" t="str">
            <v>m3</v>
          </cell>
          <cell r="D505" t="str">
            <v>Concreto de 21 Mpa (3000psi)</v>
          </cell>
          <cell r="E505" t="str">
            <v>1.2.3,5</v>
          </cell>
        </row>
        <row r="506">
          <cell r="B506" t="str">
            <v>IARE</v>
          </cell>
          <cell r="C506" t="str">
            <v>m3</v>
          </cell>
          <cell r="D506" t="str">
            <v>Arena</v>
          </cell>
          <cell r="E506">
            <v>0.52</v>
          </cell>
        </row>
        <row r="507">
          <cell r="B507" t="str">
            <v>ITRI</v>
          </cell>
          <cell r="C507" t="str">
            <v>m3</v>
          </cell>
          <cell r="D507" t="str">
            <v>Triturado</v>
          </cell>
          <cell r="E507">
            <v>0.9</v>
          </cell>
        </row>
        <row r="508">
          <cell r="B508" t="str">
            <v>TI</v>
          </cell>
          <cell r="C508" t="str">
            <v>m3</v>
          </cell>
          <cell r="D508" t="str">
            <v>Transporte interno</v>
          </cell>
          <cell r="E508">
            <v>1.42</v>
          </cell>
        </row>
        <row r="509">
          <cell r="B509" t="str">
            <v>ICEM</v>
          </cell>
          <cell r="C509" t="str">
            <v>bul</v>
          </cell>
          <cell r="D509" t="str">
            <v>Cemento (incluye transporte)</v>
          </cell>
          <cell r="E509">
            <v>6.5</v>
          </cell>
        </row>
        <row r="510">
          <cell r="B510" t="str">
            <v>ECON</v>
          </cell>
          <cell r="C510" t="str">
            <v>m3</v>
          </cell>
          <cell r="D510" t="str">
            <v>Concretadora + vibrador</v>
          </cell>
          <cell r="E510">
            <v>3</v>
          </cell>
        </row>
        <row r="511">
          <cell r="B511" t="str">
            <v>IC21Mpa</v>
          </cell>
          <cell r="C511" t="str">
            <v>m3</v>
          </cell>
          <cell r="D511" t="str">
            <v>Concreto de 21 Mpa (3000psi)</v>
          </cell>
          <cell r="E511">
            <v>0</v>
          </cell>
        </row>
        <row r="512">
          <cell r="D512">
            <v>0</v>
          </cell>
          <cell r="E512">
            <v>0</v>
          </cell>
        </row>
        <row r="513">
          <cell r="B513">
            <v>0</v>
          </cell>
          <cell r="C513" t="str">
            <v>m3</v>
          </cell>
          <cell r="D513" t="str">
            <v>Concreto de 17 Mpa (2500psi)</v>
          </cell>
          <cell r="E513" t="str">
            <v>1.2,5.4,5</v>
          </cell>
        </row>
        <row r="514">
          <cell r="B514" t="str">
            <v>IAREN</v>
          </cell>
          <cell r="C514" t="str">
            <v>m3</v>
          </cell>
          <cell r="D514" t="str">
            <v>Arenilla</v>
          </cell>
          <cell r="E514">
            <v>0.52</v>
          </cell>
        </row>
        <row r="515">
          <cell r="B515" t="str">
            <v>ITRI</v>
          </cell>
          <cell r="C515" t="str">
            <v>m3</v>
          </cell>
          <cell r="D515" t="str">
            <v>Triturado</v>
          </cell>
          <cell r="E515">
            <v>0.9</v>
          </cell>
        </row>
        <row r="516">
          <cell r="B516" t="str">
            <v>TI</v>
          </cell>
          <cell r="C516" t="str">
            <v>m3</v>
          </cell>
          <cell r="D516" t="str">
            <v>Transporte interno</v>
          </cell>
          <cell r="E516">
            <v>1.42</v>
          </cell>
        </row>
        <row r="517">
          <cell r="B517" t="str">
            <v>ICEM</v>
          </cell>
          <cell r="C517" t="str">
            <v>bul</v>
          </cell>
          <cell r="D517" t="str">
            <v>Cemento (incluye transporte)</v>
          </cell>
          <cell r="E517">
            <v>6.5</v>
          </cell>
        </row>
        <row r="518">
          <cell r="B518" t="str">
            <v>ECON</v>
          </cell>
          <cell r="C518" t="str">
            <v>m3</v>
          </cell>
          <cell r="D518" t="str">
            <v>Concretadora + vibrador</v>
          </cell>
          <cell r="E518">
            <v>3</v>
          </cell>
        </row>
        <row r="519">
          <cell r="B519" t="str">
            <v>IC17Mpa</v>
          </cell>
          <cell r="C519" t="str">
            <v>m3</v>
          </cell>
          <cell r="D519" t="str">
            <v>Concreto de 17 Mpa (2500psi)</v>
          </cell>
          <cell r="E519">
            <v>0</v>
          </cell>
        </row>
        <row r="520">
          <cell r="D520">
            <v>0</v>
          </cell>
          <cell r="E520">
            <v>0</v>
          </cell>
        </row>
        <row r="521">
          <cell r="B521">
            <v>0</v>
          </cell>
          <cell r="C521" t="str">
            <v>m3</v>
          </cell>
          <cell r="D521" t="str">
            <v>Concreto de 13 Mpa (2000psi)</v>
          </cell>
          <cell r="E521" t="str">
            <v>1.3.5</v>
          </cell>
        </row>
        <row r="522">
          <cell r="B522" t="str">
            <v>IAREN</v>
          </cell>
          <cell r="C522" t="str">
            <v>m3</v>
          </cell>
          <cell r="D522" t="str">
            <v>Arenilla</v>
          </cell>
          <cell r="E522">
            <v>0.55500000000000005</v>
          </cell>
        </row>
        <row r="523">
          <cell r="B523" t="str">
            <v>ITRI</v>
          </cell>
          <cell r="C523" t="str">
            <v>m3</v>
          </cell>
          <cell r="D523" t="str">
            <v>Triturado</v>
          </cell>
          <cell r="E523">
            <v>0.92</v>
          </cell>
        </row>
        <row r="524">
          <cell r="B524" t="str">
            <v>TI</v>
          </cell>
          <cell r="C524" t="str">
            <v>m3</v>
          </cell>
          <cell r="D524" t="str">
            <v>Transporte interno</v>
          </cell>
          <cell r="E524">
            <v>1.4750000000000001</v>
          </cell>
        </row>
        <row r="525">
          <cell r="B525" t="str">
            <v>ICEM</v>
          </cell>
          <cell r="C525" t="str">
            <v>bul</v>
          </cell>
          <cell r="D525" t="str">
            <v>Cemento (incluye transporte)</v>
          </cell>
          <cell r="E525">
            <v>4.5</v>
          </cell>
        </row>
        <row r="526">
          <cell r="B526" t="str">
            <v>ECON</v>
          </cell>
          <cell r="C526" t="str">
            <v>m3</v>
          </cell>
          <cell r="D526" t="str">
            <v>Concretadora + vibrador</v>
          </cell>
          <cell r="E526">
            <v>3</v>
          </cell>
        </row>
        <row r="527">
          <cell r="B527" t="str">
            <v>IC13Mpa</v>
          </cell>
          <cell r="C527" t="str">
            <v xml:space="preserve">Total </v>
          </cell>
          <cell r="D527" t="str">
            <v>Concreto de 13 Mpa (2000psi)</v>
          </cell>
          <cell r="E527">
            <v>0</v>
          </cell>
        </row>
        <row r="528">
          <cell r="D528">
            <v>0</v>
          </cell>
          <cell r="E528">
            <v>0</v>
          </cell>
        </row>
        <row r="529">
          <cell r="B529" t="str">
            <v>ICCIC</v>
          </cell>
          <cell r="C529" t="str">
            <v>m3</v>
          </cell>
          <cell r="D529" t="str">
            <v>Concreto ciclópeo de f´c=211 kg/cm2 50% sobre tamaño emáx=0,20m</v>
          </cell>
          <cell r="E529">
            <v>0</v>
          </cell>
        </row>
        <row r="530">
          <cell r="D530">
            <v>0</v>
          </cell>
          <cell r="E530">
            <v>0</v>
          </cell>
        </row>
        <row r="531">
          <cell r="B531">
            <v>0</v>
          </cell>
          <cell r="C531" t="str">
            <v>m3</v>
          </cell>
          <cell r="D531" t="str">
            <v>Mortero 17 Mpa (2500psi)</v>
          </cell>
          <cell r="E531" t="str">
            <v>1.3.5</v>
          </cell>
        </row>
        <row r="532">
          <cell r="B532" t="str">
            <v>IAREN</v>
          </cell>
          <cell r="C532" t="str">
            <v>m3</v>
          </cell>
          <cell r="D532" t="str">
            <v>Arenilla</v>
          </cell>
          <cell r="E532">
            <v>1.0900000000000001</v>
          </cell>
        </row>
        <row r="533">
          <cell r="B533" t="str">
            <v>TI</v>
          </cell>
          <cell r="C533" t="str">
            <v>m3</v>
          </cell>
          <cell r="D533" t="str">
            <v>Transporte interno</v>
          </cell>
          <cell r="E533">
            <v>1.0900000000000001</v>
          </cell>
        </row>
        <row r="534">
          <cell r="B534" t="str">
            <v>ICEM</v>
          </cell>
          <cell r="C534" t="str">
            <v>bul</v>
          </cell>
          <cell r="D534" t="str">
            <v>Cemento (incluye transporte)</v>
          </cell>
          <cell r="E534">
            <v>9</v>
          </cell>
        </row>
        <row r="535">
          <cell r="B535" t="str">
            <v>IM17Mpa</v>
          </cell>
          <cell r="C535" t="str">
            <v>m3</v>
          </cell>
          <cell r="D535" t="str">
            <v>Mortero 17 Mpa (2500psi)</v>
          </cell>
          <cell r="E535">
            <v>0</v>
          </cell>
        </row>
        <row r="536">
          <cell r="D536">
            <v>0</v>
          </cell>
          <cell r="E536">
            <v>0</v>
          </cell>
        </row>
        <row r="537">
          <cell r="D537">
            <v>0</v>
          </cell>
          <cell r="E537">
            <v>0</v>
          </cell>
        </row>
        <row r="538">
          <cell r="D538">
            <v>0</v>
          </cell>
          <cell r="E538">
            <v>0</v>
          </cell>
        </row>
      </sheetData>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sheetData sheetId="15" refreshError="1"/>
      <sheetData sheetId="16"/>
      <sheetData sheetId="17"/>
      <sheetData sheetId="18"/>
      <sheetData sheetId="19" refreshError="1"/>
      <sheetData sheetId="20" refreshError="1"/>
      <sheetData sheetId="21" refreshError="1"/>
      <sheetData sheetId="22">
        <row r="1">
          <cell r="A1">
            <v>0</v>
          </cell>
        </row>
      </sheetData>
      <sheetData sheetId="23"/>
      <sheetData sheetId="24"/>
      <sheetData sheetId="25"/>
      <sheetData sheetId="26"/>
      <sheetData sheetId="27" refreshError="1"/>
      <sheetData sheetId="28"/>
      <sheetData sheetId="29"/>
      <sheetData sheetId="30"/>
      <sheetData sheetId="31"/>
      <sheetData sheetId="32"/>
      <sheetData sheetId="33"/>
      <sheetData sheetId="34"/>
      <sheetData sheetId="35" refreshError="1"/>
      <sheetData sheetId="36"/>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OBRAS "/>
      <sheetName val="ResumenGeneral"/>
      <sheetName val="BOCATOMA"/>
      <sheetName val="APU BOCATOMA"/>
      <sheetName val="ADUCCIÓN"/>
      <sheetName val="APU ADUCCIÓN"/>
      <sheetName val="DESARENADOR"/>
      <sheetName val="APU DESARENADOR"/>
      <sheetName val="PLANTA DE TRATAMIENTO"/>
      <sheetName val="APU PLANTA DE TRATAMIENTO"/>
      <sheetName val="TANQUE DE ALMACENAMIENTO"/>
      <sheetName val="APU TANQUE ALMAC"/>
      <sheetName val=" REDES DE DISTRI"/>
      <sheetName val="APU_Redes"/>
      <sheetName val="BASE CTOS"/>
      <sheetName val="BASE"/>
      <sheetName val="INSUMOS"/>
      <sheetName val="Formular"/>
      <sheetName val="Recursos"/>
      <sheetName val="RESUMEN_OBRAS_"/>
      <sheetName val="APU_BOCATOMA"/>
      <sheetName val="APU_ADUCCIÓN"/>
      <sheetName val="APU_DESARENADOR"/>
      <sheetName val="PLANTA_DE_TRATAMIENTO"/>
      <sheetName val="APU_PLANTA_DE_TRATAMIENTO"/>
      <sheetName val="TANQUE_DE_ALMACENAMIENTO"/>
      <sheetName val="APU_TANQUE_ALMAC"/>
      <sheetName val="_REDES_DE_DISTRI"/>
      <sheetName val="BASE_CT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row r="5">
          <cell r="C5">
            <v>0.06</v>
          </cell>
        </row>
      </sheetData>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I.U (2)"/>
      <sheetName val="Datos generales"/>
      <sheetName val="Datos de entrada"/>
      <sheetName val="FOR-001"/>
      <sheetName val="Sábana"/>
      <sheetName val="AIUI calculado"/>
      <sheetName val="Cuadro1"/>
      <sheetName val="Cuadro2"/>
      <sheetName val="Cuadro3"/>
      <sheetName val="Exper."/>
      <sheetName val="OtrosCálculos"/>
      <sheetName val="A.I.U"/>
    </sheetNames>
    <sheetDataSet>
      <sheetData sheetId="0"/>
      <sheetData sheetId="1"/>
      <sheetData sheetId="2"/>
      <sheetData sheetId="3"/>
      <sheetData sheetId="4">
        <row r="17">
          <cell r="I17">
            <v>183738</v>
          </cell>
        </row>
        <row r="18">
          <cell r="I18">
            <v>134186</v>
          </cell>
        </row>
        <row r="19">
          <cell r="I19">
            <v>17154</v>
          </cell>
        </row>
        <row r="20">
          <cell r="I20">
            <v>67093</v>
          </cell>
        </row>
        <row r="21">
          <cell r="I21">
            <v>61246</v>
          </cell>
        </row>
        <row r="22">
          <cell r="I22">
            <v>45474</v>
          </cell>
        </row>
        <row r="23">
          <cell r="I23">
            <v>46130</v>
          </cell>
        </row>
        <row r="24">
          <cell r="I24">
            <v>140000</v>
          </cell>
        </row>
        <row r="25">
          <cell r="I25">
            <v>24048</v>
          </cell>
        </row>
        <row r="26">
          <cell r="I26">
            <v>49109</v>
          </cell>
        </row>
        <row r="27">
          <cell r="I27">
            <v>1006395</v>
          </cell>
        </row>
        <row r="28">
          <cell r="I28">
            <v>3574011</v>
          </cell>
        </row>
        <row r="29">
          <cell r="I29">
            <v>67212</v>
          </cell>
        </row>
        <row r="30">
          <cell r="I30">
            <v>4986784</v>
          </cell>
        </row>
        <row r="31">
          <cell r="I31">
            <v>2408670</v>
          </cell>
        </row>
        <row r="32">
          <cell r="I32">
            <v>23592</v>
          </cell>
        </row>
        <row r="33">
          <cell r="I33">
            <v>222508</v>
          </cell>
        </row>
        <row r="34">
          <cell r="I34">
            <v>828036</v>
          </cell>
        </row>
        <row r="35">
          <cell r="I35">
            <v>526746</v>
          </cell>
        </row>
        <row r="36">
          <cell r="I36">
            <v>1387254</v>
          </cell>
        </row>
        <row r="37">
          <cell r="I37">
            <v>26000000</v>
          </cell>
        </row>
        <row r="38">
          <cell r="I38">
            <v>17500000</v>
          </cell>
        </row>
        <row r="39">
          <cell r="I39">
            <v>217500</v>
          </cell>
        </row>
        <row r="40">
          <cell r="I40">
            <v>853020</v>
          </cell>
        </row>
        <row r="41">
          <cell r="I41">
            <v>20848854</v>
          </cell>
        </row>
        <row r="42">
          <cell r="I42">
            <v>2730250</v>
          </cell>
        </row>
        <row r="43">
          <cell r="I43">
            <v>1044360</v>
          </cell>
        </row>
        <row r="44">
          <cell r="I44">
            <v>441690</v>
          </cell>
        </row>
        <row r="45">
          <cell r="I45">
            <v>19857204</v>
          </cell>
        </row>
        <row r="46">
          <cell r="I46">
            <v>472450</v>
          </cell>
        </row>
        <row r="47">
          <cell r="I47">
            <v>1133691</v>
          </cell>
        </row>
        <row r="48">
          <cell r="I48">
            <v>856520</v>
          </cell>
        </row>
        <row r="49">
          <cell r="I49">
            <v>2444418</v>
          </cell>
        </row>
        <row r="50">
          <cell r="I50">
            <v>3700235</v>
          </cell>
        </row>
        <row r="51">
          <cell r="I51">
            <v>5902560</v>
          </cell>
        </row>
        <row r="52">
          <cell r="I52">
            <v>19527921</v>
          </cell>
        </row>
        <row r="53">
          <cell r="I53">
            <v>249444</v>
          </cell>
        </row>
        <row r="54">
          <cell r="I54">
            <v>7778505</v>
          </cell>
        </row>
        <row r="55">
          <cell r="I55">
            <v>395717</v>
          </cell>
        </row>
        <row r="56">
          <cell r="I56">
            <v>370405</v>
          </cell>
        </row>
        <row r="57">
          <cell r="I57">
            <v>6134775</v>
          </cell>
        </row>
        <row r="58">
          <cell r="I58">
            <v>370405</v>
          </cell>
        </row>
        <row r="59">
          <cell r="I59">
            <v>6118000</v>
          </cell>
        </row>
        <row r="60">
          <cell r="I60">
            <v>3021600</v>
          </cell>
        </row>
        <row r="61">
          <cell r="I61">
            <v>3273400</v>
          </cell>
        </row>
        <row r="62">
          <cell r="I62">
            <v>433872</v>
          </cell>
        </row>
        <row r="63">
          <cell r="I63">
            <v>529444</v>
          </cell>
        </row>
        <row r="64">
          <cell r="I64">
            <v>81624</v>
          </cell>
        </row>
        <row r="65">
          <cell r="I65">
            <v>264722</v>
          </cell>
        </row>
        <row r="66">
          <cell r="I66">
            <v>1764756</v>
          </cell>
        </row>
        <row r="67">
          <cell r="I67">
            <v>29959</v>
          </cell>
        </row>
        <row r="68">
          <cell r="I68">
            <v>205800</v>
          </cell>
        </row>
        <row r="69">
          <cell r="I69">
            <v>470314</v>
          </cell>
        </row>
        <row r="70">
          <cell r="I70">
            <v>82827380</v>
          </cell>
        </row>
        <row r="71">
          <cell r="I71">
            <v>5310852</v>
          </cell>
        </row>
        <row r="72">
          <cell r="I72">
            <v>1327713</v>
          </cell>
        </row>
        <row r="73">
          <cell r="I73">
            <v>10946502</v>
          </cell>
        </row>
        <row r="74">
          <cell r="I74">
            <v>4691358</v>
          </cell>
        </row>
        <row r="75">
          <cell r="I75">
            <v>1563786</v>
          </cell>
        </row>
        <row r="76">
          <cell r="I76">
            <v>1845100</v>
          </cell>
        </row>
        <row r="77">
          <cell r="I77">
            <v>2789916</v>
          </cell>
        </row>
        <row r="78">
          <cell r="I78">
            <v>2789916</v>
          </cell>
        </row>
        <row r="79">
          <cell r="I79">
            <v>8368848</v>
          </cell>
        </row>
        <row r="80">
          <cell r="I80">
            <v>3032588</v>
          </cell>
        </row>
        <row r="81">
          <cell r="I81">
            <v>1837070</v>
          </cell>
        </row>
        <row r="82">
          <cell r="I82">
            <v>2049655</v>
          </cell>
        </row>
        <row r="83">
          <cell r="I83">
            <v>1450000</v>
          </cell>
        </row>
        <row r="84">
          <cell r="I84">
            <v>1850000</v>
          </cell>
        </row>
        <row r="85">
          <cell r="I85">
            <v>2895360</v>
          </cell>
        </row>
        <row r="86">
          <cell r="I86">
            <v>2896610</v>
          </cell>
        </row>
        <row r="87">
          <cell r="I87">
            <v>295241</v>
          </cell>
        </row>
        <row r="88">
          <cell r="I88">
            <v>1100123</v>
          </cell>
        </row>
        <row r="89">
          <cell r="I89">
            <v>1845000</v>
          </cell>
        </row>
        <row r="90">
          <cell r="I90">
            <v>268800</v>
          </cell>
        </row>
        <row r="91">
          <cell r="I91">
            <v>4209464</v>
          </cell>
        </row>
        <row r="92">
          <cell r="I92">
            <v>3856716</v>
          </cell>
        </row>
        <row r="93">
          <cell r="I93">
            <v>609217</v>
          </cell>
        </row>
        <row r="94">
          <cell r="I94">
            <v>2287860</v>
          </cell>
        </row>
        <row r="95">
          <cell r="I95">
            <v>1160130</v>
          </cell>
        </row>
        <row r="96">
          <cell r="I96">
            <v>2752960</v>
          </cell>
        </row>
        <row r="97">
          <cell r="I97">
            <v>49185</v>
          </cell>
        </row>
        <row r="98">
          <cell r="I98">
            <v>458932</v>
          </cell>
        </row>
        <row r="99">
          <cell r="I99">
            <v>1356549</v>
          </cell>
        </row>
        <row r="100">
          <cell r="I100">
            <v>632775</v>
          </cell>
        </row>
        <row r="101">
          <cell r="I101">
            <v>2750000</v>
          </cell>
        </row>
        <row r="102">
          <cell r="I102">
            <v>98000</v>
          </cell>
        </row>
        <row r="103">
          <cell r="I103">
            <v>293104</v>
          </cell>
        </row>
        <row r="104">
          <cell r="I104">
            <v>89096</v>
          </cell>
        </row>
        <row r="105">
          <cell r="I105">
            <v>342538</v>
          </cell>
        </row>
        <row r="106">
          <cell r="I106">
            <v>867552</v>
          </cell>
        </row>
        <row r="107">
          <cell r="I107">
            <v>190000</v>
          </cell>
        </row>
        <row r="108">
          <cell r="I108">
            <v>264096</v>
          </cell>
        </row>
        <row r="109">
          <cell r="I109">
            <v>39690</v>
          </cell>
        </row>
        <row r="110">
          <cell r="I110">
            <v>184800</v>
          </cell>
        </row>
        <row r="111">
          <cell r="I111">
            <v>1675504</v>
          </cell>
        </row>
        <row r="112">
          <cell r="I112">
            <v>280000</v>
          </cell>
        </row>
        <row r="113">
          <cell r="I113">
            <v>287280</v>
          </cell>
        </row>
        <row r="114">
          <cell r="I114">
            <v>525000</v>
          </cell>
        </row>
        <row r="115">
          <cell r="I115">
            <v>345400</v>
          </cell>
        </row>
      </sheetData>
      <sheetData sheetId="5"/>
      <sheetData sheetId="6"/>
      <sheetData sheetId="7"/>
      <sheetData sheetId="8"/>
      <sheetData sheetId="9"/>
      <sheetData sheetId="10"/>
      <sheetData sheetId="1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generales"/>
      <sheetName val="Datos de entrada"/>
      <sheetName val="FOR-001"/>
      <sheetName val="Resumen"/>
      <sheetName val="Sábana"/>
      <sheetName val="Cuadro1A"/>
      <sheetName val="Cuadro1B"/>
      <sheetName val="Cuadro2"/>
      <sheetName val="Cuadro3"/>
      <sheetName val="Exper."/>
      <sheetName val="Cumplim."/>
      <sheetName val="Aseg.Calid"/>
      <sheetName val="DETALLE DEL AIUI"/>
      <sheetName val="Comparación histórica"/>
      <sheetName val="Multas SIC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LORES"/>
      <sheetName val="Acumulados"/>
      <sheetName val="Control_Pagos"/>
      <sheetName val="CUMPLIMIENTO DE METAS"/>
      <sheetName val="Consolidado x Actividad"/>
      <sheetName val="Info. Consolidado Acta 2"/>
      <sheetName val="Acta 2"/>
      <sheetName val="Tiempos de Ejecución"/>
      <sheetName val="Relación por municipio"/>
      <sheetName val="Cantidad por ítemes"/>
      <sheetName val="Valor a descontar acta 1"/>
      <sheetName val="Materiales Instalados"/>
      <sheetName val="Cantidad por Actividad"/>
      <sheetName val="Cantidad por Dirección"/>
      <sheetName val="Macro1"/>
      <sheetName val="Interc.tapon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43">
          <cell r="A43" t="str">
            <v>Macro15</v>
          </cell>
        </row>
      </sheetData>
      <sheetData sheetId="15"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ne-Feb"/>
      <sheetName val="Mar-Abr"/>
      <sheetName val="May-Jun"/>
      <sheetName val="Jul-Ago"/>
      <sheetName val="Sep-Oct"/>
      <sheetName val="Ene-Oct EEPPM"/>
      <sheetName val="May-Oct Contrato"/>
    </sheetNames>
    <sheetDataSet>
      <sheetData sheetId="0" refreshError="1"/>
      <sheetData sheetId="1" refreshError="1"/>
      <sheetData sheetId="2" refreshError="1">
        <row r="33">
          <cell r="A33" t="str">
            <v>CAMBIO ACOMETIDAS CONTRATO</v>
          </cell>
          <cell r="B33">
            <v>259</v>
          </cell>
          <cell r="C33">
            <v>16</v>
          </cell>
          <cell r="D33">
            <v>3</v>
          </cell>
          <cell r="E33">
            <v>40</v>
          </cell>
          <cell r="F33">
            <v>2.2000000000000002</v>
          </cell>
          <cell r="G33">
            <v>2.2999999999999998</v>
          </cell>
          <cell r="H33">
            <v>5.8181818181818182E-2</v>
          </cell>
        </row>
        <row r="34">
          <cell r="A34" t="str">
            <v>CASAS SIN AGUA</v>
          </cell>
          <cell r="B34">
            <v>2</v>
          </cell>
          <cell r="C34">
            <v>4</v>
          </cell>
          <cell r="E34">
            <v>40</v>
          </cell>
          <cell r="F34" t="str">
            <v/>
          </cell>
          <cell r="G34" t="str">
            <v/>
          </cell>
          <cell r="H34">
            <v>0.66666666666666663</v>
          </cell>
        </row>
        <row r="35">
          <cell r="A35" t="str">
            <v>CORTE Y RECONEXION</v>
          </cell>
          <cell r="B35">
            <v>673</v>
          </cell>
          <cell r="C35">
            <v>58</v>
          </cell>
          <cell r="D35">
            <v>1</v>
          </cell>
          <cell r="E35">
            <v>40</v>
          </cell>
          <cell r="F35">
            <v>16.8</v>
          </cell>
          <cell r="G35">
            <v>18.3</v>
          </cell>
          <cell r="H35">
            <v>7.9343365253077974E-2</v>
          </cell>
        </row>
        <row r="36">
          <cell r="A36" t="str">
            <v>DAÑOS ACUEDUCTO</v>
          </cell>
          <cell r="B36">
            <v>8</v>
          </cell>
          <cell r="C36">
            <v>0</v>
          </cell>
          <cell r="E36">
            <v>40</v>
          </cell>
          <cell r="F36" t="str">
            <v/>
          </cell>
          <cell r="G36" t="str">
            <v/>
          </cell>
          <cell r="H36">
            <v>0</v>
          </cell>
        </row>
        <row r="37">
          <cell r="A37" t="str">
            <v>ESCOMBROS DAÑOS ACUEDUCTO</v>
          </cell>
          <cell r="B37">
            <v>10</v>
          </cell>
          <cell r="C37">
            <v>0</v>
          </cell>
          <cell r="E37">
            <v>40</v>
          </cell>
          <cell r="F37" t="str">
            <v/>
          </cell>
          <cell r="G37" t="str">
            <v/>
          </cell>
          <cell r="H37">
            <v>0</v>
          </cell>
        </row>
        <row r="38">
          <cell r="A38" t="str">
            <v>FRAUDES</v>
          </cell>
          <cell r="B38">
            <v>4</v>
          </cell>
          <cell r="C38">
            <v>3</v>
          </cell>
          <cell r="E38">
            <v>40</v>
          </cell>
          <cell r="F38" t="str">
            <v/>
          </cell>
          <cell r="G38" t="str">
            <v/>
          </cell>
          <cell r="H38">
            <v>0.42857142857142855</v>
          </cell>
        </row>
        <row r="39">
          <cell r="A39" t="str">
            <v>GARANTIAS INSTALACIONES</v>
          </cell>
          <cell r="B39">
            <v>96</v>
          </cell>
          <cell r="C39">
            <v>7</v>
          </cell>
          <cell r="D39">
            <v>1</v>
          </cell>
          <cell r="E39">
            <v>40</v>
          </cell>
          <cell r="F39">
            <v>2.4</v>
          </cell>
          <cell r="G39">
            <v>2.6</v>
          </cell>
          <cell r="H39">
            <v>6.7961165048543687E-2</v>
          </cell>
        </row>
        <row r="40">
          <cell r="A40" t="str">
            <v>INSTALACIONES ACUEDUCTO</v>
          </cell>
          <cell r="B40">
            <v>928</v>
          </cell>
          <cell r="C40">
            <v>131</v>
          </cell>
          <cell r="D40">
            <v>5</v>
          </cell>
          <cell r="E40">
            <v>40</v>
          </cell>
          <cell r="F40">
            <v>4.5999999999999996</v>
          </cell>
          <cell r="G40">
            <v>5.3</v>
          </cell>
          <cell r="H40">
            <v>0.12370160528800755</v>
          </cell>
        </row>
        <row r="41">
          <cell r="A41" t="str">
            <v>INSTALACIONES ALCANTARILLADO</v>
          </cell>
          <cell r="B41">
            <v>59</v>
          </cell>
          <cell r="C41">
            <v>0</v>
          </cell>
          <cell r="D41">
            <v>4</v>
          </cell>
          <cell r="E41">
            <v>40</v>
          </cell>
          <cell r="F41">
            <v>0.4</v>
          </cell>
          <cell r="G41">
            <v>0.4</v>
          </cell>
          <cell r="H41">
            <v>0</v>
          </cell>
        </row>
        <row r="42">
          <cell r="A42" t="str">
            <v>MEDIDORES 1/2 Y 1"</v>
          </cell>
          <cell r="B42">
            <v>622</v>
          </cell>
          <cell r="C42">
            <v>9</v>
          </cell>
          <cell r="D42">
            <v>2.5</v>
          </cell>
          <cell r="E42">
            <v>40</v>
          </cell>
          <cell r="F42">
            <v>6.2</v>
          </cell>
          <cell r="G42">
            <v>6.3</v>
          </cell>
          <cell r="H42">
            <v>1.4263074484944533E-2</v>
          </cell>
        </row>
        <row r="43">
          <cell r="A43" t="str">
            <v>MMTO VALVULAS E HIDRANTES</v>
          </cell>
          <cell r="B43">
            <v>256</v>
          </cell>
          <cell r="C43">
            <v>0</v>
          </cell>
          <cell r="D43">
            <v>3</v>
          </cell>
          <cell r="E43">
            <v>40</v>
          </cell>
          <cell r="F43">
            <v>2.1</v>
          </cell>
          <cell r="G43">
            <v>2.1</v>
          </cell>
          <cell r="H43">
            <v>0</v>
          </cell>
        </row>
        <row r="44">
          <cell r="A44" t="str">
            <v>OBRAS ACCESORIAS DAÑOS ACUEDUCTO</v>
          </cell>
          <cell r="B44">
            <v>289</v>
          </cell>
          <cell r="C44">
            <v>24</v>
          </cell>
          <cell r="D44">
            <v>3</v>
          </cell>
          <cell r="E44">
            <v>40</v>
          </cell>
          <cell r="F44">
            <v>2.4</v>
          </cell>
          <cell r="G44">
            <v>2.6</v>
          </cell>
          <cell r="H44">
            <v>7.6677316293929709E-2</v>
          </cell>
        </row>
        <row r="45">
          <cell r="A45" t="str">
            <v>OBRAS ACCESORIAS INSTALACIONES</v>
          </cell>
          <cell r="B45">
            <v>1125</v>
          </cell>
          <cell r="C45">
            <v>0</v>
          </cell>
          <cell r="D45">
            <v>3.5</v>
          </cell>
          <cell r="E45">
            <v>40</v>
          </cell>
          <cell r="F45">
            <v>8</v>
          </cell>
          <cell r="G45">
            <v>8</v>
          </cell>
          <cell r="H45">
            <v>0</v>
          </cell>
        </row>
        <row r="46">
          <cell r="A46" t="str">
            <v>PROYECTOS ACUEDUCTO</v>
          </cell>
          <cell r="B46">
            <v>2</v>
          </cell>
          <cell r="C46">
            <v>0</v>
          </cell>
          <cell r="E46">
            <v>40</v>
          </cell>
          <cell r="F46" t="str">
            <v/>
          </cell>
          <cell r="G46" t="str">
            <v/>
          </cell>
          <cell r="H46">
            <v>0</v>
          </cell>
        </row>
        <row r="47">
          <cell r="A47" t="str">
            <v>REFERENCIACIÓN ACUEDUCTO</v>
          </cell>
          <cell r="B47">
            <v>7</v>
          </cell>
          <cell r="C47">
            <v>1</v>
          </cell>
          <cell r="E47">
            <v>40</v>
          </cell>
          <cell r="F47" t="str">
            <v/>
          </cell>
          <cell r="G47" t="str">
            <v/>
          </cell>
          <cell r="H47">
            <v>0.125</v>
          </cell>
        </row>
        <row r="48">
          <cell r="A48" t="str">
            <v>REPARACION CAJAS DE MEDIDORES</v>
          </cell>
          <cell r="B48">
            <v>8</v>
          </cell>
          <cell r="C48">
            <v>0</v>
          </cell>
          <cell r="E48">
            <v>40</v>
          </cell>
          <cell r="F48" t="str">
            <v/>
          </cell>
          <cell r="G48" t="str">
            <v/>
          </cell>
          <cell r="H48">
            <v>0</v>
          </cell>
        </row>
        <row r="49">
          <cell r="A49" t="str">
            <v>TRASLADO MEDIDOR</v>
          </cell>
          <cell r="B49">
            <v>2</v>
          </cell>
          <cell r="C49">
            <v>0</v>
          </cell>
          <cell r="D49">
            <v>1</v>
          </cell>
          <cell r="E49">
            <v>40</v>
          </cell>
          <cell r="F49">
            <v>0.1</v>
          </cell>
          <cell r="G49">
            <v>0.1</v>
          </cell>
          <cell r="H49">
            <v>0</v>
          </cell>
        </row>
        <row r="51">
          <cell r="A51" t="str">
            <v>Total general</v>
          </cell>
          <cell r="B51">
            <v>4350</v>
          </cell>
          <cell r="C51">
            <v>253</v>
          </cell>
          <cell r="F51" t="str">
            <v/>
          </cell>
          <cell r="G51" t="str">
            <v/>
          </cell>
          <cell r="H51">
            <v>5.4964153812730829E-2</v>
          </cell>
        </row>
        <row r="52">
          <cell r="F52" t="str">
            <v/>
          </cell>
          <cell r="G52" t="str">
            <v/>
          </cell>
          <cell r="H52" t="str">
            <v/>
          </cell>
        </row>
      </sheetData>
      <sheetData sheetId="3" refreshError="1">
        <row r="30">
          <cell r="A30" t="str">
            <v>CAMBIO ACOMETIDAS CONTRATO</v>
          </cell>
          <cell r="B30">
            <v>287</v>
          </cell>
          <cell r="C30">
            <v>4</v>
          </cell>
          <cell r="D30">
            <v>3</v>
          </cell>
          <cell r="E30">
            <v>41</v>
          </cell>
          <cell r="F30">
            <v>2.2999999999999998</v>
          </cell>
          <cell r="G30">
            <v>2.4</v>
          </cell>
          <cell r="H30">
            <v>1.3745704467353952E-2</v>
          </cell>
        </row>
        <row r="31">
          <cell r="A31" t="str">
            <v>CASAS SIN AGUA</v>
          </cell>
          <cell r="B31">
            <v>6</v>
          </cell>
          <cell r="C31">
            <v>1</v>
          </cell>
          <cell r="E31">
            <v>41</v>
          </cell>
          <cell r="F31" t="str">
            <v/>
          </cell>
          <cell r="G31" t="str">
            <v/>
          </cell>
          <cell r="H31">
            <v>0.14285714285714285</v>
          </cell>
        </row>
        <row r="32">
          <cell r="A32" t="str">
            <v>CORTE Y RECONEXION</v>
          </cell>
          <cell r="B32">
            <v>741</v>
          </cell>
          <cell r="C32">
            <v>10</v>
          </cell>
          <cell r="D32">
            <v>1</v>
          </cell>
          <cell r="E32">
            <v>41</v>
          </cell>
          <cell r="F32">
            <v>18.100000000000001</v>
          </cell>
          <cell r="G32">
            <v>18.3</v>
          </cell>
          <cell r="H32">
            <v>1.3315579227696404E-2</v>
          </cell>
        </row>
        <row r="33">
          <cell r="A33" t="str">
            <v>DAÑOS ACUEDUCTO</v>
          </cell>
          <cell r="B33">
            <v>15</v>
          </cell>
          <cell r="C33">
            <v>0</v>
          </cell>
          <cell r="E33">
            <v>41</v>
          </cell>
          <cell r="F33" t="str">
            <v/>
          </cell>
          <cell r="G33" t="str">
            <v/>
          </cell>
          <cell r="H33">
            <v>0</v>
          </cell>
        </row>
        <row r="34">
          <cell r="A34" t="str">
            <v>FRAUDES</v>
          </cell>
          <cell r="B34">
            <v>8</v>
          </cell>
          <cell r="C34">
            <v>5</v>
          </cell>
          <cell r="E34">
            <v>41</v>
          </cell>
          <cell r="F34" t="str">
            <v/>
          </cell>
          <cell r="G34" t="str">
            <v/>
          </cell>
          <cell r="H34">
            <v>0.38461538461538464</v>
          </cell>
        </row>
        <row r="35">
          <cell r="A35" t="str">
            <v>GARANTIAS INSTALACIONES</v>
          </cell>
          <cell r="B35">
            <v>60</v>
          </cell>
          <cell r="C35">
            <v>5</v>
          </cell>
          <cell r="D35">
            <v>1</v>
          </cell>
          <cell r="E35">
            <v>41</v>
          </cell>
          <cell r="F35">
            <v>1.5</v>
          </cell>
          <cell r="G35">
            <v>1.6</v>
          </cell>
          <cell r="H35">
            <v>7.6923076923076927E-2</v>
          </cell>
        </row>
        <row r="36">
          <cell r="A36" t="str">
            <v>INSTALACIONES ACUEDUCTO</v>
          </cell>
          <cell r="B36">
            <v>949</v>
          </cell>
          <cell r="C36">
            <v>55</v>
          </cell>
          <cell r="D36">
            <v>5</v>
          </cell>
          <cell r="E36">
            <v>41</v>
          </cell>
          <cell r="F36">
            <v>4.5999999999999996</v>
          </cell>
          <cell r="G36">
            <v>4.9000000000000004</v>
          </cell>
          <cell r="H36">
            <v>5.4780876494023904E-2</v>
          </cell>
        </row>
        <row r="37">
          <cell r="A37" t="str">
            <v>INSTALACIONES ALCANTARILLADO</v>
          </cell>
          <cell r="B37">
            <v>7</v>
          </cell>
          <cell r="C37">
            <v>0</v>
          </cell>
          <cell r="D37">
            <v>4</v>
          </cell>
          <cell r="E37">
            <v>41</v>
          </cell>
          <cell r="F37">
            <v>0</v>
          </cell>
          <cell r="G37">
            <v>0</v>
          </cell>
          <cell r="H37">
            <v>0</v>
          </cell>
        </row>
        <row r="38">
          <cell r="A38" t="str">
            <v>MEDIDORES 1/2 Y 1"</v>
          </cell>
          <cell r="B38">
            <v>1375</v>
          </cell>
          <cell r="C38">
            <v>1</v>
          </cell>
          <cell r="D38">
            <v>3.5</v>
          </cell>
          <cell r="E38">
            <v>41</v>
          </cell>
          <cell r="F38">
            <v>9.6</v>
          </cell>
          <cell r="G38">
            <v>9.6</v>
          </cell>
          <cell r="H38">
            <v>7.2674418604651162E-4</v>
          </cell>
        </row>
        <row r="39">
          <cell r="A39" t="str">
            <v>MMTO VALVULAS E HIDRANTES</v>
          </cell>
          <cell r="B39">
            <v>114</v>
          </cell>
          <cell r="C39">
            <v>0</v>
          </cell>
          <cell r="D39">
            <v>3</v>
          </cell>
          <cell r="E39">
            <v>41</v>
          </cell>
          <cell r="F39">
            <v>0.9</v>
          </cell>
          <cell r="G39">
            <v>0.9</v>
          </cell>
          <cell r="H39">
            <v>0</v>
          </cell>
        </row>
        <row r="40">
          <cell r="A40" t="str">
            <v>OBRAS ACCESORIAS DAÑOS ACUEDUCTO</v>
          </cell>
          <cell r="B40">
            <v>150</v>
          </cell>
          <cell r="C40">
            <v>0</v>
          </cell>
          <cell r="D40">
            <v>3</v>
          </cell>
          <cell r="E40">
            <v>41</v>
          </cell>
          <cell r="F40">
            <v>1.2</v>
          </cell>
          <cell r="G40">
            <v>1.2</v>
          </cell>
          <cell r="H40">
            <v>0</v>
          </cell>
        </row>
        <row r="41">
          <cell r="A41" t="str">
            <v>OBRAS ACCESORIAS INSTALACIONES</v>
          </cell>
          <cell r="B41">
            <v>1230</v>
          </cell>
          <cell r="C41">
            <v>0</v>
          </cell>
          <cell r="D41">
            <v>2.5</v>
          </cell>
          <cell r="E41">
            <v>41</v>
          </cell>
          <cell r="F41">
            <v>12</v>
          </cell>
          <cell r="G41">
            <v>12</v>
          </cell>
          <cell r="H41">
            <v>0</v>
          </cell>
        </row>
        <row r="42">
          <cell r="A42" t="str">
            <v>PROYECTOS ACUEDUCTO</v>
          </cell>
          <cell r="B42">
            <v>91</v>
          </cell>
          <cell r="C42">
            <v>17</v>
          </cell>
          <cell r="E42">
            <v>41</v>
          </cell>
          <cell r="F42" t="str">
            <v/>
          </cell>
          <cell r="G42" t="str">
            <v/>
          </cell>
          <cell r="H42">
            <v>0.15740740740740741</v>
          </cell>
        </row>
        <row r="44">
          <cell r="A44" t="str">
            <v>Total general</v>
          </cell>
          <cell r="B44">
            <v>5033</v>
          </cell>
          <cell r="C44">
            <v>98</v>
          </cell>
          <cell r="F44" t="str">
            <v/>
          </cell>
          <cell r="G44" t="str">
            <v/>
          </cell>
          <cell r="H44">
            <v>1.9099590723055934E-2</v>
          </cell>
        </row>
        <row r="45">
          <cell r="F45" t="str">
            <v/>
          </cell>
          <cell r="G45" t="str">
            <v/>
          </cell>
          <cell r="H45" t="str">
            <v/>
          </cell>
        </row>
      </sheetData>
      <sheetData sheetId="4" refreshError="1">
        <row r="31">
          <cell r="A31" t="str">
            <v>CAMBIO ACOMETIDAS CONTRATO</v>
          </cell>
          <cell r="B31">
            <v>361</v>
          </cell>
          <cell r="C31">
            <v>4</v>
          </cell>
          <cell r="D31">
            <v>3</v>
          </cell>
          <cell r="E31">
            <v>42</v>
          </cell>
          <cell r="F31">
            <v>2.9</v>
          </cell>
          <cell r="G31">
            <v>2.9</v>
          </cell>
          <cell r="H31">
            <v>1.0958904109589041E-2</v>
          </cell>
        </row>
        <row r="32">
          <cell r="A32" t="str">
            <v>CASAS SIN AGUA</v>
          </cell>
          <cell r="B32">
            <v>7</v>
          </cell>
          <cell r="C32">
            <v>0</v>
          </cell>
          <cell r="E32">
            <v>42</v>
          </cell>
          <cell r="F32" t="str">
            <v/>
          </cell>
          <cell r="G32" t="str">
            <v/>
          </cell>
          <cell r="H32">
            <v>0</v>
          </cell>
        </row>
        <row r="33">
          <cell r="A33" t="str">
            <v>CORTE Y RECONEXION</v>
          </cell>
          <cell r="B33">
            <v>825</v>
          </cell>
          <cell r="C33">
            <v>12</v>
          </cell>
          <cell r="D33">
            <v>1</v>
          </cell>
          <cell r="E33">
            <v>42</v>
          </cell>
          <cell r="F33">
            <v>19.600000000000001</v>
          </cell>
          <cell r="G33">
            <v>19.899999999999999</v>
          </cell>
          <cell r="H33">
            <v>1.4336917562724014E-2</v>
          </cell>
        </row>
        <row r="34">
          <cell r="A34" t="str">
            <v>DAÑOS ACUEDUCTO</v>
          </cell>
          <cell r="B34">
            <v>20</v>
          </cell>
          <cell r="C34">
            <v>0</v>
          </cell>
          <cell r="E34">
            <v>42</v>
          </cell>
          <cell r="F34" t="str">
            <v/>
          </cell>
          <cell r="G34" t="str">
            <v/>
          </cell>
          <cell r="H34">
            <v>0</v>
          </cell>
        </row>
        <row r="35">
          <cell r="A35" t="str">
            <v>FRAUDES</v>
          </cell>
          <cell r="B35">
            <v>35</v>
          </cell>
          <cell r="C35">
            <v>0</v>
          </cell>
          <cell r="E35">
            <v>42</v>
          </cell>
          <cell r="F35" t="str">
            <v/>
          </cell>
          <cell r="G35" t="str">
            <v/>
          </cell>
          <cell r="H35">
            <v>0</v>
          </cell>
        </row>
        <row r="36">
          <cell r="A36" t="str">
            <v>GARANTIAS INSTALACIONES</v>
          </cell>
          <cell r="B36">
            <v>88</v>
          </cell>
          <cell r="C36">
            <v>4</v>
          </cell>
          <cell r="D36">
            <v>1</v>
          </cell>
          <cell r="E36">
            <v>42</v>
          </cell>
          <cell r="F36">
            <v>2.1</v>
          </cell>
          <cell r="G36">
            <v>2.2000000000000002</v>
          </cell>
          <cell r="H36">
            <v>4.3478260869565216E-2</v>
          </cell>
        </row>
        <row r="37">
          <cell r="A37" t="str">
            <v>INSTALACIONES ACUEDUCTO</v>
          </cell>
          <cell r="B37">
            <v>828</v>
          </cell>
          <cell r="C37">
            <v>82</v>
          </cell>
          <cell r="D37">
            <v>5</v>
          </cell>
          <cell r="E37">
            <v>42</v>
          </cell>
          <cell r="F37">
            <v>3.9</v>
          </cell>
          <cell r="G37">
            <v>4.3</v>
          </cell>
          <cell r="H37">
            <v>9.0109890109890109E-2</v>
          </cell>
        </row>
        <row r="38">
          <cell r="A38" t="str">
            <v>MEDIDORES 1/2 Y 1"</v>
          </cell>
          <cell r="B38">
            <v>578</v>
          </cell>
          <cell r="C38">
            <v>6</v>
          </cell>
          <cell r="D38">
            <v>3.5</v>
          </cell>
          <cell r="E38">
            <v>42</v>
          </cell>
          <cell r="F38">
            <v>3.9</v>
          </cell>
          <cell r="G38">
            <v>4</v>
          </cell>
          <cell r="H38">
            <v>1.0273972602739725E-2</v>
          </cell>
        </row>
        <row r="39">
          <cell r="A39" t="str">
            <v>MMTO VALVULAS E HIDRANTES</v>
          </cell>
          <cell r="B39">
            <v>563</v>
          </cell>
          <cell r="C39">
            <v>0</v>
          </cell>
          <cell r="D39">
            <v>3</v>
          </cell>
          <cell r="E39">
            <v>42</v>
          </cell>
          <cell r="F39">
            <v>4.5</v>
          </cell>
          <cell r="G39">
            <v>4.5</v>
          </cell>
          <cell r="H39">
            <v>0</v>
          </cell>
        </row>
        <row r="40">
          <cell r="A40" t="str">
            <v>OBRAS ACCESORIAS DAÑOS ACUEDUCTO</v>
          </cell>
          <cell r="B40">
            <v>60</v>
          </cell>
          <cell r="C40">
            <v>1</v>
          </cell>
          <cell r="D40">
            <v>3</v>
          </cell>
          <cell r="E40">
            <v>42</v>
          </cell>
          <cell r="F40">
            <v>0.5</v>
          </cell>
          <cell r="G40">
            <v>0.5</v>
          </cell>
          <cell r="H40">
            <v>1.6393442622950821E-2</v>
          </cell>
        </row>
        <row r="41">
          <cell r="A41" t="str">
            <v>OBRAS ACCESORIAS INSTALACIONES</v>
          </cell>
          <cell r="B41">
            <v>929</v>
          </cell>
          <cell r="C41">
            <v>0</v>
          </cell>
          <cell r="D41">
            <v>2.5</v>
          </cell>
          <cell r="E41">
            <v>42</v>
          </cell>
          <cell r="F41">
            <v>8.8000000000000007</v>
          </cell>
          <cell r="G41">
            <v>8.8000000000000007</v>
          </cell>
          <cell r="H41">
            <v>0</v>
          </cell>
        </row>
        <row r="42">
          <cell r="A42" t="str">
            <v>PROYECTOS ACUEDUCTO</v>
          </cell>
          <cell r="B42">
            <v>2</v>
          </cell>
          <cell r="C42">
            <v>0</v>
          </cell>
          <cell r="E42">
            <v>42</v>
          </cell>
          <cell r="F42" t="str">
            <v/>
          </cell>
          <cell r="G42" t="str">
            <v/>
          </cell>
          <cell r="H42">
            <v>0</v>
          </cell>
        </row>
        <row r="44">
          <cell r="A44" t="str">
            <v>Total general</v>
          </cell>
          <cell r="B44">
            <v>4296</v>
          </cell>
          <cell r="C44">
            <v>109</v>
          </cell>
          <cell r="F44" t="str">
            <v/>
          </cell>
          <cell r="G44" t="str">
            <v/>
          </cell>
          <cell r="H44">
            <v>2.474460839954597E-2</v>
          </cell>
        </row>
        <row r="45">
          <cell r="F45" t="str">
            <v/>
          </cell>
          <cell r="G45" t="str">
            <v/>
          </cell>
          <cell r="H45" t="str">
            <v/>
          </cell>
        </row>
      </sheetData>
      <sheetData sheetId="5" refreshError="1"/>
      <sheetData sheetId="6"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TALES"/>
      <sheetName val="T133-134"/>
      <sheetName val="T132-133"/>
      <sheetName val="T130-131"/>
      <sheetName val="Jul-Ago"/>
      <sheetName val="May-Jun"/>
      <sheetName val="Sep-Oct"/>
      <sheetName val="Estado Resumen"/>
    </sheetNames>
    <sheetDataSet>
      <sheetData sheetId="0" refreshError="1">
        <row r="11">
          <cell r="D11" t="str">
            <v>m3</v>
          </cell>
        </row>
        <row r="13">
          <cell r="D13" t="str">
            <v>m3</v>
          </cell>
        </row>
        <row r="15">
          <cell r="D15" t="str">
            <v>m2</v>
          </cell>
        </row>
        <row r="17">
          <cell r="D17" t="str">
            <v>m</v>
          </cell>
        </row>
        <row r="19">
          <cell r="D19" t="str">
            <v xml:space="preserve"> </v>
          </cell>
        </row>
        <row r="21">
          <cell r="D21" t="str">
            <v xml:space="preserve"> m3</v>
          </cell>
        </row>
        <row r="23">
          <cell r="D23" t="str">
            <v xml:space="preserve"> m3</v>
          </cell>
        </row>
        <row r="25">
          <cell r="D25" t="str">
            <v xml:space="preserve"> m3</v>
          </cell>
        </row>
        <row r="27">
          <cell r="D27" t="str">
            <v xml:space="preserve"> m3</v>
          </cell>
        </row>
        <row r="29">
          <cell r="D29" t="str">
            <v>un</v>
          </cell>
        </row>
        <row r="31">
          <cell r="D31" t="str">
            <v xml:space="preserve"> m3</v>
          </cell>
        </row>
        <row r="33">
          <cell r="D33" t="str">
            <v>un</v>
          </cell>
        </row>
        <row r="37">
          <cell r="D37" t="str">
            <v>m3</v>
          </cell>
        </row>
        <row r="39">
          <cell r="D39" t="str">
            <v>m3</v>
          </cell>
        </row>
        <row r="41">
          <cell r="D41" t="str">
            <v>m3</v>
          </cell>
        </row>
        <row r="45">
          <cell r="D45" t="str">
            <v>m2</v>
          </cell>
        </row>
        <row r="47">
          <cell r="D47" t="str">
            <v>m2</v>
          </cell>
        </row>
        <row r="49">
          <cell r="D49" t="str">
            <v>m2</v>
          </cell>
        </row>
        <row r="51">
          <cell r="D51" t="str">
            <v>m3</v>
          </cell>
        </row>
        <row r="55">
          <cell r="D55" t="str">
            <v>m3</v>
          </cell>
        </row>
        <row r="57">
          <cell r="D57" t="str">
            <v>m3</v>
          </cell>
        </row>
        <row r="59">
          <cell r="D59" t="str">
            <v>m3</v>
          </cell>
        </row>
        <row r="63">
          <cell r="D63" t="str">
            <v>m3</v>
          </cell>
        </row>
        <row r="65">
          <cell r="D65" t="str">
            <v>m3</v>
          </cell>
        </row>
        <row r="67">
          <cell r="D67" t="str">
            <v>m2</v>
          </cell>
        </row>
        <row r="71">
          <cell r="D71" t="str">
            <v>m2</v>
          </cell>
        </row>
        <row r="73">
          <cell r="D73" t="str">
            <v>m2</v>
          </cell>
        </row>
        <row r="75">
          <cell r="D75" t="str">
            <v>m2</v>
          </cell>
        </row>
        <row r="77">
          <cell r="D77" t="str">
            <v>m3</v>
          </cell>
        </row>
        <row r="79">
          <cell r="D79" t="str">
            <v>m3</v>
          </cell>
        </row>
        <row r="81">
          <cell r="D81" t="str">
            <v>m2</v>
          </cell>
        </row>
        <row r="85">
          <cell r="D85" t="str">
            <v>m2</v>
          </cell>
        </row>
        <row r="87">
          <cell r="D87" t="str">
            <v>m2</v>
          </cell>
        </row>
        <row r="91">
          <cell r="D91" t="str">
            <v>m3</v>
          </cell>
        </row>
        <row r="93">
          <cell r="D93" t="str">
            <v>m3</v>
          </cell>
        </row>
        <row r="95">
          <cell r="D95" t="str">
            <v>m3</v>
          </cell>
        </row>
        <row r="99">
          <cell r="D99" t="str">
            <v>m3</v>
          </cell>
        </row>
        <row r="101">
          <cell r="D101" t="str">
            <v>m3</v>
          </cell>
        </row>
        <row r="103">
          <cell r="D103" t="str">
            <v>m3</v>
          </cell>
        </row>
        <row r="105">
          <cell r="D105" t="str">
            <v>m3</v>
          </cell>
        </row>
        <row r="109">
          <cell r="D109" t="str">
            <v>Kg</v>
          </cell>
        </row>
        <row r="111">
          <cell r="D111" t="str">
            <v>Kg</v>
          </cell>
        </row>
        <row r="113">
          <cell r="D113" t="str">
            <v>un</v>
          </cell>
        </row>
        <row r="117">
          <cell r="D117" t="str">
            <v>un</v>
          </cell>
        </row>
        <row r="119">
          <cell r="D119" t="str">
            <v>un</v>
          </cell>
        </row>
        <row r="121">
          <cell r="D121" t="str">
            <v>un</v>
          </cell>
        </row>
        <row r="123">
          <cell r="D123" t="str">
            <v>un</v>
          </cell>
        </row>
        <row r="129">
          <cell r="D129" t="str">
            <v>m</v>
          </cell>
        </row>
        <row r="131">
          <cell r="D131" t="str">
            <v>m</v>
          </cell>
        </row>
        <row r="133">
          <cell r="D133" t="str">
            <v>m</v>
          </cell>
        </row>
        <row r="135">
          <cell r="D135" t="str">
            <v>m</v>
          </cell>
        </row>
        <row r="137">
          <cell r="D137" t="str">
            <v>m</v>
          </cell>
        </row>
        <row r="139">
          <cell r="D139" t="str">
            <v>m</v>
          </cell>
        </row>
        <row r="143">
          <cell r="D143" t="str">
            <v>m</v>
          </cell>
        </row>
        <row r="145">
          <cell r="D145" t="str">
            <v>m</v>
          </cell>
        </row>
        <row r="147">
          <cell r="D147" t="str">
            <v>m</v>
          </cell>
        </row>
        <row r="149">
          <cell r="D149" t="str">
            <v>m</v>
          </cell>
        </row>
        <row r="153">
          <cell r="D153" t="str">
            <v>m</v>
          </cell>
        </row>
        <row r="155">
          <cell r="D155" t="str">
            <v>m</v>
          </cell>
        </row>
        <row r="157">
          <cell r="D157" t="str">
            <v>m</v>
          </cell>
        </row>
        <row r="159">
          <cell r="D159" t="str">
            <v>m</v>
          </cell>
        </row>
        <row r="161">
          <cell r="D161" t="str">
            <v>m</v>
          </cell>
        </row>
        <row r="163">
          <cell r="D163" t="str">
            <v>m</v>
          </cell>
        </row>
        <row r="167">
          <cell r="D167" t="str">
            <v>m</v>
          </cell>
        </row>
        <row r="169">
          <cell r="D169" t="str">
            <v>m</v>
          </cell>
        </row>
        <row r="171">
          <cell r="D171" t="str">
            <v>m</v>
          </cell>
        </row>
        <row r="175">
          <cell r="D175" t="str">
            <v>m</v>
          </cell>
        </row>
        <row r="177">
          <cell r="D177" t="str">
            <v>m</v>
          </cell>
        </row>
        <row r="179">
          <cell r="D179" t="str">
            <v>m</v>
          </cell>
        </row>
        <row r="181">
          <cell r="D181" t="str">
            <v>m</v>
          </cell>
        </row>
        <row r="183">
          <cell r="D183" t="str">
            <v>m</v>
          </cell>
        </row>
        <row r="185">
          <cell r="D185" t="str">
            <v>m</v>
          </cell>
        </row>
        <row r="187">
          <cell r="D187" t="str">
            <v>m</v>
          </cell>
        </row>
        <row r="191">
          <cell r="D191" t="str">
            <v>m</v>
          </cell>
        </row>
        <row r="193">
          <cell r="D193" t="str">
            <v>m</v>
          </cell>
        </row>
        <row r="194">
          <cell r="D194" t="str">
            <v xml:space="preserve"> </v>
          </cell>
        </row>
        <row r="197">
          <cell r="D197" t="str">
            <v>m</v>
          </cell>
        </row>
        <row r="199">
          <cell r="D199" t="str">
            <v>m</v>
          </cell>
        </row>
        <row r="201">
          <cell r="D201" t="str">
            <v>m</v>
          </cell>
        </row>
        <row r="205">
          <cell r="D205" t="str">
            <v>un</v>
          </cell>
        </row>
        <row r="207">
          <cell r="D207" t="str">
            <v>un</v>
          </cell>
        </row>
        <row r="209">
          <cell r="D209" t="str">
            <v>un</v>
          </cell>
        </row>
        <row r="211">
          <cell r="D211" t="str">
            <v>un</v>
          </cell>
        </row>
        <row r="213">
          <cell r="D213" t="str">
            <v>un</v>
          </cell>
        </row>
        <row r="219">
          <cell r="D219" t="str">
            <v>un</v>
          </cell>
        </row>
        <row r="221">
          <cell r="D221" t="str">
            <v>un</v>
          </cell>
        </row>
        <row r="223">
          <cell r="D223" t="str">
            <v>un</v>
          </cell>
        </row>
        <row r="225">
          <cell r="D225" t="str">
            <v>un</v>
          </cell>
        </row>
        <row r="227">
          <cell r="D227" t="str">
            <v>un</v>
          </cell>
        </row>
        <row r="229">
          <cell r="D229" t="str">
            <v>un</v>
          </cell>
        </row>
        <row r="233">
          <cell r="D233" t="str">
            <v>un</v>
          </cell>
        </row>
        <row r="235">
          <cell r="D235" t="str">
            <v>un</v>
          </cell>
        </row>
        <row r="237">
          <cell r="D237" t="str">
            <v>un</v>
          </cell>
        </row>
        <row r="239">
          <cell r="D239" t="str">
            <v>un</v>
          </cell>
        </row>
        <row r="243">
          <cell r="D243" t="str">
            <v>un</v>
          </cell>
        </row>
        <row r="245">
          <cell r="D245" t="str">
            <v>un</v>
          </cell>
        </row>
        <row r="249">
          <cell r="D249" t="str">
            <v>un</v>
          </cell>
        </row>
        <row r="251">
          <cell r="D251" t="str">
            <v>un</v>
          </cell>
        </row>
        <row r="255">
          <cell r="D255" t="str">
            <v>un</v>
          </cell>
        </row>
        <row r="257">
          <cell r="D257" t="str">
            <v>un</v>
          </cell>
        </row>
        <row r="259">
          <cell r="D259" t="str">
            <v>un</v>
          </cell>
        </row>
        <row r="261">
          <cell r="D261" t="str">
            <v>un</v>
          </cell>
        </row>
        <row r="263">
          <cell r="D263" t="str">
            <v>un</v>
          </cell>
        </row>
        <row r="265">
          <cell r="D265" t="str">
            <v>un</v>
          </cell>
        </row>
        <row r="269">
          <cell r="D269" t="str">
            <v>un</v>
          </cell>
        </row>
        <row r="271">
          <cell r="D271" t="str">
            <v>un</v>
          </cell>
        </row>
        <row r="273">
          <cell r="D273" t="str">
            <v>un</v>
          </cell>
        </row>
        <row r="275">
          <cell r="D275" t="str">
            <v>un</v>
          </cell>
        </row>
        <row r="277">
          <cell r="D277" t="str">
            <v>un</v>
          </cell>
        </row>
        <row r="279">
          <cell r="D279" t="str">
            <v>un</v>
          </cell>
        </row>
        <row r="283">
          <cell r="D283" t="str">
            <v>un</v>
          </cell>
        </row>
        <row r="285">
          <cell r="D285" t="str">
            <v>un</v>
          </cell>
        </row>
        <row r="287">
          <cell r="D287" t="str">
            <v>un</v>
          </cell>
        </row>
        <row r="289">
          <cell r="D289" t="str">
            <v>un</v>
          </cell>
        </row>
        <row r="291">
          <cell r="D291" t="str">
            <v>un</v>
          </cell>
        </row>
        <row r="293">
          <cell r="D293" t="str">
            <v>un</v>
          </cell>
        </row>
        <row r="297">
          <cell r="D297" t="str">
            <v>un</v>
          </cell>
        </row>
        <row r="299">
          <cell r="D299" t="str">
            <v>un</v>
          </cell>
        </row>
        <row r="301">
          <cell r="D301" t="str">
            <v>un</v>
          </cell>
        </row>
        <row r="303">
          <cell r="D303" t="str">
            <v>un</v>
          </cell>
        </row>
        <row r="305">
          <cell r="D305" t="str">
            <v>un</v>
          </cell>
        </row>
        <row r="307">
          <cell r="D307" t="str">
            <v>un</v>
          </cell>
        </row>
        <row r="309">
          <cell r="D309" t="str">
            <v>un</v>
          </cell>
        </row>
        <row r="311">
          <cell r="D311" t="str">
            <v>un</v>
          </cell>
        </row>
        <row r="313">
          <cell r="D313" t="str">
            <v>un</v>
          </cell>
        </row>
        <row r="317">
          <cell r="D317" t="str">
            <v>un</v>
          </cell>
        </row>
        <row r="319">
          <cell r="D319" t="str">
            <v>un</v>
          </cell>
        </row>
        <row r="321">
          <cell r="D321" t="str">
            <v>un</v>
          </cell>
        </row>
        <row r="323">
          <cell r="D323" t="str">
            <v>un</v>
          </cell>
        </row>
        <row r="325">
          <cell r="D325" t="str">
            <v>un</v>
          </cell>
        </row>
        <row r="327">
          <cell r="D327" t="str">
            <v>un</v>
          </cell>
        </row>
        <row r="331">
          <cell r="D331" t="str">
            <v>un</v>
          </cell>
        </row>
        <row r="333">
          <cell r="D333" t="str">
            <v>un</v>
          </cell>
        </row>
        <row r="335">
          <cell r="D335" t="str">
            <v>un</v>
          </cell>
        </row>
        <row r="337">
          <cell r="D337" t="str">
            <v>un</v>
          </cell>
        </row>
        <row r="339">
          <cell r="D339" t="str">
            <v>un</v>
          </cell>
        </row>
        <row r="341">
          <cell r="D341" t="str">
            <v>un</v>
          </cell>
        </row>
        <row r="343">
          <cell r="D343" t="str">
            <v>un</v>
          </cell>
        </row>
        <row r="345">
          <cell r="D345" t="str">
            <v>un</v>
          </cell>
        </row>
        <row r="349">
          <cell r="D349" t="str">
            <v>un</v>
          </cell>
        </row>
        <row r="351">
          <cell r="D351" t="str">
            <v>un</v>
          </cell>
        </row>
        <row r="353">
          <cell r="D353" t="str">
            <v>un</v>
          </cell>
        </row>
        <row r="355">
          <cell r="D355" t="str">
            <v>un</v>
          </cell>
        </row>
        <row r="357">
          <cell r="D357" t="str">
            <v>un</v>
          </cell>
        </row>
        <row r="359">
          <cell r="D359" t="str">
            <v>un</v>
          </cell>
        </row>
        <row r="361">
          <cell r="D361" t="str">
            <v>un</v>
          </cell>
        </row>
        <row r="363">
          <cell r="D363" t="str">
            <v>un</v>
          </cell>
        </row>
        <row r="367">
          <cell r="D367" t="str">
            <v>un</v>
          </cell>
        </row>
        <row r="369">
          <cell r="D369" t="str">
            <v>un</v>
          </cell>
        </row>
        <row r="371">
          <cell r="D371" t="str">
            <v>un</v>
          </cell>
        </row>
        <row r="373">
          <cell r="D373" t="str">
            <v>un</v>
          </cell>
        </row>
        <row r="377">
          <cell r="D377" t="str">
            <v>un</v>
          </cell>
        </row>
        <row r="379">
          <cell r="D379" t="str">
            <v>un</v>
          </cell>
        </row>
        <row r="381">
          <cell r="D381" t="str">
            <v>un</v>
          </cell>
        </row>
        <row r="383">
          <cell r="D383" t="str">
            <v>un</v>
          </cell>
        </row>
        <row r="388">
          <cell r="D388" t="str">
            <v>un</v>
          </cell>
        </row>
        <row r="390">
          <cell r="D390" t="str">
            <v>un</v>
          </cell>
        </row>
        <row r="392">
          <cell r="D392" t="str">
            <v>un</v>
          </cell>
        </row>
        <row r="396">
          <cell r="D396" t="str">
            <v>un</v>
          </cell>
        </row>
        <row r="398">
          <cell r="D398" t="str">
            <v>un</v>
          </cell>
        </row>
        <row r="400">
          <cell r="D400" t="str">
            <v>un</v>
          </cell>
        </row>
        <row r="402">
          <cell r="D402" t="str">
            <v>un</v>
          </cell>
        </row>
        <row r="406">
          <cell r="D406" t="str">
            <v>un</v>
          </cell>
        </row>
        <row r="408">
          <cell r="D408" t="str">
            <v>un</v>
          </cell>
        </row>
        <row r="410">
          <cell r="D410" t="str">
            <v>un</v>
          </cell>
        </row>
        <row r="412">
          <cell r="D412" t="str">
            <v>un</v>
          </cell>
        </row>
        <row r="414">
          <cell r="D414" t="str">
            <v>un</v>
          </cell>
        </row>
        <row r="416">
          <cell r="D416" t="str">
            <v>un</v>
          </cell>
        </row>
        <row r="420">
          <cell r="D420" t="str">
            <v>un</v>
          </cell>
        </row>
        <row r="422">
          <cell r="D422" t="str">
            <v>un</v>
          </cell>
        </row>
        <row r="424">
          <cell r="D424" t="str">
            <v>un</v>
          </cell>
        </row>
        <row r="426">
          <cell r="D426" t="str">
            <v>un</v>
          </cell>
        </row>
        <row r="428">
          <cell r="D428" t="str">
            <v>un</v>
          </cell>
        </row>
        <row r="432">
          <cell r="D432" t="str">
            <v>un</v>
          </cell>
        </row>
        <row r="434">
          <cell r="D434" t="str">
            <v>un</v>
          </cell>
        </row>
        <row r="436">
          <cell r="D436" t="str">
            <v>un</v>
          </cell>
        </row>
        <row r="438">
          <cell r="D438" t="str">
            <v>un</v>
          </cell>
        </row>
        <row r="440">
          <cell r="D440" t="str">
            <v>un</v>
          </cell>
        </row>
        <row r="444">
          <cell r="D444" t="str">
            <v>un</v>
          </cell>
        </row>
        <row r="446">
          <cell r="D446" t="str">
            <v>un</v>
          </cell>
        </row>
        <row r="448">
          <cell r="D448" t="str">
            <v>un</v>
          </cell>
        </row>
        <row r="450">
          <cell r="D450" t="str">
            <v>un</v>
          </cell>
        </row>
        <row r="452">
          <cell r="D452" t="str">
            <v>un</v>
          </cell>
        </row>
        <row r="456">
          <cell r="D456" t="str">
            <v>un</v>
          </cell>
        </row>
        <row r="458">
          <cell r="D458" t="str">
            <v>un</v>
          </cell>
        </row>
        <row r="460">
          <cell r="D460" t="str">
            <v>un</v>
          </cell>
        </row>
        <row r="462">
          <cell r="D462" t="str">
            <v>un</v>
          </cell>
        </row>
        <row r="464">
          <cell r="D464" t="str">
            <v>un</v>
          </cell>
        </row>
        <row r="466">
          <cell r="D466" t="str">
            <v>un</v>
          </cell>
        </row>
        <row r="468">
          <cell r="D468" t="str">
            <v>un</v>
          </cell>
        </row>
        <row r="470">
          <cell r="D470" t="str">
            <v>un</v>
          </cell>
        </row>
        <row r="472">
          <cell r="D472" t="str">
            <v>un</v>
          </cell>
        </row>
        <row r="473">
          <cell r="D473">
            <v>0</v>
          </cell>
        </row>
        <row r="474">
          <cell r="D474" t="str">
            <v>cm2</v>
          </cell>
        </row>
        <row r="476">
          <cell r="D476" t="str">
            <v>un</v>
          </cell>
        </row>
        <row r="480">
          <cell r="D480" t="str">
            <v>un</v>
          </cell>
        </row>
        <row r="482">
          <cell r="D482" t="str">
            <v>un</v>
          </cell>
        </row>
        <row r="484">
          <cell r="D484" t="str">
            <v>un</v>
          </cell>
        </row>
        <row r="486">
          <cell r="D486" t="str">
            <v>un</v>
          </cell>
        </row>
        <row r="488">
          <cell r="D488" t="str">
            <v>un</v>
          </cell>
        </row>
        <row r="490">
          <cell r="D490" t="str">
            <v>un</v>
          </cell>
        </row>
        <row r="494">
          <cell r="D494" t="str">
            <v>un</v>
          </cell>
        </row>
        <row r="496">
          <cell r="D496" t="str">
            <v>un</v>
          </cell>
        </row>
        <row r="498">
          <cell r="D498" t="str">
            <v>un</v>
          </cell>
        </row>
        <row r="500">
          <cell r="D500" t="str">
            <v>un</v>
          </cell>
        </row>
        <row r="502">
          <cell r="D502" t="str">
            <v>un</v>
          </cell>
        </row>
        <row r="504">
          <cell r="D504" t="str">
            <v>un</v>
          </cell>
        </row>
        <row r="506">
          <cell r="D506" t="str">
            <v>un</v>
          </cell>
        </row>
        <row r="508">
          <cell r="D508" t="str">
            <v>un</v>
          </cell>
        </row>
        <row r="510">
          <cell r="D510" t="str">
            <v>un</v>
          </cell>
        </row>
        <row r="512">
          <cell r="D512" t="str">
            <v>un</v>
          </cell>
        </row>
        <row r="514">
          <cell r="D514" t="str">
            <v>un</v>
          </cell>
        </row>
        <row r="518">
          <cell r="D518" t="str">
            <v xml:space="preserve"> cm</v>
          </cell>
        </row>
        <row r="520">
          <cell r="D520" t="str">
            <v xml:space="preserve"> cm</v>
          </cell>
        </row>
        <row r="522">
          <cell r="D522" t="str">
            <v>cm</v>
          </cell>
        </row>
        <row r="524">
          <cell r="D524" t="str">
            <v>un</v>
          </cell>
        </row>
        <row r="530">
          <cell r="D530" t="str">
            <v>m</v>
          </cell>
        </row>
        <row r="532">
          <cell r="D532" t="str">
            <v>m</v>
          </cell>
        </row>
        <row r="534">
          <cell r="D534" t="str">
            <v>m</v>
          </cell>
        </row>
        <row r="536">
          <cell r="D536" t="str">
            <v>m</v>
          </cell>
        </row>
        <row r="538">
          <cell r="D538" t="str">
            <v>m</v>
          </cell>
        </row>
        <row r="540">
          <cell r="D540" t="str">
            <v>m</v>
          </cell>
        </row>
        <row r="544">
          <cell r="D544" t="str">
            <v>m</v>
          </cell>
        </row>
        <row r="546">
          <cell r="D546" t="str">
            <v>m</v>
          </cell>
        </row>
        <row r="548">
          <cell r="D548" t="str">
            <v>m</v>
          </cell>
        </row>
        <row r="550">
          <cell r="D550" t="str">
            <v>un</v>
          </cell>
        </row>
        <row r="554">
          <cell r="D554" t="str">
            <v>un</v>
          </cell>
        </row>
        <row r="556">
          <cell r="D556" t="str">
            <v>un</v>
          </cell>
        </row>
        <row r="558">
          <cell r="D558" t="str">
            <v>un</v>
          </cell>
        </row>
        <row r="560">
          <cell r="D560" t="str">
            <v>m</v>
          </cell>
        </row>
        <row r="564">
          <cell r="D564" t="str">
            <v>un</v>
          </cell>
        </row>
        <row r="566">
          <cell r="D566" t="str">
            <v>un</v>
          </cell>
        </row>
        <row r="568">
          <cell r="D568" t="str">
            <v>un</v>
          </cell>
        </row>
        <row r="572">
          <cell r="D572" t="str">
            <v>un</v>
          </cell>
        </row>
        <row r="574">
          <cell r="D574" t="str">
            <v>un</v>
          </cell>
        </row>
        <row r="576">
          <cell r="D576" t="str">
            <v>un</v>
          </cell>
        </row>
        <row r="578">
          <cell r="D578" t="str">
            <v>un</v>
          </cell>
        </row>
        <row r="580">
          <cell r="D580" t="str">
            <v>un</v>
          </cell>
        </row>
        <row r="584">
          <cell r="D584" t="str">
            <v>un</v>
          </cell>
        </row>
        <row r="586">
          <cell r="D586" t="str">
            <v>un</v>
          </cell>
        </row>
        <row r="588">
          <cell r="D588" t="str">
            <v>un</v>
          </cell>
        </row>
        <row r="590">
          <cell r="D590" t="str">
            <v>un</v>
          </cell>
        </row>
        <row r="592">
          <cell r="D592" t="str">
            <v>un</v>
          </cell>
        </row>
        <row r="596">
          <cell r="D596" t="str">
            <v>un</v>
          </cell>
        </row>
        <row r="598">
          <cell r="D598" t="str">
            <v>un</v>
          </cell>
        </row>
        <row r="600">
          <cell r="D600" t="str">
            <v>un</v>
          </cell>
        </row>
        <row r="604">
          <cell r="D604" t="str">
            <v>un</v>
          </cell>
        </row>
        <row r="606">
          <cell r="D606" t="str">
            <v>un</v>
          </cell>
        </row>
        <row r="608">
          <cell r="D608" t="str">
            <v>un</v>
          </cell>
        </row>
        <row r="610">
          <cell r="D610" t="str">
            <v>un</v>
          </cell>
        </row>
        <row r="612">
          <cell r="D612" t="str">
            <v>un</v>
          </cell>
        </row>
        <row r="614">
          <cell r="D614" t="str">
            <v>un</v>
          </cell>
        </row>
        <row r="616">
          <cell r="D616" t="str">
            <v>un</v>
          </cell>
        </row>
        <row r="618">
          <cell r="D618" t="str">
            <v>un</v>
          </cell>
        </row>
        <row r="622">
          <cell r="D622" t="str">
            <v>m</v>
          </cell>
        </row>
        <row r="624">
          <cell r="D624" t="str">
            <v>m</v>
          </cell>
        </row>
        <row r="626">
          <cell r="D626" t="str">
            <v>un</v>
          </cell>
        </row>
        <row r="628">
          <cell r="D628" t="str">
            <v>un</v>
          </cell>
        </row>
        <row r="632">
          <cell r="D632" t="str">
            <v>h</v>
          </cell>
        </row>
        <row r="634">
          <cell r="D634" t="str">
            <v>h</v>
          </cell>
        </row>
        <row r="636">
          <cell r="D636" t="str">
            <v>h</v>
          </cell>
        </row>
        <row r="638">
          <cell r="D638" t="str">
            <v>h</v>
          </cell>
        </row>
        <row r="640">
          <cell r="D640" t="str">
            <v>h</v>
          </cell>
        </row>
        <row r="642">
          <cell r="D642" t="str">
            <v>h</v>
          </cell>
        </row>
        <row r="646">
          <cell r="D646" t="str">
            <v>h</v>
          </cell>
        </row>
        <row r="648">
          <cell r="D648" t="str">
            <v>h</v>
          </cell>
        </row>
        <row r="650">
          <cell r="D650" t="str">
            <v>un</v>
          </cell>
        </row>
        <row r="654">
          <cell r="D654" t="str">
            <v>sg</v>
          </cell>
        </row>
      </sheetData>
      <sheetData sheetId="1"/>
      <sheetData sheetId="2"/>
      <sheetData sheetId="3"/>
      <sheetData sheetId="4" refreshError="1"/>
      <sheetData sheetId="5" refreshError="1"/>
      <sheetData sheetId="6" refreshError="1"/>
      <sheetData sheetId="7"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adro1. Resumen"/>
      <sheetName val="Cuadro2.  Caract."/>
      <sheetName val="Cuadro3.  Valor"/>
      <sheetName val="Cuadro4. Pond."/>
      <sheetName val="Cuadro5. Exp"/>
      <sheetName val="Cuadro6. Cump"/>
      <sheetName val="Acum"/>
      <sheetName val="Macro1"/>
      <sheetName val="Cuadro1__Resumen"/>
      <sheetName val="Cuadro2___Caract_"/>
      <sheetName val="Cuadro3___Valor"/>
      <sheetName val="Cuadro4__Pond_"/>
      <sheetName val="Cuadro5__Exp"/>
      <sheetName val="Cuadro6__Cump"/>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sheetData sheetId="9"/>
      <sheetData sheetId="10"/>
      <sheetData sheetId="11"/>
      <sheetData sheetId="12"/>
      <sheetData sheetId="13"/>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NE"/>
      <sheetName val="FEB"/>
      <sheetName val="MAR"/>
      <sheetName val="Ene-Mar EEPPM"/>
      <sheetName val="Ene-Mar Contrato"/>
      <sheetName val="Rendimientos_Sur 03-00(JC)"/>
      <sheetName val="Ene-Feb"/>
      <sheetName val="Mar-Abr"/>
      <sheetName val="May-Jun"/>
      <sheetName val="Jul-Ago"/>
      <sheetName val="Sep-Oct"/>
      <sheetName val="Ene-Mar_EEPPM"/>
      <sheetName val="Ene-Mar_Contrato"/>
      <sheetName val="Rendimientos_Sur_03-00(JC)"/>
      <sheetName val="Capacidad M3"/>
      <sheetName val="Ene-Mar_EEPPM2"/>
      <sheetName val="Ene-Mar_Contrato2"/>
      <sheetName val="Rendimientos_Sur_03-00(JC)2"/>
      <sheetName val="Ene-Mar_EEPPM1"/>
      <sheetName val="Ene-Mar_Contrato1"/>
      <sheetName val="Rendimientos_Sur_03-00(JC)1"/>
      <sheetName val="DATOS EPANET"/>
      <sheetName val="LISTA CÓDIGOS"/>
      <sheetName val="BASE APU"/>
      <sheetName val="MANO DE OBRA"/>
      <sheetName val="INSUMOS"/>
      <sheetName val="EQUIPOS"/>
      <sheetName val="MATERIALES"/>
      <sheetName val="ESTRUCTURAS"/>
      <sheetName val="TRANSPORTE"/>
      <sheetName val="Presupuesto_Via_distribuidora"/>
    </sheetNames>
    <sheetDataSet>
      <sheetData sheetId="0" refreshError="1"/>
      <sheetData sheetId="1" refreshError="1"/>
      <sheetData sheetId="2" refreshError="1">
        <row r="12">
          <cell r="A12" t="str">
            <v>CAMBIO ACOMETIDAS CONTRATO</v>
          </cell>
          <cell r="B12">
            <v>9</v>
          </cell>
          <cell r="C12">
            <v>8</v>
          </cell>
          <cell r="E12">
            <v>0</v>
          </cell>
          <cell r="F12">
            <v>0</v>
          </cell>
          <cell r="G12">
            <v>0</v>
          </cell>
          <cell r="H12">
            <v>0.47058823529411764</v>
          </cell>
        </row>
        <row r="13">
          <cell r="A13" t="str">
            <v>CARROTANQUE</v>
          </cell>
          <cell r="B13">
            <v>47</v>
          </cell>
          <cell r="C13">
            <v>0</v>
          </cell>
          <cell r="D13">
            <v>1</v>
          </cell>
          <cell r="E13">
            <v>35</v>
          </cell>
          <cell r="F13">
            <v>1.3</v>
          </cell>
          <cell r="G13">
            <v>1.3</v>
          </cell>
          <cell r="H13">
            <v>0</v>
          </cell>
        </row>
        <row r="14">
          <cell r="A14" t="str">
            <v>CASAS SIN AGUA</v>
          </cell>
          <cell r="B14">
            <v>277</v>
          </cell>
          <cell r="C14">
            <v>396</v>
          </cell>
          <cell r="D14">
            <v>1</v>
          </cell>
          <cell r="E14">
            <v>35</v>
          </cell>
          <cell r="F14">
            <v>7.9</v>
          </cell>
          <cell r="G14">
            <v>19.2</v>
          </cell>
          <cell r="H14">
            <v>0.58841010401188709</v>
          </cell>
        </row>
        <row r="15">
          <cell r="A15" t="str">
            <v>CORTE Y RECONEXION</v>
          </cell>
          <cell r="B15">
            <v>5</v>
          </cell>
          <cell r="C15">
            <v>4</v>
          </cell>
          <cell r="E15">
            <v>0</v>
          </cell>
          <cell r="F15">
            <v>0</v>
          </cell>
          <cell r="G15">
            <v>0</v>
          </cell>
          <cell r="H15">
            <v>0.44444444444444442</v>
          </cell>
        </row>
        <row r="16">
          <cell r="A16" t="str">
            <v>DAÑOS ACUEDUCTO</v>
          </cell>
          <cell r="B16">
            <v>948</v>
          </cell>
          <cell r="C16">
            <v>86</v>
          </cell>
          <cell r="D16">
            <v>8.1142857142857157</v>
          </cell>
          <cell r="E16">
            <v>35</v>
          </cell>
          <cell r="F16">
            <v>3.3</v>
          </cell>
          <cell r="G16">
            <v>3.6</v>
          </cell>
          <cell r="H16">
            <v>8.3172147001934232E-2</v>
          </cell>
        </row>
        <row r="17">
          <cell r="A17" t="str">
            <v>ESCOMBROS DAÑOS ACUEDUCTO</v>
          </cell>
          <cell r="B17">
            <v>122</v>
          </cell>
          <cell r="C17">
            <v>8</v>
          </cell>
          <cell r="D17">
            <v>1</v>
          </cell>
          <cell r="E17">
            <v>35</v>
          </cell>
          <cell r="F17">
            <v>3.5</v>
          </cell>
          <cell r="G17">
            <v>3.7</v>
          </cell>
          <cell r="H17">
            <v>6.1538461538461542E-2</v>
          </cell>
        </row>
        <row r="18">
          <cell r="A18" t="str">
            <v>FRAUDES</v>
          </cell>
          <cell r="B18">
            <v>315</v>
          </cell>
          <cell r="C18">
            <v>26</v>
          </cell>
          <cell r="D18">
            <v>1</v>
          </cell>
          <cell r="E18">
            <v>21</v>
          </cell>
          <cell r="F18">
            <v>15</v>
          </cell>
          <cell r="G18">
            <v>16.2</v>
          </cell>
          <cell r="H18">
            <v>7.6246334310850442E-2</v>
          </cell>
        </row>
        <row r="19">
          <cell r="A19" t="str">
            <v>GARANTIAS INSTALACIONES</v>
          </cell>
          <cell r="B19">
            <v>19</v>
          </cell>
          <cell r="C19">
            <v>18</v>
          </cell>
          <cell r="E19">
            <v>0</v>
          </cell>
          <cell r="F19">
            <v>0</v>
          </cell>
          <cell r="G19">
            <v>0</v>
          </cell>
          <cell r="H19">
            <v>0.48648648648648651</v>
          </cell>
        </row>
        <row r="20">
          <cell r="A20" t="str">
            <v>INSTALACIONES ACUEDUCTO</v>
          </cell>
          <cell r="B20">
            <v>6</v>
          </cell>
          <cell r="C20">
            <v>50</v>
          </cell>
          <cell r="E20">
            <v>0</v>
          </cell>
          <cell r="F20">
            <v>0</v>
          </cell>
          <cell r="G20">
            <v>0</v>
          </cell>
          <cell r="H20">
            <v>0.8928571428571429</v>
          </cell>
        </row>
        <row r="21">
          <cell r="A21" t="str">
            <v>MEDIDORES 1/2 Y 1"</v>
          </cell>
          <cell r="B21">
            <v>1</v>
          </cell>
          <cell r="C21">
            <v>22</v>
          </cell>
          <cell r="E21">
            <v>0</v>
          </cell>
          <cell r="F21">
            <v>0</v>
          </cell>
          <cell r="G21">
            <v>0</v>
          </cell>
          <cell r="H21">
            <v>0.95652173913043481</v>
          </cell>
        </row>
        <row r="22">
          <cell r="A22" t="str">
            <v>MMTO VALVULAS E HIDRANTES</v>
          </cell>
          <cell r="B22">
            <v>1</v>
          </cell>
          <cell r="C22">
            <v>13</v>
          </cell>
          <cell r="D22">
            <v>1.6857142857142857</v>
          </cell>
          <cell r="E22">
            <v>35</v>
          </cell>
          <cell r="F22">
            <v>0</v>
          </cell>
          <cell r="G22">
            <v>0.2</v>
          </cell>
          <cell r="H22">
            <v>0.9285714285714286</v>
          </cell>
        </row>
        <row r="23">
          <cell r="A23" t="str">
            <v>OBRAS ACCESORIAS DAÑOS ACUEDUCTO</v>
          </cell>
          <cell r="B23">
            <v>0</v>
          </cell>
          <cell r="C23">
            <v>7</v>
          </cell>
          <cell r="E23">
            <v>0</v>
          </cell>
          <cell r="F23">
            <v>0</v>
          </cell>
          <cell r="G23">
            <v>0</v>
          </cell>
          <cell r="H23">
            <v>1</v>
          </cell>
        </row>
        <row r="24">
          <cell r="A24" t="str">
            <v>OBRAS ACCESORIAS INSTALACIONES</v>
          </cell>
          <cell r="B24">
            <v>635</v>
          </cell>
          <cell r="C24">
            <v>0</v>
          </cell>
          <cell r="E24">
            <v>0</v>
          </cell>
          <cell r="F24">
            <v>0</v>
          </cell>
          <cell r="G24">
            <v>0</v>
          </cell>
          <cell r="H24">
            <v>0</v>
          </cell>
        </row>
        <row r="25">
          <cell r="A25" t="str">
            <v>PITOMETRÍA</v>
          </cell>
          <cell r="B25">
            <v>38</v>
          </cell>
          <cell r="C25">
            <v>30</v>
          </cell>
          <cell r="D25">
            <v>2.875</v>
          </cell>
          <cell r="E25">
            <v>12</v>
          </cell>
          <cell r="F25">
            <v>1.1000000000000001</v>
          </cell>
          <cell r="G25">
            <v>2</v>
          </cell>
          <cell r="H25">
            <v>0.44117647058823528</v>
          </cell>
        </row>
        <row r="26">
          <cell r="A26" t="str">
            <v>PROYECTOS ACUEDUCTO</v>
          </cell>
          <cell r="B26">
            <v>1</v>
          </cell>
          <cell r="C26">
            <v>5</v>
          </cell>
          <cell r="E26">
            <v>0</v>
          </cell>
          <cell r="F26">
            <v>0</v>
          </cell>
          <cell r="G26">
            <v>0</v>
          </cell>
          <cell r="H26">
            <v>0.83333333333333337</v>
          </cell>
        </row>
        <row r="27">
          <cell r="A27" t="str">
            <v>REFERENCIACIÓN ACUEDUCTO</v>
          </cell>
          <cell r="B27">
            <v>3</v>
          </cell>
          <cell r="C27">
            <v>2</v>
          </cell>
          <cell r="E27">
            <v>0</v>
          </cell>
          <cell r="F27">
            <v>0</v>
          </cell>
          <cell r="G27">
            <v>0</v>
          </cell>
          <cell r="H27">
            <v>0.4</v>
          </cell>
        </row>
        <row r="28">
          <cell r="A28" t="str">
            <v>REVISIÓN  POSTERIOR  FRAUDES</v>
          </cell>
          <cell r="B28">
            <v>1</v>
          </cell>
          <cell r="C28">
            <v>0</v>
          </cell>
          <cell r="E28">
            <v>0</v>
          </cell>
          <cell r="F28">
            <v>0</v>
          </cell>
          <cell r="G28">
            <v>0</v>
          </cell>
          <cell r="H28">
            <v>0</v>
          </cell>
        </row>
        <row r="29">
          <cell r="F29">
            <v>0</v>
          </cell>
          <cell r="G29">
            <v>0</v>
          </cell>
          <cell r="H29">
            <v>0</v>
          </cell>
        </row>
        <row r="30">
          <cell r="F30">
            <v>0</v>
          </cell>
          <cell r="G30">
            <v>0</v>
          </cell>
          <cell r="H30">
            <v>0</v>
          </cell>
        </row>
        <row r="31">
          <cell r="F31">
            <v>0</v>
          </cell>
          <cell r="G31">
            <v>0</v>
          </cell>
          <cell r="H31">
            <v>0</v>
          </cell>
        </row>
        <row r="32">
          <cell r="F32">
            <v>0</v>
          </cell>
          <cell r="G32">
            <v>0</v>
          </cell>
          <cell r="H32">
            <v>0</v>
          </cell>
        </row>
        <row r="33">
          <cell r="A33" t="str">
            <v>Total general</v>
          </cell>
          <cell r="B33">
            <v>2428</v>
          </cell>
          <cell r="C33">
            <v>675</v>
          </cell>
          <cell r="F33">
            <v>0</v>
          </cell>
          <cell r="G33">
            <v>0</v>
          </cell>
          <cell r="H33">
            <v>0.21753142120528521</v>
          </cell>
        </row>
        <row r="35">
          <cell r="A35" t="str">
            <v>CAMBIO ACOMETIDAS CONTRATO</v>
          </cell>
          <cell r="B35">
            <v>249</v>
          </cell>
          <cell r="C35">
            <v>1</v>
          </cell>
          <cell r="D35">
            <v>3</v>
          </cell>
          <cell r="E35">
            <v>21</v>
          </cell>
          <cell r="F35">
            <v>4</v>
          </cell>
          <cell r="G35">
            <v>4</v>
          </cell>
          <cell r="H35">
            <v>4.0000000000000001E-3</v>
          </cell>
        </row>
        <row r="36">
          <cell r="A36" t="str">
            <v>CASAS SIN AGUA</v>
          </cell>
          <cell r="B36">
            <v>0</v>
          </cell>
          <cell r="C36">
            <v>1</v>
          </cell>
          <cell r="F36">
            <v>0</v>
          </cell>
          <cell r="G36">
            <v>0</v>
          </cell>
          <cell r="H36">
            <v>1</v>
          </cell>
        </row>
        <row r="37">
          <cell r="A37" t="str">
            <v>CORTE Y RECONEXION</v>
          </cell>
          <cell r="B37">
            <v>365</v>
          </cell>
          <cell r="C37">
            <v>97</v>
          </cell>
          <cell r="D37">
            <v>1</v>
          </cell>
          <cell r="E37">
            <v>21</v>
          </cell>
          <cell r="F37">
            <v>17.399999999999999</v>
          </cell>
          <cell r="G37">
            <v>22</v>
          </cell>
          <cell r="H37">
            <v>0.20995670995670995</v>
          </cell>
        </row>
        <row r="38">
          <cell r="A38" t="str">
            <v>DAÑOS ACUEDUCTO</v>
          </cell>
          <cell r="B38">
            <v>3</v>
          </cell>
          <cell r="C38">
            <v>0</v>
          </cell>
          <cell r="F38">
            <v>0</v>
          </cell>
          <cell r="G38">
            <v>0</v>
          </cell>
          <cell r="H38">
            <v>0</v>
          </cell>
        </row>
        <row r="39">
          <cell r="A39" t="str">
            <v>ESCOMBROS DAÑOS ACUEDUCTO</v>
          </cell>
          <cell r="B39">
            <v>3</v>
          </cell>
          <cell r="C39">
            <v>0</v>
          </cell>
          <cell r="F39">
            <v>0</v>
          </cell>
          <cell r="G39">
            <v>0</v>
          </cell>
          <cell r="H39">
            <v>0</v>
          </cell>
        </row>
        <row r="40">
          <cell r="A40" t="str">
            <v>FRAUDES</v>
          </cell>
          <cell r="B40">
            <v>2</v>
          </cell>
          <cell r="C40">
            <v>1</v>
          </cell>
          <cell r="F40">
            <v>0</v>
          </cell>
          <cell r="G40">
            <v>0</v>
          </cell>
          <cell r="H40">
            <v>0.33333333333333331</v>
          </cell>
        </row>
        <row r="41">
          <cell r="A41" t="str">
            <v>GARANTIAS INSTALACIONES</v>
          </cell>
          <cell r="B41">
            <v>12</v>
          </cell>
          <cell r="C41">
            <v>4</v>
          </cell>
          <cell r="D41">
            <v>1</v>
          </cell>
          <cell r="E41">
            <v>21</v>
          </cell>
          <cell r="F41">
            <v>0.6</v>
          </cell>
          <cell r="G41">
            <v>0.8</v>
          </cell>
          <cell r="H41">
            <v>0.25</v>
          </cell>
        </row>
        <row r="42">
          <cell r="A42" t="str">
            <v>INSTALACIONES ACUEDUCTO</v>
          </cell>
          <cell r="B42">
            <v>336</v>
          </cell>
          <cell r="C42">
            <v>5</v>
          </cell>
          <cell r="D42">
            <v>5</v>
          </cell>
          <cell r="E42">
            <v>21</v>
          </cell>
          <cell r="F42">
            <v>3.2</v>
          </cell>
          <cell r="G42">
            <v>3.2</v>
          </cell>
          <cell r="H42">
            <v>1.466275659824047E-2</v>
          </cell>
        </row>
        <row r="43">
          <cell r="A43" t="str">
            <v>MEDIDORES 1/2 Y 1"</v>
          </cell>
          <cell r="B43">
            <v>216</v>
          </cell>
          <cell r="C43">
            <v>1</v>
          </cell>
          <cell r="D43">
            <v>4</v>
          </cell>
          <cell r="E43">
            <v>21</v>
          </cell>
          <cell r="F43">
            <v>2.6</v>
          </cell>
          <cell r="G43">
            <v>2.6</v>
          </cell>
          <cell r="H43">
            <v>4.608294930875576E-3</v>
          </cell>
        </row>
        <row r="44">
          <cell r="A44" t="str">
            <v>MMTO VALVULAS E HIDRANTES</v>
          </cell>
          <cell r="B44">
            <v>33</v>
          </cell>
          <cell r="C44">
            <v>0</v>
          </cell>
          <cell r="D44">
            <v>3</v>
          </cell>
          <cell r="E44">
            <v>21</v>
          </cell>
          <cell r="F44">
            <v>0.5</v>
          </cell>
          <cell r="G44">
            <v>0.5</v>
          </cell>
          <cell r="H44">
            <v>0</v>
          </cell>
        </row>
        <row r="45">
          <cell r="A45" t="str">
            <v>OBRAS ACCESORIAS DAÑOS ACUEDUCTO</v>
          </cell>
          <cell r="B45">
            <v>133</v>
          </cell>
          <cell r="C45">
            <v>0</v>
          </cell>
          <cell r="D45">
            <v>3</v>
          </cell>
          <cell r="E45">
            <v>21</v>
          </cell>
          <cell r="F45">
            <v>2.1</v>
          </cell>
          <cell r="G45">
            <v>2.1</v>
          </cell>
          <cell r="H45">
            <v>0</v>
          </cell>
        </row>
        <row r="46">
          <cell r="A46" t="str">
            <v>OBRAS ACCESORIAS INSTALACIONES</v>
          </cell>
          <cell r="B46">
            <v>5</v>
          </cell>
          <cell r="C46">
            <v>0</v>
          </cell>
          <cell r="D46">
            <v>1</v>
          </cell>
          <cell r="E46">
            <v>21</v>
          </cell>
          <cell r="F46">
            <v>0.2</v>
          </cell>
          <cell r="G46">
            <v>0.2</v>
          </cell>
          <cell r="H46">
            <v>0</v>
          </cell>
        </row>
        <row r="47">
          <cell r="A47" t="str">
            <v>PROYECTOS ACUEDUCTO</v>
          </cell>
          <cell r="B47">
            <v>2</v>
          </cell>
          <cell r="C47">
            <v>0</v>
          </cell>
          <cell r="F47">
            <v>0</v>
          </cell>
          <cell r="G47">
            <v>0</v>
          </cell>
          <cell r="H47">
            <v>0</v>
          </cell>
        </row>
        <row r="48">
          <cell r="A48" t="str">
            <v>REFERENCIACIÓN ACUEDUCTO</v>
          </cell>
          <cell r="B48">
            <v>1</v>
          </cell>
          <cell r="C48">
            <v>0</v>
          </cell>
          <cell r="F48">
            <v>0</v>
          </cell>
          <cell r="G48">
            <v>0</v>
          </cell>
          <cell r="H48">
            <v>0</v>
          </cell>
        </row>
        <row r="49">
          <cell r="F49">
            <v>0</v>
          </cell>
          <cell r="G49">
            <v>0</v>
          </cell>
          <cell r="H49">
            <v>0</v>
          </cell>
        </row>
        <row r="51">
          <cell r="A51" t="str">
            <v>Total general</v>
          </cell>
          <cell r="B51">
            <v>1360</v>
          </cell>
          <cell r="C51">
            <v>110</v>
          </cell>
          <cell r="F51">
            <v>0</v>
          </cell>
          <cell r="G51">
            <v>0</v>
          </cell>
          <cell r="H51">
            <v>7.4829931972789115E-2</v>
          </cell>
        </row>
      </sheetData>
      <sheetData sheetId="3"/>
      <sheetData sheetId="4"/>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refreshError="1"/>
      <sheetData sheetId="15"/>
      <sheetData sheetId="16"/>
      <sheetData sheetId="17"/>
      <sheetData sheetId="18"/>
      <sheetData sheetId="19"/>
      <sheetData sheetId="20"/>
      <sheetData sheetId="21" refreshError="1"/>
      <sheetData sheetId="22"/>
      <sheetData sheetId="23">
        <row r="12">
          <cell r="A12">
            <v>0</v>
          </cell>
        </row>
      </sheetData>
      <sheetData sheetId="24"/>
      <sheetData sheetId="25"/>
      <sheetData sheetId="26"/>
      <sheetData sheetId="27"/>
      <sheetData sheetId="28"/>
      <sheetData sheetId="29"/>
      <sheetData sheetId="30"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ne-Feb"/>
      <sheetName val="Mar-Abr"/>
      <sheetName val="May-Jun"/>
      <sheetName val="Jul-Ago"/>
      <sheetName val="Sep-Oct"/>
      <sheetName val="Nov-Dic"/>
      <sheetName val="Ene-Dic EEPPM"/>
      <sheetName val="May-Dic Contrato"/>
      <sheetName val="Tramos"/>
    </sheetNames>
    <sheetDataSet>
      <sheetData sheetId="0"/>
      <sheetData sheetId="1">
        <row r="12">
          <cell r="A12" t="str">
            <v>CARROTANQUE</v>
          </cell>
          <cell r="B12">
            <v>104</v>
          </cell>
          <cell r="C12">
            <v>14</v>
          </cell>
          <cell r="D12">
            <v>1</v>
          </cell>
          <cell r="E12">
            <v>46</v>
          </cell>
          <cell r="F12">
            <v>2.2999999999999998</v>
          </cell>
          <cell r="G12">
            <v>2.6</v>
          </cell>
          <cell r="H12">
            <v>0.11864406779661017</v>
          </cell>
        </row>
        <row r="13">
          <cell r="A13" t="str">
            <v>CASAS SIN AGUA</v>
          </cell>
          <cell r="B13">
            <v>546</v>
          </cell>
          <cell r="C13">
            <v>609</v>
          </cell>
          <cell r="D13">
            <v>1</v>
          </cell>
          <cell r="E13">
            <v>61</v>
          </cell>
          <cell r="F13">
            <v>9</v>
          </cell>
          <cell r="G13">
            <v>18.899999999999999</v>
          </cell>
          <cell r="H13">
            <v>0.52727272727272723</v>
          </cell>
        </row>
        <row r="14">
          <cell r="A14" t="str">
            <v>CORTE Y RECONEXION</v>
          </cell>
          <cell r="B14">
            <v>122</v>
          </cell>
          <cell r="C14">
            <v>138</v>
          </cell>
          <cell r="F14">
            <v>0</v>
          </cell>
          <cell r="G14">
            <v>0</v>
          </cell>
          <cell r="H14">
            <v>0.53076923076923077</v>
          </cell>
        </row>
        <row r="15">
          <cell r="A15" t="str">
            <v>DAÑOS ACUEDUCTO</v>
          </cell>
          <cell r="B15">
            <v>666</v>
          </cell>
          <cell r="C15">
            <v>234</v>
          </cell>
          <cell r="D15">
            <v>7.442622950819672</v>
          </cell>
          <cell r="E15">
            <v>61</v>
          </cell>
          <cell r="F15">
            <v>1.5</v>
          </cell>
          <cell r="G15">
            <v>2</v>
          </cell>
          <cell r="H15">
            <v>0.26</v>
          </cell>
        </row>
        <row r="16">
          <cell r="A16" t="str">
            <v>ESCOMBROS DAÑOS ACUEDUCTO</v>
          </cell>
          <cell r="B16">
            <v>221</v>
          </cell>
          <cell r="C16">
            <v>9</v>
          </cell>
          <cell r="D16">
            <v>1</v>
          </cell>
          <cell r="E16">
            <v>61</v>
          </cell>
          <cell r="F16">
            <v>3.6</v>
          </cell>
          <cell r="G16">
            <v>3.8</v>
          </cell>
          <cell r="H16">
            <v>3.9130434782608699E-2</v>
          </cell>
        </row>
        <row r="17">
          <cell r="A17" t="str">
            <v>FRAUDES</v>
          </cell>
          <cell r="B17">
            <v>62</v>
          </cell>
          <cell r="C17">
            <v>249</v>
          </cell>
          <cell r="D17">
            <v>1</v>
          </cell>
          <cell r="E17">
            <v>14</v>
          </cell>
          <cell r="F17">
            <v>22.2</v>
          </cell>
          <cell r="G17">
            <v>22.2</v>
          </cell>
          <cell r="H17">
            <v>0.80064308681672025</v>
          </cell>
        </row>
        <row r="18">
          <cell r="A18" t="str">
            <v>GARANTIAS INSTALACIONES</v>
          </cell>
          <cell r="B18">
            <v>70</v>
          </cell>
          <cell r="C18">
            <v>23</v>
          </cell>
          <cell r="F18">
            <v>0</v>
          </cell>
          <cell r="G18">
            <v>0</v>
          </cell>
          <cell r="H18">
            <v>0.24731182795698925</v>
          </cell>
        </row>
        <row r="19">
          <cell r="A19" t="str">
            <v>INSTALACIONES ACUEDUCTO</v>
          </cell>
          <cell r="B19">
            <v>13</v>
          </cell>
          <cell r="C19">
            <v>39</v>
          </cell>
          <cell r="F19">
            <v>0</v>
          </cell>
          <cell r="G19">
            <v>0</v>
          </cell>
          <cell r="H19">
            <v>0.75</v>
          </cell>
        </row>
        <row r="20">
          <cell r="A20" t="str">
            <v>INSTALACIONES ALCANTARILLADO</v>
          </cell>
          <cell r="B20">
            <v>3</v>
          </cell>
          <cell r="C20">
            <v>3</v>
          </cell>
          <cell r="F20">
            <v>0</v>
          </cell>
          <cell r="G20">
            <v>0</v>
          </cell>
          <cell r="H20">
            <v>0.5</v>
          </cell>
        </row>
        <row r="21">
          <cell r="A21" t="str">
            <v>MEDIDORES 1/2 Y 1"</v>
          </cell>
          <cell r="B21">
            <v>7</v>
          </cell>
          <cell r="C21">
            <v>18</v>
          </cell>
          <cell r="F21">
            <v>0</v>
          </cell>
          <cell r="G21">
            <v>0</v>
          </cell>
          <cell r="H21">
            <v>0.72</v>
          </cell>
        </row>
        <row r="22">
          <cell r="A22" t="str">
            <v>MMTO VALVULAS E HIDRANTES</v>
          </cell>
          <cell r="B22">
            <v>10</v>
          </cell>
          <cell r="C22">
            <v>19</v>
          </cell>
          <cell r="D22">
            <v>1</v>
          </cell>
          <cell r="E22">
            <v>61</v>
          </cell>
          <cell r="F22">
            <v>0.2</v>
          </cell>
          <cell r="G22">
            <v>0.5</v>
          </cell>
          <cell r="H22">
            <v>0.65517241379310343</v>
          </cell>
        </row>
        <row r="23">
          <cell r="A23" t="str">
            <v>OBRAS ACCESORIAS DAÑOS ACUEDUCTO</v>
          </cell>
          <cell r="B23">
            <v>2</v>
          </cell>
          <cell r="C23">
            <v>14</v>
          </cell>
          <cell r="F23">
            <v>0</v>
          </cell>
          <cell r="G23">
            <v>0</v>
          </cell>
          <cell r="H23">
            <v>0.875</v>
          </cell>
        </row>
        <row r="24">
          <cell r="A24" t="str">
            <v>OBRAS ACCESORIAS INSTALACIONES</v>
          </cell>
          <cell r="B24">
            <v>544</v>
          </cell>
          <cell r="C24">
            <v>1</v>
          </cell>
          <cell r="F24">
            <v>0</v>
          </cell>
          <cell r="G24">
            <v>0</v>
          </cell>
          <cell r="H24">
            <v>1.834862385321101E-3</v>
          </cell>
        </row>
        <row r="25">
          <cell r="A25" t="str">
            <v>PITOMETRÍA</v>
          </cell>
          <cell r="B25">
            <v>72</v>
          </cell>
          <cell r="C25">
            <v>75</v>
          </cell>
          <cell r="D25">
            <v>1</v>
          </cell>
          <cell r="E25">
            <v>21</v>
          </cell>
          <cell r="F25">
            <v>3.4</v>
          </cell>
          <cell r="G25">
            <v>7</v>
          </cell>
          <cell r="H25">
            <v>0.51020408163265307</v>
          </cell>
        </row>
        <row r="26">
          <cell r="A26" t="str">
            <v>PROYECTOS ACUEDUCTO</v>
          </cell>
          <cell r="B26">
            <v>52</v>
          </cell>
          <cell r="C26">
            <v>4</v>
          </cell>
          <cell r="F26">
            <v>0</v>
          </cell>
          <cell r="G26">
            <v>0</v>
          </cell>
          <cell r="H26">
            <v>7.1428571428571425E-2</v>
          </cell>
        </row>
        <row r="27">
          <cell r="A27" t="str">
            <v>REFERENCIACIÓN ACUEDUCTO</v>
          </cell>
          <cell r="B27">
            <v>1</v>
          </cell>
          <cell r="C27">
            <v>0</v>
          </cell>
          <cell r="F27">
            <v>0</v>
          </cell>
          <cell r="G27">
            <v>0</v>
          </cell>
          <cell r="H27">
            <v>0</v>
          </cell>
        </row>
        <row r="28">
          <cell r="A28" t="str">
            <v>REPARACION CAJAS DE MEDIDORES</v>
          </cell>
          <cell r="B28">
            <v>1</v>
          </cell>
          <cell r="C28">
            <v>6</v>
          </cell>
          <cell r="F28">
            <v>0</v>
          </cell>
          <cell r="G28">
            <v>0</v>
          </cell>
          <cell r="H28">
            <v>0.8571428571428571</v>
          </cell>
        </row>
        <row r="29">
          <cell r="A29" t="str">
            <v>RETIRO MEDIDOR</v>
          </cell>
          <cell r="B29">
            <v>121</v>
          </cell>
          <cell r="C29">
            <v>52</v>
          </cell>
          <cell r="F29">
            <v>0</v>
          </cell>
          <cell r="G29">
            <v>0</v>
          </cell>
          <cell r="H29">
            <v>0.30057803468208094</v>
          </cell>
        </row>
        <row r="30">
          <cell r="A30" t="str">
            <v>TAPONADAS</v>
          </cell>
          <cell r="B30">
            <v>2</v>
          </cell>
          <cell r="C30">
            <v>20</v>
          </cell>
          <cell r="F30">
            <v>0</v>
          </cell>
          <cell r="G30">
            <v>0</v>
          </cell>
          <cell r="H30">
            <v>0.90909090909090906</v>
          </cell>
        </row>
        <row r="31">
          <cell r="A31" t="str">
            <v>TRASLADO MEDIDOR</v>
          </cell>
          <cell r="B31">
            <v>1</v>
          </cell>
          <cell r="C31">
            <v>0</v>
          </cell>
          <cell r="F31">
            <v>0</v>
          </cell>
          <cell r="G31">
            <v>0</v>
          </cell>
          <cell r="H31">
            <v>0</v>
          </cell>
        </row>
        <row r="32">
          <cell r="F32">
            <v>0</v>
          </cell>
          <cell r="G32">
            <v>0</v>
          </cell>
          <cell r="H32">
            <v>0</v>
          </cell>
        </row>
        <row r="33">
          <cell r="A33" t="str">
            <v>Total general</v>
          </cell>
          <cell r="B33">
            <v>2620</v>
          </cell>
          <cell r="C33">
            <v>1527</v>
          </cell>
          <cell r="F33">
            <v>0</v>
          </cell>
          <cell r="G33">
            <v>0</v>
          </cell>
          <cell r="H33">
            <v>0.36821798890764407</v>
          </cell>
        </row>
        <row r="34">
          <cell r="F34">
            <v>0</v>
          </cell>
          <cell r="G34">
            <v>0</v>
          </cell>
          <cell r="H34">
            <v>0</v>
          </cell>
        </row>
      </sheetData>
      <sheetData sheetId="2">
        <row r="12">
          <cell r="A12" t="str">
            <v>CAMBIO ACOMETIDAS CONTRATO</v>
          </cell>
          <cell r="B12">
            <v>2</v>
          </cell>
          <cell r="C12">
            <v>5</v>
          </cell>
          <cell r="F12">
            <v>0</v>
          </cell>
          <cell r="G12">
            <v>0</v>
          </cell>
          <cell r="H12">
            <v>0.7142857142857143</v>
          </cell>
        </row>
        <row r="13">
          <cell r="A13" t="str">
            <v>CARROTANQUE</v>
          </cell>
          <cell r="B13">
            <v>80</v>
          </cell>
          <cell r="C13">
            <v>2</v>
          </cell>
          <cell r="D13">
            <v>1</v>
          </cell>
          <cell r="E13">
            <v>44</v>
          </cell>
          <cell r="F13">
            <v>1.8</v>
          </cell>
          <cell r="G13">
            <v>1.9</v>
          </cell>
          <cell r="H13">
            <v>2.4390243902439025E-2</v>
          </cell>
        </row>
        <row r="14">
          <cell r="A14" t="str">
            <v>CASAS SIN AGUA</v>
          </cell>
          <cell r="B14">
            <v>500</v>
          </cell>
          <cell r="C14">
            <v>535</v>
          </cell>
          <cell r="D14">
            <v>1</v>
          </cell>
          <cell r="E14">
            <v>61</v>
          </cell>
          <cell r="F14">
            <v>8.1999999999999993</v>
          </cell>
          <cell r="G14">
            <v>17</v>
          </cell>
          <cell r="H14">
            <v>0.51690821256038644</v>
          </cell>
        </row>
        <row r="15">
          <cell r="A15" t="str">
            <v>CORTE Y RECONEXION</v>
          </cell>
          <cell r="B15">
            <v>19</v>
          </cell>
          <cell r="C15">
            <v>17</v>
          </cell>
          <cell r="F15">
            <v>0</v>
          </cell>
          <cell r="G15">
            <v>0</v>
          </cell>
          <cell r="H15">
            <v>0.47222222222222221</v>
          </cell>
        </row>
        <row r="16">
          <cell r="A16" t="str">
            <v>DAÑOS ACUEDUCTO</v>
          </cell>
          <cell r="B16">
            <v>598</v>
          </cell>
          <cell r="C16">
            <v>259</v>
          </cell>
          <cell r="D16">
            <v>7.278688524590164</v>
          </cell>
          <cell r="E16">
            <v>61</v>
          </cell>
          <cell r="F16">
            <v>1.3</v>
          </cell>
          <cell r="G16">
            <v>1.9</v>
          </cell>
          <cell r="H16">
            <v>0.30221703617269546</v>
          </cell>
        </row>
        <row r="17">
          <cell r="A17" t="str">
            <v>ESCOMBROS DAÑOS ACUEDUCTO</v>
          </cell>
          <cell r="B17">
            <v>188</v>
          </cell>
          <cell r="C17">
            <v>9</v>
          </cell>
          <cell r="D17">
            <v>1</v>
          </cell>
          <cell r="E17">
            <v>61</v>
          </cell>
          <cell r="F17">
            <v>3.1</v>
          </cell>
          <cell r="G17">
            <v>3.2</v>
          </cell>
          <cell r="H17">
            <v>4.5685279187817257E-2</v>
          </cell>
        </row>
        <row r="18">
          <cell r="A18" t="str">
            <v>FRAUDES</v>
          </cell>
          <cell r="B18">
            <v>234</v>
          </cell>
          <cell r="C18">
            <v>222</v>
          </cell>
          <cell r="D18">
            <v>1</v>
          </cell>
          <cell r="E18">
            <v>18</v>
          </cell>
          <cell r="F18">
            <v>13</v>
          </cell>
          <cell r="G18">
            <v>25.3</v>
          </cell>
          <cell r="H18">
            <v>0.48684210526315791</v>
          </cell>
        </row>
        <row r="19">
          <cell r="A19" t="str">
            <v>GARANTIAS INSTALACIONES</v>
          </cell>
          <cell r="B19">
            <v>13</v>
          </cell>
          <cell r="C19">
            <v>7</v>
          </cell>
          <cell r="F19">
            <v>0</v>
          </cell>
          <cell r="G19">
            <v>0</v>
          </cell>
          <cell r="H19">
            <v>0.35</v>
          </cell>
        </row>
        <row r="20">
          <cell r="A20" t="str">
            <v>INSTALACIONES ACUEDUCTO</v>
          </cell>
          <cell r="B20">
            <v>48</v>
          </cell>
          <cell r="C20">
            <v>104</v>
          </cell>
          <cell r="F20">
            <v>0</v>
          </cell>
          <cell r="G20">
            <v>0</v>
          </cell>
          <cell r="H20">
            <v>0.68421052631578949</v>
          </cell>
        </row>
        <row r="21">
          <cell r="A21" t="str">
            <v>INSTALACIONES ALCANTARILLADO</v>
          </cell>
          <cell r="B21">
            <v>8</v>
          </cell>
          <cell r="C21">
            <v>0</v>
          </cell>
          <cell r="F21">
            <v>0</v>
          </cell>
          <cell r="G21">
            <v>0</v>
          </cell>
          <cell r="H21">
            <v>0</v>
          </cell>
        </row>
        <row r="22">
          <cell r="A22" t="str">
            <v>MEDIDORES 1/2 Y 1"</v>
          </cell>
          <cell r="B22">
            <v>3</v>
          </cell>
          <cell r="C22">
            <v>4</v>
          </cell>
          <cell r="F22">
            <v>0</v>
          </cell>
          <cell r="G22">
            <v>0</v>
          </cell>
          <cell r="H22">
            <v>0.5714285714285714</v>
          </cell>
        </row>
        <row r="23">
          <cell r="A23" t="str">
            <v>MMTO VALVULAS E HIDRANTES</v>
          </cell>
          <cell r="B23">
            <v>2</v>
          </cell>
          <cell r="C23">
            <v>1</v>
          </cell>
          <cell r="D23">
            <v>1</v>
          </cell>
          <cell r="E23">
            <v>61</v>
          </cell>
          <cell r="F23">
            <v>0</v>
          </cell>
          <cell r="G23">
            <v>0</v>
          </cell>
          <cell r="H23">
            <v>0.33333333333333331</v>
          </cell>
        </row>
        <row r="24">
          <cell r="A24" t="str">
            <v>OBRAS ACCESORIAS DAÑOS ACUEDUCTO</v>
          </cell>
          <cell r="B24">
            <v>4</v>
          </cell>
          <cell r="C24">
            <v>23</v>
          </cell>
          <cell r="F24">
            <v>0</v>
          </cell>
          <cell r="G24">
            <v>0</v>
          </cell>
          <cell r="H24">
            <v>0.85185185185185186</v>
          </cell>
        </row>
        <row r="25">
          <cell r="A25" t="str">
            <v>OBRAS ACCESORIAS INSTALACIONES</v>
          </cell>
          <cell r="B25">
            <v>1107</v>
          </cell>
          <cell r="C25">
            <v>0</v>
          </cell>
          <cell r="F25">
            <v>0</v>
          </cell>
          <cell r="G25">
            <v>0</v>
          </cell>
          <cell r="H25">
            <v>0</v>
          </cell>
        </row>
        <row r="26">
          <cell r="A26" t="str">
            <v>PITOMETRÍA</v>
          </cell>
          <cell r="B26">
            <v>150</v>
          </cell>
          <cell r="C26">
            <v>65</v>
          </cell>
          <cell r="D26">
            <v>1</v>
          </cell>
          <cell r="E26">
            <v>20</v>
          </cell>
          <cell r="F26">
            <v>7.5</v>
          </cell>
          <cell r="G26">
            <v>10.8</v>
          </cell>
          <cell r="H26">
            <v>0.30232558139534882</v>
          </cell>
        </row>
        <row r="27">
          <cell r="A27" t="str">
            <v>PROYECTOS ACUEDUCTO</v>
          </cell>
          <cell r="B27">
            <v>62</v>
          </cell>
          <cell r="C27">
            <v>1</v>
          </cell>
          <cell r="F27">
            <v>0</v>
          </cell>
          <cell r="G27">
            <v>0</v>
          </cell>
          <cell r="H27">
            <v>1.5873015873015872E-2</v>
          </cell>
        </row>
        <row r="28">
          <cell r="A28" t="str">
            <v>REFERENCIACIÓN ACUEDUCTO</v>
          </cell>
          <cell r="B28">
            <v>1</v>
          </cell>
          <cell r="C28">
            <v>3</v>
          </cell>
          <cell r="F28">
            <v>0</v>
          </cell>
          <cell r="G28">
            <v>0</v>
          </cell>
          <cell r="H28">
            <v>0.75</v>
          </cell>
        </row>
        <row r="29">
          <cell r="A29" t="str">
            <v>TRASLADO MEDIDOR</v>
          </cell>
          <cell r="B29">
            <v>1</v>
          </cell>
          <cell r="C29">
            <v>0</v>
          </cell>
          <cell r="F29">
            <v>0</v>
          </cell>
          <cell r="G29">
            <v>0</v>
          </cell>
          <cell r="H29">
            <v>0</v>
          </cell>
        </row>
        <row r="30">
          <cell r="F30">
            <v>0</v>
          </cell>
          <cell r="G30">
            <v>0</v>
          </cell>
          <cell r="H30">
            <v>0</v>
          </cell>
        </row>
        <row r="31">
          <cell r="A31" t="str">
            <v>Total general</v>
          </cell>
          <cell r="B31">
            <v>3020</v>
          </cell>
          <cell r="C31">
            <v>1257</v>
          </cell>
          <cell r="F31">
            <v>0</v>
          </cell>
          <cell r="G31">
            <v>0</v>
          </cell>
          <cell r="H31">
            <v>0.29389759176993219</v>
          </cell>
        </row>
        <row r="32">
          <cell r="F32">
            <v>0</v>
          </cell>
          <cell r="G32">
            <v>0</v>
          </cell>
          <cell r="H32">
            <v>0</v>
          </cell>
        </row>
      </sheetData>
      <sheetData sheetId="3"/>
      <sheetData sheetId="4"/>
      <sheetData sheetId="5">
        <row r="12">
          <cell r="A12" t="str">
            <v>CAMBIO ACOMETIDAS CONTRATO</v>
          </cell>
          <cell r="B12">
            <v>8</v>
          </cell>
          <cell r="C12">
            <v>8</v>
          </cell>
          <cell r="F12">
            <v>0</v>
          </cell>
          <cell r="G12">
            <v>0</v>
          </cell>
          <cell r="H12">
            <v>0.5</v>
          </cell>
        </row>
        <row r="13">
          <cell r="A13" t="str">
            <v>CARROTANQUE</v>
          </cell>
          <cell r="B13">
            <v>123</v>
          </cell>
          <cell r="C13">
            <v>1</v>
          </cell>
          <cell r="D13">
            <v>1</v>
          </cell>
          <cell r="E13">
            <v>63</v>
          </cell>
          <cell r="F13">
            <v>2</v>
          </cell>
          <cell r="G13">
            <v>2</v>
          </cell>
          <cell r="H13">
            <v>8.0645161290322578E-3</v>
          </cell>
        </row>
        <row r="14">
          <cell r="A14" t="str">
            <v>CASAS SIN AGUA</v>
          </cell>
          <cell r="B14">
            <v>465</v>
          </cell>
          <cell r="C14">
            <v>735</v>
          </cell>
          <cell r="D14">
            <v>1</v>
          </cell>
          <cell r="E14">
            <v>63</v>
          </cell>
          <cell r="F14">
            <v>7.4</v>
          </cell>
          <cell r="G14">
            <v>19</v>
          </cell>
          <cell r="H14">
            <v>0.61250000000000004</v>
          </cell>
        </row>
        <row r="15">
          <cell r="A15" t="str">
            <v>CORTE Y RECONEXION</v>
          </cell>
          <cell r="B15">
            <v>15</v>
          </cell>
          <cell r="C15">
            <v>32</v>
          </cell>
          <cell r="F15">
            <v>0</v>
          </cell>
          <cell r="G15">
            <v>0</v>
          </cell>
          <cell r="H15">
            <v>0.68085106382978722</v>
          </cell>
        </row>
        <row r="16">
          <cell r="A16" t="str">
            <v>DAÑOS ACUEDUCTO</v>
          </cell>
          <cell r="B16">
            <v>640</v>
          </cell>
          <cell r="C16">
            <v>287</v>
          </cell>
          <cell r="D16">
            <v>7</v>
          </cell>
          <cell r="E16">
            <v>55.285714285714285</v>
          </cell>
          <cell r="F16">
            <v>1.7</v>
          </cell>
          <cell r="G16">
            <v>2.4</v>
          </cell>
          <cell r="H16">
            <v>0.30960086299892126</v>
          </cell>
        </row>
        <row r="17">
          <cell r="A17" t="str">
            <v>ESCOMBROS DAÑOS ACUEDUCTO</v>
          </cell>
          <cell r="B17">
            <v>205</v>
          </cell>
          <cell r="C17">
            <v>9</v>
          </cell>
          <cell r="D17">
            <v>1</v>
          </cell>
          <cell r="E17">
            <v>63</v>
          </cell>
          <cell r="F17">
            <v>3.3</v>
          </cell>
          <cell r="G17">
            <v>3.4</v>
          </cell>
          <cell r="H17">
            <v>4.2056074766355138E-2</v>
          </cell>
        </row>
        <row r="18">
          <cell r="A18" t="str">
            <v>FRAUDES</v>
          </cell>
          <cell r="B18">
            <v>356</v>
          </cell>
          <cell r="C18">
            <v>255</v>
          </cell>
          <cell r="D18">
            <v>1</v>
          </cell>
          <cell r="E18">
            <v>25</v>
          </cell>
          <cell r="F18">
            <v>14.2</v>
          </cell>
          <cell r="G18">
            <v>24.4</v>
          </cell>
          <cell r="H18">
            <v>0.41734860883797054</v>
          </cell>
        </row>
        <row r="19">
          <cell r="A19" t="str">
            <v>GARANTIAS INSTALACIONES</v>
          </cell>
          <cell r="B19">
            <v>32</v>
          </cell>
          <cell r="C19">
            <v>7</v>
          </cell>
          <cell r="F19">
            <v>0</v>
          </cell>
          <cell r="G19">
            <v>0</v>
          </cell>
          <cell r="H19">
            <v>0.17948717948717949</v>
          </cell>
        </row>
        <row r="20">
          <cell r="A20" t="str">
            <v>INSTALACIONES ACUEDUCTO</v>
          </cell>
          <cell r="B20">
            <v>4</v>
          </cell>
          <cell r="C20">
            <v>91</v>
          </cell>
          <cell r="F20">
            <v>0</v>
          </cell>
          <cell r="G20">
            <v>0</v>
          </cell>
          <cell r="H20">
            <v>0.95789473684210524</v>
          </cell>
        </row>
        <row r="21">
          <cell r="A21" t="str">
            <v>MEDIDORES 1/2 Y 1"</v>
          </cell>
          <cell r="B21">
            <v>2</v>
          </cell>
          <cell r="C21">
            <v>3</v>
          </cell>
          <cell r="F21">
            <v>0</v>
          </cell>
          <cell r="G21">
            <v>0</v>
          </cell>
          <cell r="H21">
            <v>0.6</v>
          </cell>
        </row>
        <row r="22">
          <cell r="A22" t="str">
            <v>MMTO VALVULAS E HIDRANTES</v>
          </cell>
          <cell r="B22">
            <v>36</v>
          </cell>
          <cell r="C22">
            <v>12</v>
          </cell>
          <cell r="D22">
            <v>2</v>
          </cell>
          <cell r="E22">
            <v>44</v>
          </cell>
          <cell r="F22">
            <v>0.4</v>
          </cell>
          <cell r="G22">
            <v>0.5</v>
          </cell>
          <cell r="H22">
            <v>0.25</v>
          </cell>
        </row>
        <row r="23">
          <cell r="A23" t="str">
            <v>OBRAS ACCESORIAS DAÑOS ACUEDUCTO</v>
          </cell>
          <cell r="B23">
            <v>9</v>
          </cell>
          <cell r="C23">
            <v>22</v>
          </cell>
          <cell r="F23">
            <v>0</v>
          </cell>
          <cell r="G23">
            <v>0</v>
          </cell>
          <cell r="H23">
            <v>0.70967741935483875</v>
          </cell>
        </row>
        <row r="24">
          <cell r="A24" t="str">
            <v>OBRAS ACCESORIAS INSTALACIONES</v>
          </cell>
          <cell r="B24">
            <v>1132</v>
          </cell>
          <cell r="C24">
            <v>0</v>
          </cell>
          <cell r="F24">
            <v>0</v>
          </cell>
          <cell r="G24">
            <v>0</v>
          </cell>
          <cell r="H24">
            <v>0</v>
          </cell>
        </row>
        <row r="25">
          <cell r="A25" t="str">
            <v>PITOMETRÍA</v>
          </cell>
          <cell r="B25">
            <v>44</v>
          </cell>
          <cell r="C25">
            <v>71</v>
          </cell>
          <cell r="D25">
            <v>3</v>
          </cell>
          <cell r="E25">
            <v>31.333333333333332</v>
          </cell>
          <cell r="F25">
            <v>0.5</v>
          </cell>
          <cell r="G25">
            <v>1.2</v>
          </cell>
          <cell r="H25">
            <v>0.61739130434782608</v>
          </cell>
        </row>
        <row r="26">
          <cell r="A26" t="str">
            <v>PROYECTOS ACUEDUCTO</v>
          </cell>
          <cell r="B26">
            <v>51</v>
          </cell>
          <cell r="C26">
            <v>7</v>
          </cell>
          <cell r="F26">
            <v>0</v>
          </cell>
          <cell r="G26">
            <v>0</v>
          </cell>
          <cell r="H26">
            <v>0.1206896551724138</v>
          </cell>
        </row>
        <row r="27">
          <cell r="A27" t="str">
            <v>SECTOR SIN AGUA</v>
          </cell>
          <cell r="B27">
            <v>0</v>
          </cell>
          <cell r="C27">
            <v>1</v>
          </cell>
          <cell r="F27">
            <v>0</v>
          </cell>
          <cell r="G27">
            <v>0</v>
          </cell>
          <cell r="H27">
            <v>1</v>
          </cell>
        </row>
        <row r="28">
          <cell r="A28" t="str">
            <v>#N/A</v>
          </cell>
          <cell r="B28">
            <v>3</v>
          </cell>
          <cell r="C28">
            <v>1</v>
          </cell>
          <cell r="F28">
            <v>0</v>
          </cell>
          <cell r="G28">
            <v>0</v>
          </cell>
          <cell r="H28">
            <v>0.25</v>
          </cell>
        </row>
        <row r="29">
          <cell r="F29">
            <v>0</v>
          </cell>
          <cell r="G29">
            <v>0</v>
          </cell>
          <cell r="H29">
            <v>0</v>
          </cell>
        </row>
        <row r="30">
          <cell r="F30">
            <v>0</v>
          </cell>
          <cell r="G30">
            <v>0</v>
          </cell>
          <cell r="H30">
            <v>0</v>
          </cell>
        </row>
        <row r="31">
          <cell r="F31">
            <v>0</v>
          </cell>
          <cell r="G31">
            <v>0</v>
          </cell>
          <cell r="H31">
            <v>0</v>
          </cell>
        </row>
        <row r="32">
          <cell r="F32">
            <v>0</v>
          </cell>
          <cell r="G32">
            <v>0</v>
          </cell>
          <cell r="H32">
            <v>0</v>
          </cell>
        </row>
        <row r="33">
          <cell r="A33" t="str">
            <v>Total general</v>
          </cell>
          <cell r="B33">
            <v>3125</v>
          </cell>
          <cell r="C33">
            <v>1542</v>
          </cell>
          <cell r="F33">
            <v>0</v>
          </cell>
          <cell r="G33">
            <v>0</v>
          </cell>
          <cell r="H33">
            <v>0.33040497107349476</v>
          </cell>
        </row>
        <row r="34">
          <cell r="F34">
            <v>0</v>
          </cell>
          <cell r="G34">
            <v>0</v>
          </cell>
          <cell r="H34">
            <v>0</v>
          </cell>
        </row>
      </sheetData>
      <sheetData sheetId="6"/>
      <sheetData sheetId="7"/>
      <sheetData sheetId="8"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Consolidado Acta 5"/>
      <sheetName val="Control_Pagos"/>
      <sheetName val="CUMPLIMIENTO DE METAS"/>
      <sheetName val="Consolidado x Actividad"/>
      <sheetName val="Valor por Actividad"/>
      <sheetName val="Ordenes_Ejec_x_Acta_R"/>
      <sheetName val="Tiempos de ejecución consolidad"/>
      <sheetName val="Acumulados"/>
      <sheetName val="Gráfico1"/>
      <sheetName val="VALORES"/>
      <sheetName val="Cantidad por ìtemes"/>
      <sheetName val="Tiempos de ejecución por Dir."/>
      <sheetName val="Relaciòn por municipios"/>
      <sheetName val="Acta 5"/>
      <sheetName val="Materiales"/>
      <sheetName val="Cantidad por Actividad"/>
      <sheetName val="Cantidad por Direcciòn"/>
      <sheetName val="Macro1"/>
      <sheetName val="INDICE"/>
    </sheetNames>
    <sheetDataSet>
      <sheetData sheetId="0"/>
      <sheetData sheetId="1"/>
      <sheetData sheetId="2"/>
      <sheetData sheetId="3"/>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row r="1667">
          <cell r="A1667" t="str">
            <v>Macro4</v>
          </cell>
        </row>
      </sheetData>
      <sheetData sheetId="18"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lor por actividad"/>
      <sheetName val="Info. Consolidado Acta 4"/>
      <sheetName val="Acta 4"/>
      <sheetName val="Tiempos de ejecución consolidad"/>
      <sheetName val="Tiempos de ejecución por Dir."/>
      <sheetName val="Control_Pagos"/>
      <sheetName val="Acumulados"/>
      <sheetName val="Gráfico1"/>
      <sheetName val="VALORES"/>
      <sheetName val="Relación por Municipios"/>
      <sheetName val="CUMPLIMIENTO DE METAS"/>
      <sheetName val="COSTOS ACTIVIDES PRINCIPALES"/>
      <sheetName val="Inventario"/>
      <sheetName val="Cantidad por Actividad"/>
      <sheetName val="Cantidad por Dirección"/>
      <sheetName val="Cantidad por itemes"/>
      <sheetName val="Macro1"/>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sheetData sheetId="14"/>
      <sheetData sheetId="15"/>
      <sheetData sheetId="16">
        <row r="15">
          <cell r="A15" t="str">
            <v>Macro11</v>
          </cell>
        </row>
      </sheetData>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lor por actividad"/>
      <sheetName val="Info. Consolidado Acta 4"/>
      <sheetName val="Acta 4"/>
      <sheetName val="Tiempos de ejecución consolidad"/>
      <sheetName val="Tiempos de ejecución por Dir."/>
      <sheetName val="Control_Pagos"/>
      <sheetName val="Acumulados"/>
      <sheetName val="Gráfico1"/>
      <sheetName val="VALORES"/>
      <sheetName val="Relación por Municipios"/>
      <sheetName val="CUMPLIMIENTO DE METAS"/>
      <sheetName val="COSTOS ACTIVIDES PRINCIPALES"/>
      <sheetName val="Inventario"/>
      <sheetName val="Cantidad por Actividad"/>
      <sheetName val="Cantidad por Dirección"/>
      <sheetName val="Cantidad por itemes"/>
      <sheetName val="Macro1"/>
      <sheetName val="INDICE"/>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sheetData sheetId="14"/>
      <sheetData sheetId="15"/>
      <sheetData sheetId="16">
        <row r="15">
          <cell r="A15" t="str">
            <v>Macro11</v>
          </cell>
        </row>
      </sheetData>
      <sheetData sheetId="1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generales"/>
      <sheetName val="Datos de entrada"/>
      <sheetName val="FOR-001"/>
      <sheetName val="Resumen"/>
      <sheetName val="Sábana"/>
      <sheetName val="Cuadro1A"/>
      <sheetName val="Cuadro1B"/>
      <sheetName val="Cuadro2"/>
      <sheetName val="Cuadro3"/>
      <sheetName val="Exper."/>
      <sheetName val="Cumplim."/>
      <sheetName val="Aseg.Calid"/>
      <sheetName val="DETALLE DEL AIUI"/>
      <sheetName val="Comparación histórica"/>
      <sheetName val="Multas SICC"/>
      <sheetName val="Paral. 1"/>
      <sheetName val="Paral. 2"/>
      <sheetName val="Paral. 3"/>
      <sheetName val="Paral.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IU"/>
      <sheetName val="PRESTA"/>
      <sheetName val="BASE"/>
      <sheetName val="BASE CTOS"/>
      <sheetName val="PRELIM"/>
      <sheetName val="TUBERIA"/>
      <sheetName val="EXCAVA"/>
      <sheetName val="RESUMEN OBRAS"/>
      <sheetName val="COLECTOR-NORTE"/>
      <sheetName val="APU COLECTOR-NORTE"/>
      <sheetName val="COLECTOR-SUR"/>
      <sheetName val="APU COLECTOR-SUR"/>
      <sheetName val="REDES SECUND NORTE"/>
      <sheetName val="APU Redes Secundarias  NORTE"/>
      <sheetName val="REDES SECUND SUR"/>
      <sheetName val="APU Redes Secundarias  SUR"/>
      <sheetName val="DOMICILIARES"/>
      <sheetName val="APU DOMICILIARES"/>
      <sheetName val="PRESUPUESTO PTAR"/>
      <sheetName val="APU PTAR"/>
    </sheetNames>
    <sheetDataSet>
      <sheetData sheetId="0" refreshError="1"/>
      <sheetData sheetId="1" refreshError="1"/>
      <sheetData sheetId="2">
        <row r="8">
          <cell r="D8">
            <v>0.65780000000000005</v>
          </cell>
        </row>
        <row r="439">
          <cell r="D439">
            <v>38280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ne-Feb"/>
      <sheetName val="Mar-Abr"/>
      <sheetName val="May-Jun"/>
      <sheetName val="Jul-Ago"/>
      <sheetName val="Sep-Oct"/>
      <sheetName val="Nov-Dic"/>
      <sheetName val="Ene-Dic EEPPM"/>
      <sheetName val="May-Dic Contrato"/>
      <sheetName val="ENE"/>
      <sheetName val="FEB"/>
      <sheetName val="MAR"/>
      <sheetName val="Sábana"/>
    </sheetNames>
    <sheetDataSet>
      <sheetData sheetId="0">
        <row r="12">
          <cell r="A12" t="str">
            <v>CARROTANQUE</v>
          </cell>
        </row>
      </sheetData>
      <sheetData sheetId="1">
        <row r="12">
          <cell r="A12" t="str">
            <v>CARROTANQUE</v>
          </cell>
        </row>
      </sheetData>
      <sheetData sheetId="2">
        <row r="12">
          <cell r="A12" t="str">
            <v>CAMBIO ACOMETIDAS CONTRATO</v>
          </cell>
        </row>
      </sheetData>
      <sheetData sheetId="3">
        <row r="12">
          <cell r="A12" t="str">
            <v>CAMBIO ACOMETIDAS CONTRATO</v>
          </cell>
        </row>
      </sheetData>
      <sheetData sheetId="4">
        <row r="12">
          <cell r="A12" t="str">
            <v>CAMBIO ACOMETIDAS CONTRATO</v>
          </cell>
        </row>
      </sheetData>
      <sheetData sheetId="5">
        <row r="12">
          <cell r="A12" t="str">
            <v>CAMBIO ACOMETIDAS CONTRATO</v>
          </cell>
          <cell r="B12">
            <v>8</v>
          </cell>
          <cell r="C12">
            <v>8</v>
          </cell>
          <cell r="F12">
            <v>0</v>
          </cell>
          <cell r="G12">
            <v>0</v>
          </cell>
          <cell r="H12">
            <v>0.5</v>
          </cell>
        </row>
        <row r="13">
          <cell r="A13" t="str">
            <v>CARROTANQUE</v>
          </cell>
          <cell r="B13">
            <v>123</v>
          </cell>
          <cell r="C13">
            <v>1</v>
          </cell>
          <cell r="D13">
            <v>1</v>
          </cell>
          <cell r="E13">
            <v>63</v>
          </cell>
          <cell r="F13">
            <v>2</v>
          </cell>
          <cell r="G13">
            <v>2</v>
          </cell>
          <cell r="H13">
            <v>8.0645161290322578E-3</v>
          </cell>
        </row>
        <row r="14">
          <cell r="A14" t="str">
            <v>CASAS SIN AGUA</v>
          </cell>
          <cell r="B14">
            <v>465</v>
          </cell>
          <cell r="C14">
            <v>735</v>
          </cell>
          <cell r="D14">
            <v>1</v>
          </cell>
          <cell r="E14">
            <v>63</v>
          </cell>
          <cell r="F14">
            <v>7.4</v>
          </cell>
          <cell r="G14">
            <v>19</v>
          </cell>
          <cell r="H14">
            <v>0.61250000000000004</v>
          </cell>
        </row>
        <row r="15">
          <cell r="A15" t="str">
            <v>CORTE Y RECONEXION</v>
          </cell>
          <cell r="B15">
            <v>15</v>
          </cell>
          <cell r="C15">
            <v>32</v>
          </cell>
          <cell r="F15">
            <v>0</v>
          </cell>
          <cell r="G15">
            <v>0</v>
          </cell>
          <cell r="H15">
            <v>0.68085106382978722</v>
          </cell>
        </row>
        <row r="16">
          <cell r="A16" t="str">
            <v>DAÑOS ACUEDUCTO</v>
          </cell>
          <cell r="B16">
            <v>640</v>
          </cell>
          <cell r="C16">
            <v>287</v>
          </cell>
          <cell r="D16">
            <v>7</v>
          </cell>
          <cell r="E16">
            <v>55.285714285714285</v>
          </cell>
          <cell r="F16">
            <v>1.7</v>
          </cell>
          <cell r="G16">
            <v>2.4</v>
          </cell>
          <cell r="H16">
            <v>0.30960086299892126</v>
          </cell>
        </row>
        <row r="17">
          <cell r="A17" t="str">
            <v>ESCOMBROS DAÑOS ACUEDUCTO</v>
          </cell>
          <cell r="B17">
            <v>205</v>
          </cell>
          <cell r="C17">
            <v>9</v>
          </cell>
          <cell r="D17">
            <v>1</v>
          </cell>
          <cell r="E17">
            <v>63</v>
          </cell>
          <cell r="F17">
            <v>3.3</v>
          </cell>
          <cell r="G17">
            <v>3.4</v>
          </cell>
          <cell r="H17">
            <v>4.2056074766355138E-2</v>
          </cell>
        </row>
        <row r="18">
          <cell r="A18" t="str">
            <v>FRAUDES</v>
          </cell>
          <cell r="B18">
            <v>356</v>
          </cell>
          <cell r="C18">
            <v>255</v>
          </cell>
          <cell r="D18">
            <v>1</v>
          </cell>
          <cell r="E18">
            <v>25</v>
          </cell>
          <cell r="F18">
            <v>14.2</v>
          </cell>
          <cell r="G18">
            <v>24.4</v>
          </cell>
          <cell r="H18">
            <v>0.41734860883797054</v>
          </cell>
        </row>
        <row r="19">
          <cell r="A19" t="str">
            <v>GARANTIAS INSTALACIONES</v>
          </cell>
          <cell r="B19">
            <v>32</v>
          </cell>
          <cell r="C19">
            <v>7</v>
          </cell>
          <cell r="F19">
            <v>0</v>
          </cell>
          <cell r="G19">
            <v>0</v>
          </cell>
          <cell r="H19">
            <v>0.17948717948717949</v>
          </cell>
        </row>
        <row r="20">
          <cell r="A20" t="str">
            <v>INSTALACIONES ACUEDUCTO</v>
          </cell>
          <cell r="B20">
            <v>4</v>
          </cell>
          <cell r="C20">
            <v>91</v>
          </cell>
          <cell r="F20">
            <v>0</v>
          </cell>
          <cell r="G20">
            <v>0</v>
          </cell>
          <cell r="H20">
            <v>0.95789473684210524</v>
          </cell>
        </row>
        <row r="21">
          <cell r="A21" t="str">
            <v>MEDIDORES 1/2 Y 1"</v>
          </cell>
          <cell r="B21">
            <v>2</v>
          </cell>
          <cell r="C21">
            <v>3</v>
          </cell>
          <cell r="F21">
            <v>0</v>
          </cell>
          <cell r="G21">
            <v>0</v>
          </cell>
          <cell r="H21">
            <v>0.6</v>
          </cell>
        </row>
        <row r="22">
          <cell r="A22" t="str">
            <v>MMTO VALVULAS E HIDRANTES</v>
          </cell>
          <cell r="B22">
            <v>36</v>
          </cell>
          <cell r="C22">
            <v>12</v>
          </cell>
          <cell r="D22">
            <v>2</v>
          </cell>
          <cell r="E22">
            <v>44</v>
          </cell>
          <cell r="F22">
            <v>0.4</v>
          </cell>
          <cell r="G22">
            <v>0.5</v>
          </cell>
          <cell r="H22">
            <v>0.25</v>
          </cell>
        </row>
        <row r="23">
          <cell r="A23" t="str">
            <v>OBRAS ACCESORIAS DAÑOS ACUEDUCTO</v>
          </cell>
          <cell r="B23">
            <v>9</v>
          </cell>
          <cell r="C23">
            <v>22</v>
          </cell>
          <cell r="F23">
            <v>0</v>
          </cell>
          <cell r="G23">
            <v>0</v>
          </cell>
          <cell r="H23">
            <v>0.70967741935483875</v>
          </cell>
        </row>
        <row r="24">
          <cell r="A24" t="str">
            <v>OBRAS ACCESORIAS INSTALACIONES</v>
          </cell>
          <cell r="B24">
            <v>1132</v>
          </cell>
          <cell r="C24">
            <v>0</v>
          </cell>
          <cell r="F24">
            <v>0</v>
          </cell>
          <cell r="G24">
            <v>0</v>
          </cell>
          <cell r="H24">
            <v>0</v>
          </cell>
        </row>
        <row r="25">
          <cell r="A25" t="str">
            <v>PITOMETRÍA</v>
          </cell>
          <cell r="B25">
            <v>44</v>
          </cell>
          <cell r="C25">
            <v>71</v>
          </cell>
          <cell r="D25">
            <v>3</v>
          </cell>
          <cell r="E25">
            <v>31.333333333333332</v>
          </cell>
          <cell r="F25">
            <v>0.5</v>
          </cell>
          <cell r="G25">
            <v>1.2</v>
          </cell>
          <cell r="H25">
            <v>0.61739130434782608</v>
          </cell>
        </row>
        <row r="26">
          <cell r="A26" t="str">
            <v>PROYECTOS ACUEDUCTO</v>
          </cell>
          <cell r="B26">
            <v>51</v>
          </cell>
          <cell r="C26">
            <v>7</v>
          </cell>
          <cell r="F26">
            <v>0</v>
          </cell>
          <cell r="G26">
            <v>0</v>
          </cell>
          <cell r="H26">
            <v>0.1206896551724138</v>
          </cell>
        </row>
        <row r="27">
          <cell r="A27" t="str">
            <v>SECTOR SIN AGUA</v>
          </cell>
          <cell r="B27">
            <v>0</v>
          </cell>
          <cell r="C27">
            <v>1</v>
          </cell>
          <cell r="F27">
            <v>0</v>
          </cell>
          <cell r="G27">
            <v>0</v>
          </cell>
          <cell r="H27">
            <v>1</v>
          </cell>
        </row>
        <row r="28">
          <cell r="A28" t="str">
            <v>#N/A</v>
          </cell>
          <cell r="B28">
            <v>3</v>
          </cell>
          <cell r="C28">
            <v>1</v>
          </cell>
          <cell r="F28">
            <v>0</v>
          </cell>
          <cell r="G28">
            <v>0</v>
          </cell>
          <cell r="H28">
            <v>0.25</v>
          </cell>
        </row>
        <row r="29">
          <cell r="F29">
            <v>0</v>
          </cell>
          <cell r="G29">
            <v>0</v>
          </cell>
          <cell r="H29">
            <v>0</v>
          </cell>
        </row>
        <row r="30">
          <cell r="F30">
            <v>0</v>
          </cell>
          <cell r="G30">
            <v>0</v>
          </cell>
          <cell r="H30">
            <v>0</v>
          </cell>
        </row>
        <row r="31">
          <cell r="F31">
            <v>0</v>
          </cell>
          <cell r="G31">
            <v>0</v>
          </cell>
          <cell r="H31">
            <v>0</v>
          </cell>
        </row>
        <row r="32">
          <cell r="F32">
            <v>0</v>
          </cell>
          <cell r="G32">
            <v>0</v>
          </cell>
          <cell r="H32">
            <v>0</v>
          </cell>
        </row>
        <row r="33">
          <cell r="A33" t="str">
            <v>Total general</v>
          </cell>
          <cell r="B33">
            <v>3125</v>
          </cell>
          <cell r="C33">
            <v>1542</v>
          </cell>
          <cell r="F33">
            <v>0</v>
          </cell>
          <cell r="G33">
            <v>0</v>
          </cell>
          <cell r="H33">
            <v>0.33040497107349476</v>
          </cell>
        </row>
        <row r="34">
          <cell r="F34">
            <v>0</v>
          </cell>
          <cell r="G34">
            <v>0</v>
          </cell>
          <cell r="H34">
            <v>0</v>
          </cell>
        </row>
      </sheetData>
      <sheetData sheetId="6"/>
      <sheetData sheetId="7"/>
      <sheetData sheetId="8" refreshError="1"/>
      <sheetData sheetId="9" refreshError="1"/>
      <sheetData sheetId="10" refreshError="1"/>
      <sheetData sheetId="11"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cing Sheet"/>
      <sheetName val="General Summary"/>
      <sheetName val="On P&amp;C Man"/>
      <sheetName val="Off P&amp;C Man"/>
      <sheetName val="Ingenieria"/>
      <sheetName val="Civil"/>
      <sheetName val="Mechanical"/>
      <sheetName val="Tuberia"/>
      <sheetName val="EPC"/>
      <sheetName val="SEG"/>
    </sheetNames>
    <sheetDataSet>
      <sheetData sheetId="0" refreshError="1"/>
      <sheetData sheetId="1" refreshError="1"/>
      <sheetData sheetId="2"/>
      <sheetData sheetId="3"/>
      <sheetData sheetId="4"/>
      <sheetData sheetId="5"/>
      <sheetData sheetId="6" refreshError="1">
        <row r="159">
          <cell r="I159">
            <v>80261.337953555878</v>
          </cell>
          <cell r="L159">
            <v>201171.3</v>
          </cell>
        </row>
      </sheetData>
      <sheetData sheetId="7" refreshError="1">
        <row r="88">
          <cell r="I88">
            <v>113134.88571428573</v>
          </cell>
          <cell r="L88">
            <v>160616.79730273812</v>
          </cell>
          <cell r="O88">
            <v>240046.26136984187</v>
          </cell>
        </row>
      </sheetData>
      <sheetData sheetId="8"/>
      <sheetData sheetId="9"/>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Consolidado Acta 5"/>
      <sheetName val="Control_Pagos"/>
      <sheetName val="CUMPLIMIENTO DE METAS"/>
      <sheetName val="Valor por Actividad"/>
      <sheetName val="Ordenes_Ejec_x_Acta_R"/>
      <sheetName val="Tiempos de ejecución consolidad"/>
      <sheetName val="Acumulados"/>
      <sheetName val="Gráfico1"/>
      <sheetName val="VALORES"/>
      <sheetName val="Cantidad por ìtemes"/>
      <sheetName val="Tiempos de ejecución por Dir."/>
      <sheetName val="Relaciòn por municipios"/>
      <sheetName val="Acta 5"/>
      <sheetName val="Materiales"/>
      <sheetName val="Cantidad por Actividad"/>
      <sheetName val="Cantidad por Direcciòn"/>
      <sheetName val="Macro1"/>
      <sheetName val="Nov-Dic"/>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22">
          <cell r="A22" t="str">
            <v>Macro12</v>
          </cell>
        </row>
      </sheetData>
      <sheetData sheetId="17"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rmación General"/>
      <sheetName val="Información Específica"/>
      <sheetName val="Reajustes "/>
      <sheetName val="Item del Contrato"/>
      <sheetName val="Meta Fisica"/>
      <sheetName val="CantidadesDiseño"/>
    </sheetNames>
    <sheetDataSet>
      <sheetData sheetId="0" refreshError="1"/>
      <sheetData sheetId="1">
        <row r="3">
          <cell r="BC3" t="str">
            <v>AA917</v>
          </cell>
        </row>
        <row r="4">
          <cell r="BC4" t="str">
            <v>AA918</v>
          </cell>
        </row>
        <row r="5">
          <cell r="BC5" t="str">
            <v>AA969</v>
          </cell>
        </row>
      </sheetData>
      <sheetData sheetId="2" refreshError="1"/>
      <sheetData sheetId="3"/>
      <sheetData sheetId="4" refreshError="1"/>
      <sheetData sheetId="5"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adro1. Resumen"/>
      <sheetName val="Cuadro2.  Caract."/>
      <sheetName val="Cuadro3.  Valor"/>
      <sheetName val="Cuadro4. Pond."/>
      <sheetName val="Cuadro5. Exp"/>
      <sheetName val="Cuadro6. Cump"/>
      <sheetName val="Acum"/>
      <sheetName val="Macro1"/>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ábana cto mto centro"/>
      <sheetName val="Sábana CTO MTO NORTE"/>
      <sheetName val="CANTIDADES EJECUTADAS Y PROY."/>
      <sheetName val="Itemes en conducciones"/>
      <sheetName val="SÁBANA-NORTE DEFINITIVA"/>
    </sheetNames>
    <sheetDataSet>
      <sheetData sheetId="0">
        <row r="18">
          <cell r="L18">
            <v>0</v>
          </cell>
        </row>
      </sheetData>
      <sheetData sheetId="1"/>
      <sheetData sheetId="2"/>
      <sheetData sheetId="3"/>
      <sheetData sheetId="4"/>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LUVCEN"/>
      <sheetName val="SANTCEN"/>
      <sheetName val="LLUVCE"/>
      <sheetName val="SANTCE"/>
      <sheetName val="Hidr_Inter"/>
      <sheetName val="RESUMEN"/>
      <sheetName val="InterS2"/>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tallado"/>
      <sheetName val="Param"/>
      <sheetName val="Ref_AS"/>
      <sheetName val="Resumen"/>
      <sheetName val="Entrada"/>
      <sheetName val="c_DAA"/>
      <sheetName val="c_EIA"/>
      <sheetName val="c_iEIA"/>
      <sheetName val="c_PMA"/>
      <sheetName val="c_Mod"/>
      <sheetName val="c_LV"/>
      <sheetName val="c_IF"/>
      <sheetName val="ps_CSRea"/>
      <sheetName val="ps_Parq"/>
      <sheetName val="c_CPre"/>
      <sheetName val="d_OE"/>
      <sheetName val="ps_PP"/>
      <sheetName val="d_TasaAp"/>
      <sheetName val="d_AyR"/>
      <sheetName val="d_RS"/>
      <sheetName val="d_AR"/>
      <sheetName val="d_AF"/>
      <sheetName val="ps_MF"/>
      <sheetName val="d_CompPB"/>
      <sheetName val="d_CompS"/>
      <sheetName val="d_CompV"/>
      <sheetName val="d_Valnd"/>
      <sheetName val="d_PIPC"/>
      <sheetName val="d_EdAmbT"/>
      <sheetName val="d_EdAmbC"/>
      <sheetName val="ps_Rea"/>
      <sheetName val="d_MO"/>
      <sheetName val="d_PQRS"/>
      <sheetName val="d_AS"/>
      <sheetName val="$-ha"/>
      <sheetName val="ps_Iarq"/>
      <sheetName val="d_PD"/>
      <sheetName val="d_IFor"/>
      <sheetName val="ps_EAyS"/>
      <sheetName val="Control"/>
      <sheetName val="Formato"/>
    </sheetNames>
    <sheetDataSet>
      <sheetData sheetId="0" refreshError="1"/>
      <sheetData sheetId="1" refreshError="1"/>
      <sheetData sheetId="2" refreshError="1"/>
      <sheetData sheetId="3" refreshError="1"/>
      <sheetData sheetId="4">
        <row r="55">
          <cell r="A55" t="str">
            <v>Profesional componente biótico Senior</v>
          </cell>
        </row>
        <row r="56">
          <cell r="A56" t="str">
            <v>Profesional componente biótico Master</v>
          </cell>
        </row>
        <row r="57">
          <cell r="A57" t="str">
            <v>Profesional componente biótico Junior</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SE"/>
      <sheetName val="ROAD"/>
      <sheetName val="OTROS ITEMS"/>
      <sheetName val="MAINTENANCE"/>
      <sheetName val="PILOTEADORA"/>
      <sheetName val="EQUIPO"/>
      <sheetName val="MAT"/>
      <sheetName val="CUAD-DIURNA"/>
      <sheetName val="TRAN"/>
      <sheetName val="AIU"/>
      <sheetName val="1"/>
      <sheetName val="2"/>
      <sheetName val="3"/>
      <sheetName val="4"/>
      <sheetName val="5"/>
      <sheetName val="6"/>
      <sheetName val="7"/>
      <sheetName val="8"/>
      <sheetName val="9"/>
      <sheetName val="10"/>
      <sheetName val="18"/>
      <sheetName val="19"/>
      <sheetName val="20"/>
      <sheetName val="1.04"/>
      <sheetName val="2.1"/>
      <sheetName val="15"/>
      <sheetName val="16"/>
      <sheetName val="17"/>
      <sheetName val="3.1"/>
      <sheetName val="3.2"/>
      <sheetName val="3.3"/>
      <sheetName val="3.4"/>
      <sheetName val="3.5"/>
      <sheetName val="5.1"/>
      <sheetName val="5.3"/>
      <sheetName val="6.1"/>
      <sheetName val="corte"/>
      <sheetName val="SUBBASE"/>
      <sheetName val="MDC"/>
      <sheetName val="DOSSIER"/>
      <sheetName val="APERTURA DDV"/>
      <sheetName val="TRANSP TUBERIA"/>
      <sheetName val="TENDIDO"/>
      <sheetName val="PREDOBLADO"/>
      <sheetName val="ZANJA (2)"/>
      <sheetName val="BAJADO"/>
      <sheetName val="TAPADO"/>
      <sheetName val="JUNTA"/>
      <sheetName val="RECONFORMACION"/>
      <sheetName val="PRUEBA"/>
      <sheetName val="REPARACION"/>
      <sheetName val="MARCO H"/>
      <sheetName val="INSTA MARCO H"/>
      <sheetName val="SAND BLASTING"/>
      <sheetName val="PINTURA"/>
      <sheetName val="FLUSHING"/>
      <sheetName val="DESMANTELA"/>
      <sheetName val="POSTE"/>
      <sheetName val="ALINEAC"/>
      <sheetName val="MONTAJE TUBERIA"/>
      <sheetName val="MONTAJE V 1"/>
      <sheetName val="DESMONTAJE"/>
      <sheetName val="GAVION"/>
      <sheetName val="POLISOMBRA"/>
      <sheetName val="DOVELA"/>
      <sheetName val="P1"/>
      <sheetName val="P2"/>
      <sheetName val="P3"/>
      <sheetName val="P4"/>
      <sheetName val="P5"/>
      <sheetName val="P6"/>
      <sheetName val="P7"/>
      <sheetName val="P8"/>
      <sheetName val="1.07"/>
      <sheetName val="1.08"/>
      <sheetName val="CONCRE 2000"/>
      <sheetName val="CONCRE 3000"/>
      <sheetName val="CONCRE 2500"/>
      <sheetName val="CONCRE 1500"/>
      <sheetName val="C. POBRE"/>
      <sheetName val="1.09"/>
      <sheetName val="1.10"/>
      <sheetName val="1.11"/>
      <sheetName val="1.12"/>
      <sheetName val="1.13"/>
      <sheetName val="1.14"/>
      <sheetName val="1.15"/>
      <sheetName val="1.16"/>
      <sheetName val="1.18"/>
      <sheetName val="1.19"/>
      <sheetName val="1.20"/>
      <sheetName val="1.21"/>
      <sheetName val="1.22"/>
      <sheetName val="CUNETA"/>
      <sheetName val="1.23"/>
      <sheetName val="1.24"/>
      <sheetName val="1.25"/>
      <sheetName val="1.26"/>
      <sheetName val="1.27"/>
      <sheetName val="1.28"/>
      <sheetName val="1.28 (2)"/>
      <sheetName val="1.29"/>
      <sheetName val="1.30"/>
      <sheetName val="1.32"/>
      <sheetName val="1.33"/>
      <sheetName val="1.34"/>
      <sheetName val="1.35"/>
      <sheetName val="1.36"/>
      <sheetName val="1.37"/>
      <sheetName val="1.38"/>
      <sheetName val="1.39"/>
      <sheetName val="1.40"/>
      <sheetName val="1.41"/>
      <sheetName val="1.42"/>
      <sheetName val="1.43"/>
      <sheetName val="1.43 (2)"/>
      <sheetName val="1.44"/>
      <sheetName val="TIERRA ARM"/>
      <sheetName val="TABLESTACA"/>
      <sheetName val="1.44 (2)"/>
      <sheetName val="1.44 (3)"/>
      <sheetName val="malla tierra"/>
      <sheetName val="TABLA"/>
      <sheetName val="roceria"/>
      <sheetName val="1.2B"/>
      <sheetName val="1.3B"/>
      <sheetName val="1.1C"/>
      <sheetName val="1.2C"/>
      <sheetName val="1.4C"/>
      <sheetName val="1.4C (2)"/>
      <sheetName val="1.5C"/>
      <sheetName val="1.6C"/>
      <sheetName val="1.7C"/>
      <sheetName val="1.2D"/>
      <sheetName val="1.4D"/>
      <sheetName val="1.1E"/>
      <sheetName val="1.2E"/>
      <sheetName val="1.3E"/>
      <sheetName val="1.4E"/>
      <sheetName val="1.5E"/>
      <sheetName val="1.6E"/>
      <sheetName val="1.7E"/>
      <sheetName val="1.9E"/>
      <sheetName val="1.10E"/>
      <sheetName val="1.13E"/>
      <sheetName val="1.14E"/>
      <sheetName val="1.15E"/>
      <sheetName val="1.5-1.6"/>
      <sheetName val="1.1F"/>
      <sheetName val="1.2F"/>
      <sheetName val="1.3F"/>
      <sheetName val="1.4F"/>
      <sheetName val="1.5F"/>
      <sheetName val="1.6F"/>
      <sheetName val="1.7F"/>
      <sheetName val="5.01"/>
      <sheetName val="5.02"/>
      <sheetName val="5.03"/>
      <sheetName val="5.04"/>
      <sheetName val="5.05"/>
      <sheetName val="5.06"/>
      <sheetName val="5.07"/>
      <sheetName val="5.08"/>
      <sheetName val="5.09"/>
      <sheetName val="5.10"/>
      <sheetName val="5.11"/>
      <sheetName val="5.12"/>
      <sheetName val="5.13"/>
      <sheetName val="5.14 2"/>
      <sheetName val="5.15"/>
      <sheetName val="5.16"/>
      <sheetName val="5.17"/>
      <sheetName val="5.18"/>
      <sheetName val="5.19"/>
      <sheetName val="5.20"/>
      <sheetName val="5.21"/>
      <sheetName val="5.21 (2)"/>
      <sheetName val="5.22"/>
      <sheetName val="5.23"/>
      <sheetName val="5.25"/>
      <sheetName val="5.26"/>
      <sheetName val="5.27"/>
      <sheetName val="5.28"/>
      <sheetName val="5.30"/>
      <sheetName val="5.31"/>
      <sheetName val="5.32"/>
      <sheetName val="5.33"/>
      <sheetName val="5.34"/>
      <sheetName val="5.35"/>
      <sheetName val="5.36"/>
      <sheetName val="5.37"/>
      <sheetName val="5.37 (2)"/>
      <sheetName val="5.38"/>
      <sheetName val="5.39"/>
      <sheetName val="5.40"/>
      <sheetName val="5.41"/>
      <sheetName val="5.43"/>
      <sheetName val="5.44"/>
      <sheetName val="5.45"/>
      <sheetName val="5.46"/>
      <sheetName val="5.47"/>
      <sheetName val="5.48"/>
      <sheetName val="5.49"/>
      <sheetName val="5.50"/>
      <sheetName val="5.51"/>
      <sheetName val="5.52"/>
      <sheetName val="5.53"/>
      <sheetName val="5.54"/>
      <sheetName val="5.54 (2)"/>
      <sheetName val="5.55"/>
      <sheetName val="RETIRO CERCA"/>
      <sheetName val="5.56"/>
      <sheetName val="5.57"/>
      <sheetName val="5.58"/>
      <sheetName val="5.59"/>
      <sheetName val="5.60"/>
      <sheetName val="5.61"/>
      <sheetName val="5.62"/>
      <sheetName val="5.63"/>
      <sheetName val="6.01"/>
      <sheetName val="6.02"/>
      <sheetName val="6.03"/>
      <sheetName val="6.04"/>
      <sheetName val="6.05"/>
      <sheetName val="6.06"/>
      <sheetName val="6.07"/>
      <sheetName val="6.08"/>
      <sheetName val="7.00"/>
      <sheetName val="7.01"/>
      <sheetName val="7.02"/>
      <sheetName val="7.03"/>
      <sheetName val="7.04"/>
      <sheetName val="7.05"/>
      <sheetName val="7.06"/>
      <sheetName val="7.07"/>
      <sheetName val="7.08"/>
      <sheetName val="7.09"/>
      <sheetName val="7.10"/>
      <sheetName val="7.11"/>
      <sheetName val="7.12"/>
      <sheetName val="7.13"/>
      <sheetName val="7.14"/>
      <sheetName val="7.16"/>
      <sheetName val="7.17"/>
      <sheetName val="7.18"/>
      <sheetName val="7.19"/>
      <sheetName val="7.20"/>
      <sheetName val="7.21"/>
      <sheetName val="7.22"/>
      <sheetName val="7.23"/>
      <sheetName val="7.24"/>
      <sheetName val="7.25"/>
      <sheetName val="7.2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generales"/>
      <sheetName val="Datos de entrada"/>
      <sheetName val="FOR-001"/>
      <sheetName val="Sábana"/>
      <sheetName val="Cuadro 1"/>
      <sheetName val="Cuadro 1 (2)"/>
      <sheetName val="Cuadro 2"/>
      <sheetName val="Cuadro 2 (2)"/>
      <sheetName val="Cuadro3"/>
      <sheetName val="Cuadro3 (2)"/>
      <sheetName val="Cuadro 4"/>
      <sheetName val="Cuadro 5"/>
      <sheetName val="Cuadro 6"/>
      <sheetName val="Cuadro 7"/>
      <sheetName val="Cuadro 8"/>
      <sheetName val="Cuadro 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2"/>
      <sheetName val="Acero por Elemento"/>
      <sheetName val="Cantidades de Acero"/>
      <sheetName val="Analisis de Hierro"/>
      <sheetName val="acero de las vigas de la losa"/>
    </sheetNames>
    <sheetDataSet>
      <sheetData sheetId="0">
        <row r="3">
          <cell r="B3" t="str">
            <v>1"</v>
          </cell>
          <cell r="C3">
            <v>3.9729999999999999</v>
          </cell>
        </row>
        <row r="4">
          <cell r="B4" t="str">
            <v>7/8"</v>
          </cell>
          <cell r="C4">
            <v>3.0419999999999998</v>
          </cell>
        </row>
        <row r="5">
          <cell r="B5" t="str">
            <v>3/4"</v>
          </cell>
          <cell r="C5">
            <v>2.2349999999999999</v>
          </cell>
        </row>
        <row r="6">
          <cell r="B6" t="str">
            <v>5/8"</v>
          </cell>
          <cell r="C6">
            <v>1.552</v>
          </cell>
        </row>
        <row r="7">
          <cell r="B7" t="str">
            <v>1/2"</v>
          </cell>
          <cell r="C7">
            <v>1</v>
          </cell>
        </row>
        <row r="8">
          <cell r="B8" t="str">
            <v>3/8"</v>
          </cell>
          <cell r="C8">
            <v>0.56000000000000005</v>
          </cell>
        </row>
      </sheetData>
      <sheetData sheetId="1"/>
      <sheetData sheetId="2"/>
      <sheetData sheetId="3"/>
      <sheetData sheetId="4"/>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Summary"/>
      <sheetName val="Project Management"/>
      <sheetName val="Project Construction"/>
      <sheetName val="Engineering"/>
      <sheetName val="Tuberia"/>
      <sheetName val="Mecanica"/>
      <sheetName val="CIVIL"/>
      <sheetName val="EPC Alt A"/>
      <sheetName val="SEG Alt A"/>
    </sheetNames>
    <sheetDataSet>
      <sheetData sheetId="0"/>
      <sheetData sheetId="1" refreshError="1">
        <row r="11">
          <cell r="D11">
            <v>1</v>
          </cell>
          <cell r="E11" t="str">
            <v>MODULO DE PERSONAL</v>
          </cell>
        </row>
        <row r="13">
          <cell r="D13">
            <v>1.1000000000000001</v>
          </cell>
          <cell r="E13" t="str">
            <v>Obra</v>
          </cell>
        </row>
        <row r="15">
          <cell r="D15" t="str">
            <v>1.1.1</v>
          </cell>
          <cell r="E15" t="str">
            <v>Personal Extranjero</v>
          </cell>
          <cell r="G15" t="str">
            <v>Costo Mes US$</v>
          </cell>
          <cell r="H15" t="str">
            <v>Sal. Basico $COL</v>
          </cell>
          <cell r="I15" t="str">
            <v>Meses H</v>
          </cell>
        </row>
        <row r="17">
          <cell r="F17">
            <v>0</v>
          </cell>
          <cell r="G17">
            <v>0</v>
          </cell>
          <cell r="H17">
            <v>0</v>
          </cell>
          <cell r="I17">
            <v>0</v>
          </cell>
          <cell r="AA17">
            <v>0</v>
          </cell>
          <cell r="AD17">
            <v>0</v>
          </cell>
        </row>
        <row r="18">
          <cell r="F18">
            <v>0</v>
          </cell>
          <cell r="G18">
            <v>0</v>
          </cell>
          <cell r="H18">
            <v>0</v>
          </cell>
          <cell r="I18">
            <v>0</v>
          </cell>
          <cell r="AA18">
            <v>0</v>
          </cell>
          <cell r="AD18">
            <v>0</v>
          </cell>
        </row>
        <row r="19">
          <cell r="F19">
            <v>0</v>
          </cell>
          <cell r="G19">
            <v>0</v>
          </cell>
          <cell r="H19">
            <v>0</v>
          </cell>
          <cell r="I19">
            <v>0</v>
          </cell>
          <cell r="AA19">
            <v>0</v>
          </cell>
          <cell r="AD19">
            <v>0</v>
          </cell>
        </row>
        <row r="20">
          <cell r="F20">
            <v>0</v>
          </cell>
          <cell r="G20">
            <v>0</v>
          </cell>
          <cell r="H20">
            <v>0</v>
          </cell>
          <cell r="I20">
            <v>0</v>
          </cell>
          <cell r="AA20">
            <v>0</v>
          </cell>
          <cell r="AD20">
            <v>0</v>
          </cell>
        </row>
        <row r="21">
          <cell r="F21">
            <v>0</v>
          </cell>
          <cell r="G21">
            <v>0</v>
          </cell>
          <cell r="H21">
            <v>0</v>
          </cell>
          <cell r="I21">
            <v>0</v>
          </cell>
          <cell r="AA21">
            <v>0</v>
          </cell>
          <cell r="AD21">
            <v>0</v>
          </cell>
        </row>
        <row r="22">
          <cell r="F22">
            <v>0</v>
          </cell>
          <cell r="G22">
            <v>0</v>
          </cell>
          <cell r="H22">
            <v>0</v>
          </cell>
          <cell r="I22">
            <v>0</v>
          </cell>
          <cell r="AA22">
            <v>0</v>
          </cell>
          <cell r="AD22">
            <v>0</v>
          </cell>
        </row>
        <row r="23">
          <cell r="F23">
            <v>0</v>
          </cell>
          <cell r="G23">
            <v>0</v>
          </cell>
          <cell r="H23">
            <v>0</v>
          </cell>
          <cell r="I23">
            <v>0</v>
          </cell>
          <cell r="AA23">
            <v>0</v>
          </cell>
          <cell r="AD23">
            <v>0</v>
          </cell>
        </row>
        <row r="24">
          <cell r="F24">
            <v>0</v>
          </cell>
          <cell r="G24">
            <v>0</v>
          </cell>
          <cell r="H24">
            <v>0</v>
          </cell>
          <cell r="I24">
            <v>0</v>
          </cell>
          <cell r="AA24">
            <v>0</v>
          </cell>
          <cell r="AD24">
            <v>0</v>
          </cell>
        </row>
        <row r="25">
          <cell r="F25">
            <v>0</v>
          </cell>
          <cell r="G25">
            <v>0</v>
          </cell>
          <cell r="H25">
            <v>0</v>
          </cell>
          <cell r="I25">
            <v>0</v>
          </cell>
          <cell r="AA25">
            <v>0</v>
          </cell>
          <cell r="AD25">
            <v>0</v>
          </cell>
        </row>
        <row r="26">
          <cell r="F26">
            <v>0</v>
          </cell>
          <cell r="G26">
            <v>0</v>
          </cell>
          <cell r="H26">
            <v>0</v>
          </cell>
          <cell r="I26">
            <v>0</v>
          </cell>
          <cell r="AA26">
            <v>0</v>
          </cell>
          <cell r="AD26">
            <v>0</v>
          </cell>
        </row>
        <row r="27">
          <cell r="F27">
            <v>0</v>
          </cell>
          <cell r="G27">
            <v>0</v>
          </cell>
          <cell r="H27">
            <v>0</v>
          </cell>
          <cell r="I27">
            <v>0</v>
          </cell>
          <cell r="AA27">
            <v>0</v>
          </cell>
          <cell r="AD27">
            <v>0</v>
          </cell>
        </row>
        <row r="28">
          <cell r="F28">
            <v>0</v>
          </cell>
          <cell r="G28">
            <v>0</v>
          </cell>
          <cell r="H28">
            <v>0</v>
          </cell>
          <cell r="I28">
            <v>0</v>
          </cell>
          <cell r="AA28">
            <v>0</v>
          </cell>
          <cell r="AD28">
            <v>0</v>
          </cell>
        </row>
        <row r="29">
          <cell r="F29">
            <v>0</v>
          </cell>
          <cell r="G29">
            <v>0</v>
          </cell>
          <cell r="H29">
            <v>0</v>
          </cell>
          <cell r="I29">
            <v>0</v>
          </cell>
          <cell r="AA29">
            <v>0</v>
          </cell>
          <cell r="AD29">
            <v>0</v>
          </cell>
        </row>
        <row r="30">
          <cell r="F30">
            <v>0</v>
          </cell>
          <cell r="G30">
            <v>0</v>
          </cell>
          <cell r="H30">
            <v>0</v>
          </cell>
          <cell r="I30">
            <v>0</v>
          </cell>
          <cell r="AA30">
            <v>0</v>
          </cell>
          <cell r="AD30">
            <v>0</v>
          </cell>
        </row>
        <row r="31">
          <cell r="F31">
            <v>0</v>
          </cell>
          <cell r="G31">
            <v>0</v>
          </cell>
          <cell r="H31">
            <v>0</v>
          </cell>
          <cell r="I31">
            <v>0</v>
          </cell>
          <cell r="AA31">
            <v>0</v>
          </cell>
          <cell r="AD31">
            <v>0</v>
          </cell>
        </row>
        <row r="32">
          <cell r="F32">
            <v>0</v>
          </cell>
          <cell r="G32">
            <v>0</v>
          </cell>
          <cell r="H32">
            <v>0</v>
          </cell>
          <cell r="I32">
            <v>0</v>
          </cell>
          <cell r="AA32">
            <v>0</v>
          </cell>
          <cell r="AD32">
            <v>0</v>
          </cell>
        </row>
        <row r="33">
          <cell r="F33">
            <v>0</v>
          </cell>
          <cell r="G33">
            <v>0</v>
          </cell>
          <cell r="H33">
            <v>0</v>
          </cell>
          <cell r="I33">
            <v>0</v>
          </cell>
          <cell r="AA33">
            <v>0</v>
          </cell>
          <cell r="AD33">
            <v>0</v>
          </cell>
        </row>
        <row r="34">
          <cell r="F34">
            <v>0</v>
          </cell>
          <cell r="G34">
            <v>0</v>
          </cell>
          <cell r="H34">
            <v>0</v>
          </cell>
          <cell r="I34">
            <v>0</v>
          </cell>
          <cell r="AA34">
            <v>0</v>
          </cell>
          <cell r="AD34">
            <v>0</v>
          </cell>
        </row>
        <row r="35">
          <cell r="F35">
            <v>0</v>
          </cell>
          <cell r="G35">
            <v>0</v>
          </cell>
          <cell r="H35">
            <v>0</v>
          </cell>
          <cell r="I35">
            <v>0</v>
          </cell>
          <cell r="AA35">
            <v>0</v>
          </cell>
          <cell r="AD35">
            <v>0</v>
          </cell>
        </row>
        <row r="36">
          <cell r="F36">
            <v>0</v>
          </cell>
          <cell r="G36">
            <v>0</v>
          </cell>
          <cell r="H36">
            <v>0</v>
          </cell>
          <cell r="I36">
            <v>0</v>
          </cell>
          <cell r="AA36">
            <v>0</v>
          </cell>
        </row>
        <row r="38">
          <cell r="D38" t="str">
            <v>Histograma de Personal Extranjero Previsto</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row>
        <row r="40">
          <cell r="D40" t="str">
            <v>Total Costo</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D40">
            <v>0</v>
          </cell>
        </row>
        <row r="42">
          <cell r="D42" t="str">
            <v>1.1.2</v>
          </cell>
          <cell r="E42" t="str">
            <v>Personal Mensual Local</v>
          </cell>
          <cell r="G42" t="str">
            <v>Costo Mes US$</v>
          </cell>
          <cell r="H42" t="str">
            <v>Sal. Basico $COL</v>
          </cell>
          <cell r="I42" t="str">
            <v>Meses H</v>
          </cell>
        </row>
        <row r="44">
          <cell r="F44">
            <v>0</v>
          </cell>
          <cell r="G44">
            <v>0</v>
          </cell>
          <cell r="H44">
            <v>0</v>
          </cell>
          <cell r="I44">
            <v>0</v>
          </cell>
          <cell r="AA44">
            <v>0</v>
          </cell>
          <cell r="AC44">
            <v>0</v>
          </cell>
        </row>
        <row r="45">
          <cell r="F45">
            <v>0</v>
          </cell>
          <cell r="G45">
            <v>0</v>
          </cell>
          <cell r="H45">
            <v>0</v>
          </cell>
          <cell r="I45">
            <v>0</v>
          </cell>
          <cell r="AA45">
            <v>0</v>
          </cell>
          <cell r="AC45">
            <v>0</v>
          </cell>
        </row>
        <row r="46">
          <cell r="F46">
            <v>0</v>
          </cell>
          <cell r="G46">
            <v>0</v>
          </cell>
          <cell r="H46">
            <v>0</v>
          </cell>
          <cell r="I46">
            <v>0</v>
          </cell>
          <cell r="AA46">
            <v>0</v>
          </cell>
          <cell r="AC46">
            <v>0</v>
          </cell>
        </row>
        <row r="47">
          <cell r="F47">
            <v>0</v>
          </cell>
          <cell r="G47">
            <v>0</v>
          </cell>
          <cell r="H47">
            <v>0</v>
          </cell>
          <cell r="I47">
            <v>0</v>
          </cell>
          <cell r="AA47">
            <v>0</v>
          </cell>
          <cell r="AC47">
            <v>0</v>
          </cell>
        </row>
        <row r="48">
          <cell r="F48">
            <v>0</v>
          </cell>
          <cell r="G48">
            <v>0</v>
          </cell>
          <cell r="H48">
            <v>0</v>
          </cell>
          <cell r="I48">
            <v>0</v>
          </cell>
          <cell r="AA48">
            <v>0</v>
          </cell>
          <cell r="AC48">
            <v>0</v>
          </cell>
        </row>
        <row r="49">
          <cell r="F49">
            <v>0</v>
          </cell>
          <cell r="G49">
            <v>0</v>
          </cell>
          <cell r="H49">
            <v>0</v>
          </cell>
          <cell r="I49">
            <v>0</v>
          </cell>
          <cell r="AA49">
            <v>0</v>
          </cell>
          <cell r="AC49">
            <v>0</v>
          </cell>
        </row>
        <row r="50">
          <cell r="F50">
            <v>0</v>
          </cell>
          <cell r="G50">
            <v>0</v>
          </cell>
          <cell r="H50">
            <v>0</v>
          </cell>
          <cell r="I50">
            <v>0</v>
          </cell>
          <cell r="AA50">
            <v>0</v>
          </cell>
          <cell r="AC50">
            <v>0</v>
          </cell>
        </row>
        <row r="51">
          <cell r="F51">
            <v>0</v>
          </cell>
          <cell r="G51">
            <v>0</v>
          </cell>
          <cell r="H51">
            <v>0</v>
          </cell>
          <cell r="I51">
            <v>0</v>
          </cell>
          <cell r="AA51">
            <v>0</v>
          </cell>
          <cell r="AC51">
            <v>0</v>
          </cell>
        </row>
        <row r="52">
          <cell r="F52">
            <v>0</v>
          </cell>
          <cell r="G52">
            <v>0</v>
          </cell>
          <cell r="H52">
            <v>0</v>
          </cell>
          <cell r="I52">
            <v>0</v>
          </cell>
          <cell r="AA52">
            <v>0</v>
          </cell>
          <cell r="AC52">
            <v>0</v>
          </cell>
        </row>
        <row r="53">
          <cell r="F53">
            <v>0</v>
          </cell>
          <cell r="G53">
            <v>0</v>
          </cell>
          <cell r="H53">
            <v>0</v>
          </cell>
          <cell r="I53">
            <v>0</v>
          </cell>
          <cell r="AA53">
            <v>0</v>
          </cell>
          <cell r="AC53">
            <v>0</v>
          </cell>
        </row>
        <row r="54">
          <cell r="F54">
            <v>0</v>
          </cell>
          <cell r="G54">
            <v>0</v>
          </cell>
          <cell r="H54">
            <v>0</v>
          </cell>
          <cell r="I54">
            <v>0</v>
          </cell>
          <cell r="AA54">
            <v>0</v>
          </cell>
          <cell r="AC54">
            <v>0</v>
          </cell>
        </row>
        <row r="55">
          <cell r="F55">
            <v>0</v>
          </cell>
          <cell r="G55">
            <v>0</v>
          </cell>
          <cell r="H55">
            <v>0</v>
          </cell>
          <cell r="I55">
            <v>0</v>
          </cell>
          <cell r="AA55">
            <v>0</v>
          </cell>
        </row>
        <row r="57">
          <cell r="D57" t="str">
            <v>Histograma de Personal Mensual Local Previsto</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row>
        <row r="59">
          <cell r="D59" t="str">
            <v>Total Costo</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C59">
            <v>0</v>
          </cell>
        </row>
        <row r="61">
          <cell r="D61" t="str">
            <v>1.1.3</v>
          </cell>
          <cell r="E61" t="str">
            <v>Personal Planilla Local</v>
          </cell>
          <cell r="G61" t="str">
            <v>Costo HH</v>
          </cell>
          <cell r="H61" t="str">
            <v>Total HH</v>
          </cell>
          <cell r="I61" t="str">
            <v>Meses H</v>
          </cell>
          <cell r="J61" t="str">
            <v>HH Trabajo Mes</v>
          </cell>
          <cell r="N61" t="str">
            <v>HH Nominales Mes</v>
          </cell>
        </row>
        <row r="63">
          <cell r="F63">
            <v>0</v>
          </cell>
          <cell r="G63">
            <v>0</v>
          </cell>
          <cell r="H63">
            <v>0</v>
          </cell>
          <cell r="I63">
            <v>0</v>
          </cell>
          <cell r="AA63">
            <v>0</v>
          </cell>
        </row>
        <row r="64">
          <cell r="F64">
            <v>0</v>
          </cell>
          <cell r="G64">
            <v>0</v>
          </cell>
          <cell r="H64">
            <v>0</v>
          </cell>
          <cell r="I64">
            <v>0</v>
          </cell>
          <cell r="AA64">
            <v>0</v>
          </cell>
        </row>
        <row r="65">
          <cell r="F65">
            <v>0</v>
          </cell>
          <cell r="G65">
            <v>0</v>
          </cell>
          <cell r="H65">
            <v>0</v>
          </cell>
          <cell r="I65">
            <v>0</v>
          </cell>
          <cell r="AA65">
            <v>0</v>
          </cell>
        </row>
        <row r="66">
          <cell r="F66">
            <v>0</v>
          </cell>
          <cell r="G66">
            <v>0</v>
          </cell>
          <cell r="H66">
            <v>0</v>
          </cell>
          <cell r="I66">
            <v>0</v>
          </cell>
          <cell r="AA66">
            <v>0</v>
          </cell>
        </row>
        <row r="67">
          <cell r="F67">
            <v>0</v>
          </cell>
          <cell r="G67">
            <v>0</v>
          </cell>
          <cell r="H67">
            <v>0</v>
          </cell>
          <cell r="I67">
            <v>0</v>
          </cell>
          <cell r="AA67">
            <v>0</v>
          </cell>
        </row>
        <row r="69">
          <cell r="D69" t="str">
            <v>Histograma de Personal de Planilla  Previsto</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row>
        <row r="71">
          <cell r="D71" t="str">
            <v>Histograma Total  de HH</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row>
        <row r="73">
          <cell r="D73" t="str">
            <v>Total Costo Personal de Planilla</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row>
        <row r="75">
          <cell r="D75" t="str">
            <v>1.1.4</v>
          </cell>
          <cell r="E75" t="str">
            <v>Suministro de Personal</v>
          </cell>
          <cell r="G75" t="str">
            <v>Costo Mes US$</v>
          </cell>
          <cell r="H75" t="str">
            <v>Sal. Basico $COL</v>
          </cell>
          <cell r="I75" t="str">
            <v>Meses H</v>
          </cell>
        </row>
        <row r="77">
          <cell r="F77">
            <v>0</v>
          </cell>
          <cell r="G77">
            <v>0</v>
          </cell>
          <cell r="H77">
            <v>0</v>
          </cell>
          <cell r="I77">
            <v>0</v>
          </cell>
          <cell r="AA77">
            <v>0</v>
          </cell>
        </row>
        <row r="78">
          <cell r="F78">
            <v>0</v>
          </cell>
          <cell r="G78">
            <v>0</v>
          </cell>
          <cell r="H78">
            <v>0</v>
          </cell>
          <cell r="I78">
            <v>0</v>
          </cell>
          <cell r="AA78">
            <v>0</v>
          </cell>
        </row>
        <row r="79">
          <cell r="F79">
            <v>0</v>
          </cell>
          <cell r="G79">
            <v>0</v>
          </cell>
          <cell r="H79">
            <v>0</v>
          </cell>
          <cell r="I79">
            <v>0</v>
          </cell>
          <cell r="AA79">
            <v>0</v>
          </cell>
        </row>
        <row r="80">
          <cell r="F80">
            <v>0</v>
          </cell>
          <cell r="G80">
            <v>0</v>
          </cell>
          <cell r="H80">
            <v>0</v>
          </cell>
          <cell r="I80">
            <v>0</v>
          </cell>
          <cell r="AA80">
            <v>0</v>
          </cell>
        </row>
        <row r="81">
          <cell r="F81">
            <v>0</v>
          </cell>
          <cell r="G81">
            <v>0</v>
          </cell>
          <cell r="H81">
            <v>0</v>
          </cell>
          <cell r="I81">
            <v>0</v>
          </cell>
          <cell r="AA81">
            <v>0</v>
          </cell>
        </row>
        <row r="83">
          <cell r="D83" t="str">
            <v>Histograma Previsto</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row>
        <row r="85">
          <cell r="D85" t="str">
            <v>Total Costo</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7">
          <cell r="D87">
            <v>1.2</v>
          </cell>
          <cell r="E87" t="str">
            <v>Sede</v>
          </cell>
        </row>
        <row r="89">
          <cell r="D89" t="str">
            <v>1.2.1</v>
          </cell>
          <cell r="E89" t="str">
            <v>Personal Mensual</v>
          </cell>
          <cell r="G89" t="str">
            <v>Costo Mes US$</v>
          </cell>
          <cell r="H89" t="str">
            <v>Sal. Basico $COL</v>
          </cell>
          <cell r="I89" t="str">
            <v>Meses H</v>
          </cell>
        </row>
        <row r="91">
          <cell r="E91">
            <v>12101005</v>
          </cell>
          <cell r="F91" t="str">
            <v>PROJECT CONTROL</v>
          </cell>
          <cell r="G91">
            <v>5041.3793103448279</v>
          </cell>
          <cell r="H91">
            <v>4300000</v>
          </cell>
          <cell r="I91">
            <v>2.25</v>
          </cell>
          <cell r="J91">
            <v>0.25</v>
          </cell>
          <cell r="K91">
            <v>0.25</v>
          </cell>
          <cell r="L91">
            <v>0.25</v>
          </cell>
          <cell r="M91">
            <v>0.25</v>
          </cell>
          <cell r="N91">
            <v>0.25</v>
          </cell>
          <cell r="O91">
            <v>0.25</v>
          </cell>
          <cell r="P91">
            <v>0.25</v>
          </cell>
          <cell r="Q91">
            <v>0.25</v>
          </cell>
          <cell r="R91">
            <v>0.25</v>
          </cell>
          <cell r="AA91">
            <v>11343.103448275862</v>
          </cell>
          <cell r="AD91">
            <v>11343.103448275862</v>
          </cell>
        </row>
        <row r="92">
          <cell r="E92">
            <v>12101007</v>
          </cell>
          <cell r="F92" t="str">
            <v xml:space="preserve">QUALITY CONTROL </v>
          </cell>
          <cell r="G92">
            <v>2641.0344827586205</v>
          </cell>
          <cell r="H92">
            <v>2070000</v>
          </cell>
          <cell r="I92">
            <v>2.25</v>
          </cell>
          <cell r="J92">
            <v>0.25</v>
          </cell>
          <cell r="K92">
            <v>0.25</v>
          </cell>
          <cell r="L92">
            <v>0.25</v>
          </cell>
          <cell r="M92">
            <v>0.25</v>
          </cell>
          <cell r="N92">
            <v>0.25</v>
          </cell>
          <cell r="O92">
            <v>0.25</v>
          </cell>
          <cell r="P92">
            <v>0.25</v>
          </cell>
          <cell r="Q92">
            <v>0.25</v>
          </cell>
          <cell r="R92">
            <v>0.25</v>
          </cell>
          <cell r="AA92">
            <v>5942.3275862068958</v>
          </cell>
          <cell r="AD92">
            <v>5942.3275862068958</v>
          </cell>
        </row>
        <row r="93">
          <cell r="F93">
            <v>0</v>
          </cell>
          <cell r="G93">
            <v>0</v>
          </cell>
          <cell r="H93">
            <v>0</v>
          </cell>
          <cell r="I93">
            <v>0</v>
          </cell>
          <cell r="AA93">
            <v>0</v>
          </cell>
          <cell r="AD93">
            <v>0</v>
          </cell>
        </row>
        <row r="94">
          <cell r="F94">
            <v>0</v>
          </cell>
          <cell r="G94">
            <v>0</v>
          </cell>
          <cell r="H94">
            <v>0</v>
          </cell>
          <cell r="I94">
            <v>0</v>
          </cell>
          <cell r="AA94">
            <v>0</v>
          </cell>
          <cell r="AD94">
            <v>0</v>
          </cell>
        </row>
        <row r="95">
          <cell r="F95">
            <v>0</v>
          </cell>
          <cell r="G95">
            <v>0</v>
          </cell>
          <cell r="H95">
            <v>0</v>
          </cell>
          <cell r="I95">
            <v>0</v>
          </cell>
          <cell r="AA95">
            <v>0</v>
          </cell>
          <cell r="AD95">
            <v>0</v>
          </cell>
        </row>
        <row r="96">
          <cell r="F96">
            <v>0</v>
          </cell>
          <cell r="G96">
            <v>0</v>
          </cell>
          <cell r="H96">
            <v>0</v>
          </cell>
          <cell r="I96">
            <v>0</v>
          </cell>
          <cell r="AA96">
            <v>0</v>
          </cell>
          <cell r="AD96">
            <v>0</v>
          </cell>
        </row>
        <row r="97">
          <cell r="E97" t="str">
            <v>Personal en Obra (Gerencia)</v>
          </cell>
          <cell r="I97">
            <v>0</v>
          </cell>
        </row>
        <row r="98">
          <cell r="E98">
            <v>11101001</v>
          </cell>
          <cell r="F98" t="str">
            <v>PROJECT MANAGER</v>
          </cell>
          <cell r="G98">
            <v>4386.2068965517237</v>
          </cell>
          <cell r="H98">
            <v>8000000</v>
          </cell>
          <cell r="I98">
            <v>2.25</v>
          </cell>
          <cell r="J98">
            <v>0.25</v>
          </cell>
          <cell r="K98">
            <v>0.25</v>
          </cell>
          <cell r="L98">
            <v>0.25</v>
          </cell>
          <cell r="M98">
            <v>0.25</v>
          </cell>
          <cell r="N98">
            <v>0.25</v>
          </cell>
          <cell r="O98">
            <v>0.25</v>
          </cell>
          <cell r="P98">
            <v>0.25</v>
          </cell>
          <cell r="Q98">
            <v>0.25</v>
          </cell>
          <cell r="R98">
            <v>0.25</v>
          </cell>
          <cell r="AA98">
            <v>9868.9655172413786</v>
          </cell>
          <cell r="AD98">
            <v>9868.9655172413786</v>
          </cell>
        </row>
        <row r="99">
          <cell r="F99">
            <v>0</v>
          </cell>
          <cell r="G99">
            <v>0</v>
          </cell>
          <cell r="H99">
            <v>0</v>
          </cell>
          <cell r="I99">
            <v>0</v>
          </cell>
          <cell r="AA99">
            <v>0</v>
          </cell>
          <cell r="AD99">
            <v>0</v>
          </cell>
        </row>
        <row r="100">
          <cell r="F100">
            <v>0</v>
          </cell>
          <cell r="G100">
            <v>0</v>
          </cell>
          <cell r="H100">
            <v>0</v>
          </cell>
          <cell r="I100">
            <v>0</v>
          </cell>
          <cell r="AA100">
            <v>0</v>
          </cell>
          <cell r="AD100">
            <v>0</v>
          </cell>
        </row>
        <row r="101">
          <cell r="E101" t="str">
            <v>Personal de Compras</v>
          </cell>
          <cell r="I101">
            <v>0</v>
          </cell>
        </row>
        <row r="102">
          <cell r="E102">
            <v>12101003</v>
          </cell>
          <cell r="F102" t="str">
            <v>PURCHASE COORDINATOR</v>
          </cell>
          <cell r="G102">
            <v>9379.310344827587</v>
          </cell>
          <cell r="H102">
            <v>8000000</v>
          </cell>
          <cell r="I102">
            <v>1</v>
          </cell>
          <cell r="L102">
            <v>0.2</v>
          </cell>
          <cell r="M102">
            <v>0.2</v>
          </cell>
          <cell r="N102">
            <v>0.2</v>
          </cell>
          <cell r="O102">
            <v>0.2</v>
          </cell>
          <cell r="P102">
            <v>0.2</v>
          </cell>
          <cell r="AA102">
            <v>9379.310344827587</v>
          </cell>
          <cell r="AD102">
            <v>9379.310344827587</v>
          </cell>
        </row>
        <row r="103">
          <cell r="E103">
            <v>12101013</v>
          </cell>
          <cell r="F103" t="str">
            <v xml:space="preserve">PURCHASER </v>
          </cell>
          <cell r="G103">
            <v>3827.5862068965516</v>
          </cell>
          <cell r="H103">
            <v>3000000</v>
          </cell>
          <cell r="I103">
            <v>1.7</v>
          </cell>
          <cell r="L103">
            <v>0.25</v>
          </cell>
          <cell r="M103">
            <v>0.5</v>
          </cell>
          <cell r="N103">
            <v>0.5</v>
          </cell>
          <cell r="O103">
            <v>0.25</v>
          </cell>
          <cell r="P103">
            <v>0.2</v>
          </cell>
          <cell r="AA103">
            <v>6506.8965517241377</v>
          </cell>
          <cell r="AD103">
            <v>6506.8965517241377</v>
          </cell>
        </row>
        <row r="104">
          <cell r="F104">
            <v>0</v>
          </cell>
          <cell r="G104">
            <v>0</v>
          </cell>
          <cell r="H104">
            <v>0</v>
          </cell>
          <cell r="I104">
            <v>0</v>
          </cell>
          <cell r="AA104">
            <v>0</v>
          </cell>
          <cell r="AD104">
            <v>0</v>
          </cell>
        </row>
        <row r="105">
          <cell r="F105">
            <v>0</v>
          </cell>
          <cell r="G105">
            <v>0</v>
          </cell>
          <cell r="H105">
            <v>0</v>
          </cell>
          <cell r="I105">
            <v>0</v>
          </cell>
          <cell r="V105">
            <v>0</v>
          </cell>
          <cell r="Y105">
            <v>0</v>
          </cell>
          <cell r="AA105">
            <v>0</v>
          </cell>
          <cell r="AD105">
            <v>0</v>
          </cell>
        </row>
        <row r="106">
          <cell r="F106">
            <v>0</v>
          </cell>
          <cell r="G106">
            <v>0</v>
          </cell>
          <cell r="H106">
            <v>0</v>
          </cell>
          <cell r="I106">
            <v>0</v>
          </cell>
          <cell r="V106">
            <v>0</v>
          </cell>
          <cell r="Y106">
            <v>0</v>
          </cell>
          <cell r="AA106">
            <v>0</v>
          </cell>
          <cell r="AD106">
            <v>0</v>
          </cell>
        </row>
        <row r="107">
          <cell r="F107">
            <v>0</v>
          </cell>
          <cell r="G107">
            <v>0</v>
          </cell>
          <cell r="H107">
            <v>0</v>
          </cell>
          <cell r="I107">
            <v>0</v>
          </cell>
          <cell r="V107">
            <v>0</v>
          </cell>
          <cell r="Y107">
            <v>0</v>
          </cell>
          <cell r="AA107">
            <v>0</v>
          </cell>
          <cell r="AD107">
            <v>0</v>
          </cell>
        </row>
        <row r="108">
          <cell r="F108">
            <v>0</v>
          </cell>
          <cell r="G108">
            <v>0</v>
          </cell>
          <cell r="H108">
            <v>0</v>
          </cell>
          <cell r="I108">
            <v>0</v>
          </cell>
          <cell r="AA108">
            <v>0</v>
          </cell>
          <cell r="AD108">
            <v>0</v>
          </cell>
        </row>
        <row r="109">
          <cell r="F109">
            <v>0</v>
          </cell>
          <cell r="G109">
            <v>0</v>
          </cell>
          <cell r="H109">
            <v>0</v>
          </cell>
          <cell r="I109">
            <v>0</v>
          </cell>
          <cell r="AA109">
            <v>0</v>
          </cell>
          <cell r="AD109">
            <v>0</v>
          </cell>
        </row>
        <row r="111">
          <cell r="D111" t="str">
            <v>Histograma Previsto</v>
          </cell>
          <cell r="J111">
            <v>0.75</v>
          </cell>
          <cell r="K111">
            <v>0.75</v>
          </cell>
          <cell r="L111">
            <v>1.2</v>
          </cell>
          <cell r="M111">
            <v>1.45</v>
          </cell>
          <cell r="N111">
            <v>1.45</v>
          </cell>
          <cell r="O111">
            <v>1.2</v>
          </cell>
          <cell r="P111">
            <v>1.1499999999999999</v>
          </cell>
          <cell r="Q111">
            <v>0.75</v>
          </cell>
          <cell r="R111">
            <v>0.75</v>
          </cell>
          <cell r="S111">
            <v>0</v>
          </cell>
          <cell r="T111">
            <v>0</v>
          </cell>
          <cell r="U111">
            <v>0</v>
          </cell>
          <cell r="V111">
            <v>0</v>
          </cell>
          <cell r="W111">
            <v>0</v>
          </cell>
          <cell r="X111">
            <v>0</v>
          </cell>
          <cell r="Y111">
            <v>0</v>
          </cell>
          <cell r="Z111">
            <v>0</v>
          </cell>
        </row>
        <row r="113">
          <cell r="D113" t="str">
            <v>Total Costo</v>
          </cell>
          <cell r="J113">
            <v>3017.155172413793</v>
          </cell>
          <cell r="K113">
            <v>3017.155172413793</v>
          </cell>
          <cell r="L113">
            <v>5849.9137931034484</v>
          </cell>
          <cell r="M113">
            <v>6806.810344827587</v>
          </cell>
          <cell r="N113">
            <v>6806.810344827587</v>
          </cell>
          <cell r="O113">
            <v>5849.9137931034484</v>
          </cell>
          <cell r="P113">
            <v>5658.5344827586214</v>
          </cell>
          <cell r="Q113">
            <v>3017.155172413793</v>
          </cell>
          <cell r="R113">
            <v>3017.155172413793</v>
          </cell>
          <cell r="S113">
            <v>0</v>
          </cell>
          <cell r="T113">
            <v>0</v>
          </cell>
          <cell r="U113">
            <v>0</v>
          </cell>
          <cell r="V113">
            <v>0</v>
          </cell>
          <cell r="W113">
            <v>0</v>
          </cell>
          <cell r="X113">
            <v>0</v>
          </cell>
          <cell r="Y113">
            <v>0</v>
          </cell>
          <cell r="Z113">
            <v>0</v>
          </cell>
          <cell r="AA113">
            <v>43040.603448275862</v>
          </cell>
          <cell r="AD113">
            <v>43040.603448275862</v>
          </cell>
        </row>
        <row r="115">
          <cell r="D115" t="str">
            <v>1.2.2</v>
          </cell>
          <cell r="E115" t="str">
            <v>Personal Planilla</v>
          </cell>
          <cell r="G115" t="str">
            <v>Costo Mes US$</v>
          </cell>
          <cell r="H115" t="str">
            <v>Sal. Basico $COL</v>
          </cell>
          <cell r="I115" t="str">
            <v>Meses H</v>
          </cell>
        </row>
        <row r="117">
          <cell r="F117">
            <v>0</v>
          </cell>
          <cell r="G117">
            <v>0</v>
          </cell>
          <cell r="I117">
            <v>0</v>
          </cell>
          <cell r="AA117">
            <v>0</v>
          </cell>
        </row>
        <row r="118">
          <cell r="F118">
            <v>0</v>
          </cell>
          <cell r="G118">
            <v>0</v>
          </cell>
          <cell r="I118">
            <v>0</v>
          </cell>
          <cell r="AA118">
            <v>0</v>
          </cell>
        </row>
        <row r="119">
          <cell r="F119">
            <v>0</v>
          </cell>
          <cell r="G119">
            <v>0</v>
          </cell>
          <cell r="I119">
            <v>0</v>
          </cell>
          <cell r="AA119">
            <v>0</v>
          </cell>
        </row>
        <row r="120">
          <cell r="F120">
            <v>0</v>
          </cell>
          <cell r="G120">
            <v>0</v>
          </cell>
          <cell r="I120">
            <v>0</v>
          </cell>
          <cell r="AA120">
            <v>0</v>
          </cell>
        </row>
        <row r="121">
          <cell r="F121">
            <v>0</v>
          </cell>
          <cell r="G121">
            <v>0</v>
          </cell>
          <cell r="I121">
            <v>0</v>
          </cell>
          <cell r="AA121">
            <v>0</v>
          </cell>
        </row>
        <row r="123">
          <cell r="D123" t="str">
            <v>Histograma Previsto</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row>
        <row r="125">
          <cell r="D125" t="str">
            <v>Histograma de Horas Hombre</v>
          </cell>
          <cell r="Y125">
            <v>0</v>
          </cell>
          <cell r="Z125">
            <v>0</v>
          </cell>
        </row>
        <row r="127">
          <cell r="D127" t="str">
            <v>Total Costo</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row>
        <row r="129">
          <cell r="D129" t="str">
            <v>1.2.3</v>
          </cell>
          <cell r="E129" t="str">
            <v>Personal Honorarios</v>
          </cell>
          <cell r="G129" t="str">
            <v>Costo Mes US$</v>
          </cell>
          <cell r="H129" t="str">
            <v>Sal. Basico $COL</v>
          </cell>
          <cell r="I129" t="str">
            <v>Meses H</v>
          </cell>
        </row>
        <row r="131">
          <cell r="F131">
            <v>0</v>
          </cell>
          <cell r="G131">
            <v>0</v>
          </cell>
          <cell r="I131">
            <v>0</v>
          </cell>
          <cell r="AA131">
            <v>0</v>
          </cell>
        </row>
        <row r="132">
          <cell r="F132">
            <v>0</v>
          </cell>
          <cell r="G132">
            <v>0</v>
          </cell>
          <cell r="I132">
            <v>0</v>
          </cell>
          <cell r="AA132">
            <v>0</v>
          </cell>
        </row>
        <row r="133">
          <cell r="F133">
            <v>0</v>
          </cell>
          <cell r="G133">
            <v>0</v>
          </cell>
          <cell r="I133">
            <v>0</v>
          </cell>
          <cell r="AA133">
            <v>0</v>
          </cell>
        </row>
        <row r="134">
          <cell r="F134">
            <v>0</v>
          </cell>
          <cell r="G134">
            <v>0</v>
          </cell>
          <cell r="I134">
            <v>0</v>
          </cell>
          <cell r="AA134">
            <v>0</v>
          </cell>
        </row>
        <row r="135">
          <cell r="F135">
            <v>0</v>
          </cell>
          <cell r="G135">
            <v>0</v>
          </cell>
          <cell r="I135">
            <v>0</v>
          </cell>
          <cell r="AA135">
            <v>0</v>
          </cell>
        </row>
        <row r="137">
          <cell r="D137" t="str">
            <v>Histograma Previsto</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row>
        <row r="139">
          <cell r="D139" t="str">
            <v>Total Costo</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1">
          <cell r="D141" t="str">
            <v>Total Costo Módulo de Personal</v>
          </cell>
          <cell r="J141">
            <v>3017.155172413793</v>
          </cell>
          <cell r="K141">
            <v>3017.155172413793</v>
          </cell>
          <cell r="L141">
            <v>5849.9137931034484</v>
          </cell>
          <cell r="M141">
            <v>6806.810344827587</v>
          </cell>
          <cell r="N141">
            <v>6806.810344827587</v>
          </cell>
          <cell r="O141">
            <v>5849.9137931034484</v>
          </cell>
          <cell r="P141">
            <v>5658.5344827586214</v>
          </cell>
          <cell r="Q141">
            <v>3017.155172413793</v>
          </cell>
          <cell r="R141">
            <v>3017.155172413793</v>
          </cell>
          <cell r="S141">
            <v>0</v>
          </cell>
          <cell r="T141">
            <v>0</v>
          </cell>
          <cell r="U141">
            <v>0</v>
          </cell>
          <cell r="V141">
            <v>0</v>
          </cell>
          <cell r="W141">
            <v>0</v>
          </cell>
          <cell r="X141">
            <v>0</v>
          </cell>
          <cell r="Y141">
            <v>0</v>
          </cell>
          <cell r="Z141">
            <v>0</v>
          </cell>
          <cell r="AA141">
            <v>43040.603448275862</v>
          </cell>
          <cell r="AC141">
            <v>0</v>
          </cell>
          <cell r="AD141">
            <v>43040.603448275862</v>
          </cell>
        </row>
        <row r="143">
          <cell r="D143">
            <v>2</v>
          </cell>
          <cell r="E143" t="str">
            <v>MODULO DE EQUIPOS</v>
          </cell>
        </row>
        <row r="145">
          <cell r="D145">
            <v>2.1</v>
          </cell>
          <cell r="E145" t="str">
            <v>Construcción</v>
          </cell>
        </row>
        <row r="147">
          <cell r="D147" t="str">
            <v>2.1.1</v>
          </cell>
          <cell r="E147" t="str">
            <v>Equipos Propios</v>
          </cell>
          <cell r="G147" t="str">
            <v>Und</v>
          </cell>
          <cell r="H147" t="str">
            <v>Costo Mes US$</v>
          </cell>
          <cell r="I147" t="str">
            <v>Meses Eq.</v>
          </cell>
        </row>
        <row r="149">
          <cell r="F149">
            <v>0</v>
          </cell>
          <cell r="H149">
            <v>0</v>
          </cell>
          <cell r="I149">
            <v>0</v>
          </cell>
          <cell r="AA149">
            <v>0</v>
          </cell>
          <cell r="AC149">
            <v>0</v>
          </cell>
        </row>
        <row r="150">
          <cell r="F150">
            <v>0</v>
          </cell>
          <cell r="H150">
            <v>0</v>
          </cell>
          <cell r="I150">
            <v>0</v>
          </cell>
          <cell r="AA150">
            <v>0</v>
          </cell>
          <cell r="AC150">
            <v>0</v>
          </cell>
        </row>
        <row r="151">
          <cell r="F151">
            <v>0</v>
          </cell>
          <cell r="H151">
            <v>0</v>
          </cell>
          <cell r="I151">
            <v>0</v>
          </cell>
          <cell r="AA151">
            <v>0</v>
          </cell>
          <cell r="AC151">
            <v>0</v>
          </cell>
        </row>
        <row r="152">
          <cell r="F152">
            <v>0</v>
          </cell>
          <cell r="H152">
            <v>0</v>
          </cell>
          <cell r="I152">
            <v>0</v>
          </cell>
          <cell r="AA152">
            <v>0</v>
          </cell>
          <cell r="AC152">
            <v>0</v>
          </cell>
        </row>
        <row r="153">
          <cell r="F153">
            <v>0</v>
          </cell>
          <cell r="H153">
            <v>0</v>
          </cell>
          <cell r="I153">
            <v>0</v>
          </cell>
          <cell r="AA153">
            <v>0</v>
          </cell>
          <cell r="AC153">
            <v>0</v>
          </cell>
        </row>
        <row r="155">
          <cell r="D155" t="str">
            <v>Total Costo</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C155">
            <v>0</v>
          </cell>
        </row>
        <row r="157">
          <cell r="D157" t="str">
            <v>2.1.2</v>
          </cell>
          <cell r="E157" t="str">
            <v>Equipos de Alquiler Local</v>
          </cell>
          <cell r="G157" t="str">
            <v>Und</v>
          </cell>
          <cell r="H157" t="str">
            <v>Costo Mes US$</v>
          </cell>
          <cell r="I157" t="str">
            <v>Meses Eq.</v>
          </cell>
        </row>
        <row r="159">
          <cell r="F159">
            <v>0</v>
          </cell>
          <cell r="H159">
            <v>0</v>
          </cell>
          <cell r="I159">
            <v>0</v>
          </cell>
          <cell r="AA159">
            <v>0</v>
          </cell>
        </row>
        <row r="160">
          <cell r="F160">
            <v>0</v>
          </cell>
          <cell r="H160">
            <v>0</v>
          </cell>
          <cell r="I160">
            <v>0</v>
          </cell>
          <cell r="AA160">
            <v>0</v>
          </cell>
        </row>
        <row r="161">
          <cell r="F161">
            <v>0</v>
          </cell>
          <cell r="H161">
            <v>0</v>
          </cell>
          <cell r="I161">
            <v>0</v>
          </cell>
          <cell r="AA161">
            <v>0</v>
          </cell>
        </row>
        <row r="162">
          <cell r="F162">
            <v>0</v>
          </cell>
          <cell r="H162">
            <v>0</v>
          </cell>
          <cell r="I162">
            <v>0</v>
          </cell>
          <cell r="AA162">
            <v>0</v>
          </cell>
        </row>
        <row r="163">
          <cell r="F163">
            <v>0</v>
          </cell>
          <cell r="H163">
            <v>0</v>
          </cell>
          <cell r="I163">
            <v>0</v>
          </cell>
          <cell r="AA163">
            <v>0</v>
          </cell>
        </row>
        <row r="165">
          <cell r="D165" t="str">
            <v>Total Costo</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C165">
            <v>0</v>
          </cell>
          <cell r="AD165">
            <v>0</v>
          </cell>
        </row>
        <row r="167">
          <cell r="D167">
            <v>2.2000000000000002</v>
          </cell>
          <cell r="E167" t="str">
            <v>Herramientas</v>
          </cell>
        </row>
        <row r="169">
          <cell r="D169" t="str">
            <v>2.2.1</v>
          </cell>
          <cell r="E169" t="str">
            <v>Herramientas</v>
          </cell>
          <cell r="G169" t="str">
            <v>Und</v>
          </cell>
          <cell r="H169" t="str">
            <v>Costo Mes US$</v>
          </cell>
          <cell r="I169" t="str">
            <v>Meses Eq.</v>
          </cell>
        </row>
        <row r="171">
          <cell r="F171">
            <v>0</v>
          </cell>
          <cell r="H171">
            <v>0</v>
          </cell>
          <cell r="I171">
            <v>0</v>
          </cell>
          <cell r="AA171">
            <v>0</v>
          </cell>
          <cell r="AC171">
            <v>0</v>
          </cell>
          <cell r="AD171">
            <v>0</v>
          </cell>
        </row>
        <row r="172">
          <cell r="F172">
            <v>0</v>
          </cell>
          <cell r="H172">
            <v>0</v>
          </cell>
          <cell r="I172">
            <v>0</v>
          </cell>
          <cell r="AA172">
            <v>0</v>
          </cell>
          <cell r="AC172">
            <v>0</v>
          </cell>
          <cell r="AD172">
            <v>0</v>
          </cell>
        </row>
        <row r="173">
          <cell r="F173">
            <v>0</v>
          </cell>
          <cell r="H173">
            <v>0</v>
          </cell>
          <cell r="I173">
            <v>0</v>
          </cell>
          <cell r="AA173">
            <v>0</v>
          </cell>
          <cell r="AC173">
            <v>0</v>
          </cell>
          <cell r="AD173">
            <v>0</v>
          </cell>
        </row>
        <row r="174">
          <cell r="F174">
            <v>0</v>
          </cell>
          <cell r="H174">
            <v>0</v>
          </cell>
          <cell r="I174">
            <v>0</v>
          </cell>
          <cell r="AA174">
            <v>0</v>
          </cell>
          <cell r="AC174">
            <v>0</v>
          </cell>
          <cell r="AD174">
            <v>0</v>
          </cell>
        </row>
        <row r="175">
          <cell r="F175">
            <v>0</v>
          </cell>
          <cell r="H175">
            <v>0</v>
          </cell>
          <cell r="I175">
            <v>0</v>
          </cell>
          <cell r="AA175">
            <v>0</v>
          </cell>
          <cell r="AC175">
            <v>0</v>
          </cell>
          <cell r="AD175">
            <v>0</v>
          </cell>
        </row>
        <row r="177">
          <cell r="D177" t="str">
            <v>Total Costo</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C177">
            <v>0</v>
          </cell>
          <cell r="AD177">
            <v>0</v>
          </cell>
        </row>
        <row r="179">
          <cell r="D179" t="str">
            <v>Total Costo Módulo de Equipos</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C179">
            <v>0</v>
          </cell>
          <cell r="AD179">
            <v>0</v>
          </cell>
        </row>
        <row r="181">
          <cell r="D181">
            <v>3</v>
          </cell>
          <cell r="E181" t="str">
            <v>MODULO DE MATERIALES</v>
          </cell>
        </row>
        <row r="183">
          <cell r="D183">
            <v>3.1</v>
          </cell>
          <cell r="E183" t="str">
            <v>Instalación</v>
          </cell>
        </row>
        <row r="185">
          <cell r="D185" t="str">
            <v>3.1.1</v>
          </cell>
          <cell r="E185" t="str">
            <v>Material de Instalación</v>
          </cell>
          <cell r="G185" t="str">
            <v>Und</v>
          </cell>
          <cell r="H185" t="str">
            <v>Vr Unit US$</v>
          </cell>
          <cell r="I185" t="str">
            <v>Cant. Total</v>
          </cell>
        </row>
        <row r="187">
          <cell r="F187">
            <v>0</v>
          </cell>
          <cell r="G187">
            <v>0</v>
          </cell>
          <cell r="H187">
            <v>0</v>
          </cell>
          <cell r="I187">
            <v>0</v>
          </cell>
          <cell r="AA187">
            <v>0</v>
          </cell>
        </row>
        <row r="188">
          <cell r="F188">
            <v>0</v>
          </cell>
          <cell r="G188">
            <v>0</v>
          </cell>
          <cell r="H188">
            <v>0</v>
          </cell>
          <cell r="I188">
            <v>0</v>
          </cell>
          <cell r="AA188">
            <v>0</v>
          </cell>
        </row>
        <row r="189">
          <cell r="F189">
            <v>0</v>
          </cell>
          <cell r="G189">
            <v>0</v>
          </cell>
          <cell r="H189">
            <v>0</v>
          </cell>
          <cell r="I189">
            <v>0</v>
          </cell>
          <cell r="AA189">
            <v>0</v>
          </cell>
        </row>
        <row r="190">
          <cell r="F190">
            <v>0</v>
          </cell>
          <cell r="G190">
            <v>0</v>
          </cell>
          <cell r="H190">
            <v>0</v>
          </cell>
          <cell r="I190">
            <v>0</v>
          </cell>
          <cell r="AA190">
            <v>0</v>
          </cell>
        </row>
        <row r="191">
          <cell r="F191">
            <v>0</v>
          </cell>
          <cell r="G191">
            <v>0</v>
          </cell>
          <cell r="H191">
            <v>0</v>
          </cell>
          <cell r="I191">
            <v>0</v>
          </cell>
          <cell r="AA191">
            <v>0</v>
          </cell>
        </row>
        <row r="193">
          <cell r="D193" t="str">
            <v>Total Costo</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row>
        <row r="195">
          <cell r="D195" t="str">
            <v>3.1.2</v>
          </cell>
          <cell r="E195" t="str">
            <v>Transporte Material de Instalación</v>
          </cell>
          <cell r="G195" t="str">
            <v>Und</v>
          </cell>
          <cell r="H195" t="str">
            <v>Vr Unit US$</v>
          </cell>
          <cell r="I195" t="str">
            <v>Cant. Total</v>
          </cell>
        </row>
        <row r="197">
          <cell r="F197">
            <v>0</v>
          </cell>
          <cell r="G197">
            <v>0</v>
          </cell>
          <cell r="H197">
            <v>0</v>
          </cell>
          <cell r="I197">
            <v>0</v>
          </cell>
          <cell r="AA197">
            <v>0</v>
          </cell>
        </row>
        <row r="198">
          <cell r="F198">
            <v>0</v>
          </cell>
          <cell r="G198">
            <v>0</v>
          </cell>
          <cell r="H198">
            <v>0</v>
          </cell>
          <cell r="I198">
            <v>0</v>
          </cell>
          <cell r="AA198">
            <v>0</v>
          </cell>
        </row>
        <row r="199">
          <cell r="F199">
            <v>0</v>
          </cell>
          <cell r="G199">
            <v>0</v>
          </cell>
          <cell r="H199">
            <v>0</v>
          </cell>
          <cell r="I199">
            <v>0</v>
          </cell>
          <cell r="AA199">
            <v>0</v>
          </cell>
        </row>
        <row r="200">
          <cell r="F200">
            <v>0</v>
          </cell>
          <cell r="G200">
            <v>0</v>
          </cell>
          <cell r="H200">
            <v>0</v>
          </cell>
          <cell r="I200">
            <v>0</v>
          </cell>
          <cell r="AA200">
            <v>0</v>
          </cell>
        </row>
        <row r="201">
          <cell r="F201">
            <v>0</v>
          </cell>
          <cell r="G201">
            <v>0</v>
          </cell>
          <cell r="H201">
            <v>0</v>
          </cell>
          <cell r="I201">
            <v>0</v>
          </cell>
          <cell r="AA201">
            <v>0</v>
          </cell>
        </row>
        <row r="203">
          <cell r="D203" t="str">
            <v>Total Costo</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row>
        <row r="205">
          <cell r="D205" t="str">
            <v>3.1.3</v>
          </cell>
          <cell r="E205" t="str">
            <v>Aduanas, Impuestos Seguros &amp; Otros</v>
          </cell>
          <cell r="G205" t="str">
            <v>Und</v>
          </cell>
          <cell r="H205" t="str">
            <v>Vr Unit US$</v>
          </cell>
          <cell r="I205" t="str">
            <v>Cant. Total</v>
          </cell>
        </row>
        <row r="207">
          <cell r="F207">
            <v>0</v>
          </cell>
          <cell r="G207">
            <v>0</v>
          </cell>
          <cell r="H207">
            <v>0</v>
          </cell>
          <cell r="I207">
            <v>0</v>
          </cell>
          <cell r="AA207">
            <v>0</v>
          </cell>
        </row>
        <row r="208">
          <cell r="F208">
            <v>0</v>
          </cell>
          <cell r="G208">
            <v>0</v>
          </cell>
          <cell r="H208">
            <v>0</v>
          </cell>
          <cell r="I208">
            <v>0</v>
          </cell>
          <cell r="AA208">
            <v>0</v>
          </cell>
        </row>
        <row r="209">
          <cell r="F209">
            <v>0</v>
          </cell>
          <cell r="G209">
            <v>0</v>
          </cell>
          <cell r="H209">
            <v>0</v>
          </cell>
          <cell r="I209">
            <v>0</v>
          </cell>
          <cell r="AA209">
            <v>0</v>
          </cell>
        </row>
        <row r="210">
          <cell r="F210">
            <v>0</v>
          </cell>
          <cell r="G210">
            <v>0</v>
          </cell>
          <cell r="H210">
            <v>0</v>
          </cell>
          <cell r="I210">
            <v>0</v>
          </cell>
          <cell r="AA210">
            <v>0</v>
          </cell>
        </row>
        <row r="211">
          <cell r="F211">
            <v>0</v>
          </cell>
          <cell r="G211">
            <v>0</v>
          </cell>
          <cell r="H211">
            <v>0</v>
          </cell>
          <cell r="I211">
            <v>0</v>
          </cell>
          <cell r="AA211">
            <v>0</v>
          </cell>
        </row>
        <row r="213">
          <cell r="D213" t="str">
            <v>Total Costo</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5">
          <cell r="D215">
            <v>3.2</v>
          </cell>
          <cell r="E215" t="str">
            <v>Material de Consumo</v>
          </cell>
        </row>
        <row r="217">
          <cell r="D217" t="str">
            <v>3.2.1</v>
          </cell>
          <cell r="E217" t="str">
            <v>Consumibles</v>
          </cell>
          <cell r="G217" t="str">
            <v>Und</v>
          </cell>
          <cell r="H217" t="str">
            <v>Vr Unit US$</v>
          </cell>
          <cell r="I217" t="str">
            <v>Cant. Total</v>
          </cell>
        </row>
        <row r="219">
          <cell r="F219">
            <v>0</v>
          </cell>
          <cell r="G219">
            <v>0</v>
          </cell>
          <cell r="H219">
            <v>0</v>
          </cell>
          <cell r="I219">
            <v>0</v>
          </cell>
          <cell r="AA219">
            <v>0</v>
          </cell>
          <cell r="AC219">
            <v>0</v>
          </cell>
        </row>
        <row r="220">
          <cell r="F220">
            <v>0</v>
          </cell>
          <cell r="G220">
            <v>0</v>
          </cell>
          <cell r="H220">
            <v>0</v>
          </cell>
          <cell r="I220">
            <v>0</v>
          </cell>
          <cell r="AA220">
            <v>0</v>
          </cell>
          <cell r="AC220">
            <v>0</v>
          </cell>
        </row>
        <row r="221">
          <cell r="F221">
            <v>0</v>
          </cell>
          <cell r="G221">
            <v>0</v>
          </cell>
          <cell r="H221">
            <v>0</v>
          </cell>
          <cell r="I221">
            <v>0</v>
          </cell>
          <cell r="AA221">
            <v>0</v>
          </cell>
          <cell r="AC221">
            <v>0</v>
          </cell>
        </row>
        <row r="222">
          <cell r="F222">
            <v>0</v>
          </cell>
          <cell r="G222">
            <v>0</v>
          </cell>
          <cell r="H222">
            <v>0</v>
          </cell>
          <cell r="I222">
            <v>0</v>
          </cell>
          <cell r="AA222">
            <v>0</v>
          </cell>
          <cell r="AC222">
            <v>0</v>
          </cell>
        </row>
        <row r="223">
          <cell r="F223">
            <v>0</v>
          </cell>
          <cell r="G223">
            <v>0</v>
          </cell>
          <cell r="H223">
            <v>0</v>
          </cell>
          <cell r="I223">
            <v>0</v>
          </cell>
          <cell r="AA223">
            <v>0</v>
          </cell>
          <cell r="AC223">
            <v>0</v>
          </cell>
        </row>
        <row r="224">
          <cell r="F224">
            <v>0</v>
          </cell>
          <cell r="G224">
            <v>0</v>
          </cell>
          <cell r="H224">
            <v>0</v>
          </cell>
          <cell r="I224">
            <v>0</v>
          </cell>
          <cell r="J224">
            <v>0</v>
          </cell>
          <cell r="K224">
            <v>0</v>
          </cell>
          <cell r="AA224">
            <v>0</v>
          </cell>
          <cell r="AC224">
            <v>0</v>
          </cell>
        </row>
        <row r="225">
          <cell r="F225">
            <v>0</v>
          </cell>
          <cell r="G225">
            <v>0</v>
          </cell>
          <cell r="H225">
            <v>0</v>
          </cell>
          <cell r="I225">
            <v>0</v>
          </cell>
          <cell r="J225">
            <v>0</v>
          </cell>
          <cell r="K225">
            <v>0</v>
          </cell>
          <cell r="AA225">
            <v>0</v>
          </cell>
          <cell r="AC225">
            <v>0</v>
          </cell>
        </row>
        <row r="226">
          <cell r="F226">
            <v>0</v>
          </cell>
          <cell r="G226">
            <v>0</v>
          </cell>
          <cell r="H226">
            <v>0</v>
          </cell>
          <cell r="I226">
            <v>0</v>
          </cell>
          <cell r="J226">
            <v>0</v>
          </cell>
          <cell r="K226">
            <v>0</v>
          </cell>
          <cell r="AA226">
            <v>0</v>
          </cell>
          <cell r="AC226">
            <v>0</v>
          </cell>
        </row>
        <row r="227">
          <cell r="G227">
            <v>0</v>
          </cell>
          <cell r="H227">
            <v>0</v>
          </cell>
          <cell r="I227">
            <v>0</v>
          </cell>
          <cell r="AA227">
            <v>0</v>
          </cell>
          <cell r="AC227">
            <v>0</v>
          </cell>
        </row>
        <row r="229">
          <cell r="D229" t="str">
            <v>Total Costo</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C229">
            <v>0</v>
          </cell>
          <cell r="AD229">
            <v>0</v>
          </cell>
        </row>
        <row r="231">
          <cell r="D231" t="str">
            <v>Total Costo Módulo de Materiales</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C231">
            <v>0</v>
          </cell>
          <cell r="AD231">
            <v>0</v>
          </cell>
        </row>
        <row r="233">
          <cell r="D233">
            <v>4</v>
          </cell>
          <cell r="E233" t="str">
            <v>MODULO DE SERVICIOS OPERATIVOS</v>
          </cell>
        </row>
        <row r="235">
          <cell r="D235">
            <v>4.0999999999999996</v>
          </cell>
          <cell r="E235" t="str">
            <v>Subcontratos</v>
          </cell>
        </row>
        <row r="237">
          <cell r="D237" t="str">
            <v>4.1.1</v>
          </cell>
          <cell r="E237" t="str">
            <v>Técnicos</v>
          </cell>
          <cell r="G237" t="str">
            <v>Und</v>
          </cell>
          <cell r="H237" t="str">
            <v>Vr Unit US$</v>
          </cell>
          <cell r="I237" t="str">
            <v>Cant. Total</v>
          </cell>
        </row>
        <row r="239">
          <cell r="F239">
            <v>0</v>
          </cell>
          <cell r="G239">
            <v>0</v>
          </cell>
          <cell r="H239">
            <v>0</v>
          </cell>
          <cell r="I239">
            <v>0</v>
          </cell>
          <cell r="AA239">
            <v>0</v>
          </cell>
          <cell r="AC239">
            <v>0</v>
          </cell>
        </row>
        <row r="240">
          <cell r="F240">
            <v>0</v>
          </cell>
          <cell r="G240">
            <v>0</v>
          </cell>
          <cell r="H240">
            <v>0</v>
          </cell>
          <cell r="I240">
            <v>0</v>
          </cell>
          <cell r="AA240">
            <v>0</v>
          </cell>
          <cell r="AC240">
            <v>0</v>
          </cell>
        </row>
        <row r="241">
          <cell r="F241">
            <v>0</v>
          </cell>
          <cell r="G241">
            <v>0</v>
          </cell>
          <cell r="H241">
            <v>0</v>
          </cell>
          <cell r="I241">
            <v>0</v>
          </cell>
          <cell r="AA241">
            <v>0</v>
          </cell>
          <cell r="AC241">
            <v>0</v>
          </cell>
        </row>
        <row r="242">
          <cell r="F242">
            <v>0</v>
          </cell>
          <cell r="G242">
            <v>0</v>
          </cell>
          <cell r="H242">
            <v>0</v>
          </cell>
          <cell r="I242">
            <v>0</v>
          </cell>
          <cell r="AA242">
            <v>0</v>
          </cell>
          <cell r="AC242">
            <v>0</v>
          </cell>
        </row>
        <row r="243">
          <cell r="F243">
            <v>0</v>
          </cell>
          <cell r="G243">
            <v>0</v>
          </cell>
          <cell r="H243">
            <v>0</v>
          </cell>
          <cell r="I243">
            <v>0</v>
          </cell>
          <cell r="AA243">
            <v>0</v>
          </cell>
          <cell r="AC243">
            <v>0</v>
          </cell>
        </row>
        <row r="244">
          <cell r="F244">
            <v>0</v>
          </cell>
          <cell r="G244">
            <v>0</v>
          </cell>
          <cell r="H244">
            <v>0</v>
          </cell>
          <cell r="I244">
            <v>0</v>
          </cell>
          <cell r="AA244">
            <v>0</v>
          </cell>
          <cell r="AC244">
            <v>0</v>
          </cell>
        </row>
        <row r="245">
          <cell r="F245">
            <v>0</v>
          </cell>
          <cell r="G245">
            <v>0</v>
          </cell>
          <cell r="H245">
            <v>0</v>
          </cell>
          <cell r="I245">
            <v>0</v>
          </cell>
          <cell r="AA245">
            <v>0</v>
          </cell>
          <cell r="AC245">
            <v>0</v>
          </cell>
        </row>
        <row r="246">
          <cell r="F246">
            <v>0</v>
          </cell>
          <cell r="G246">
            <v>0</v>
          </cell>
          <cell r="H246">
            <v>0</v>
          </cell>
          <cell r="I246">
            <v>0</v>
          </cell>
          <cell r="AA246">
            <v>0</v>
          </cell>
          <cell r="AC246">
            <v>0</v>
          </cell>
        </row>
        <row r="247">
          <cell r="F247">
            <v>0</v>
          </cell>
          <cell r="G247">
            <v>0</v>
          </cell>
          <cell r="H247">
            <v>0</v>
          </cell>
          <cell r="I247">
            <v>0</v>
          </cell>
          <cell r="AA247">
            <v>0</v>
          </cell>
          <cell r="AC247">
            <v>0</v>
          </cell>
        </row>
        <row r="248">
          <cell r="F248">
            <v>0</v>
          </cell>
          <cell r="G248">
            <v>0</v>
          </cell>
          <cell r="H248">
            <v>0</v>
          </cell>
          <cell r="I248">
            <v>0</v>
          </cell>
          <cell r="AA248">
            <v>0</v>
          </cell>
          <cell r="AC248">
            <v>0</v>
          </cell>
        </row>
        <row r="250">
          <cell r="D250" t="str">
            <v>Total Costo</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C250">
            <v>0</v>
          </cell>
          <cell r="AD250">
            <v>0</v>
          </cell>
        </row>
        <row r="252">
          <cell r="D252" t="str">
            <v>4.1.2</v>
          </cell>
          <cell r="E252" t="str">
            <v>Servicios</v>
          </cell>
          <cell r="G252" t="str">
            <v>Und</v>
          </cell>
          <cell r="H252" t="str">
            <v>Vr Unit US$</v>
          </cell>
          <cell r="I252" t="str">
            <v>Cant. Total</v>
          </cell>
        </row>
        <row r="254">
          <cell r="F254">
            <v>0</v>
          </cell>
          <cell r="G254">
            <v>0</v>
          </cell>
          <cell r="H254">
            <v>0</v>
          </cell>
          <cell r="I254">
            <v>0</v>
          </cell>
          <cell r="AA254">
            <v>0</v>
          </cell>
          <cell r="AD254">
            <v>0</v>
          </cell>
        </row>
        <row r="255">
          <cell r="F255">
            <v>0</v>
          </cell>
          <cell r="G255">
            <v>0</v>
          </cell>
          <cell r="H255">
            <v>0</v>
          </cell>
          <cell r="I255">
            <v>0</v>
          </cell>
          <cell r="AA255">
            <v>0</v>
          </cell>
          <cell r="AD255">
            <v>0</v>
          </cell>
        </row>
        <row r="256">
          <cell r="F256">
            <v>0</v>
          </cell>
          <cell r="G256">
            <v>0</v>
          </cell>
          <cell r="H256">
            <v>0</v>
          </cell>
          <cell r="I256">
            <v>0</v>
          </cell>
          <cell r="AA256">
            <v>0</v>
          </cell>
          <cell r="AD256">
            <v>0</v>
          </cell>
        </row>
        <row r="257">
          <cell r="F257">
            <v>0</v>
          </cell>
          <cell r="G257">
            <v>0</v>
          </cell>
          <cell r="H257">
            <v>0</v>
          </cell>
          <cell r="I257">
            <v>0</v>
          </cell>
          <cell r="AA257">
            <v>0</v>
          </cell>
          <cell r="AD257">
            <v>0</v>
          </cell>
        </row>
        <row r="258">
          <cell r="F258">
            <v>0</v>
          </cell>
          <cell r="G258">
            <v>0</v>
          </cell>
          <cell r="H258">
            <v>0</v>
          </cell>
          <cell r="I258">
            <v>0</v>
          </cell>
          <cell r="AA258">
            <v>0</v>
          </cell>
          <cell r="AC258">
            <v>0</v>
          </cell>
        </row>
        <row r="260">
          <cell r="D260" t="str">
            <v>Total Costo</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C260">
            <v>0</v>
          </cell>
          <cell r="AD260">
            <v>0</v>
          </cell>
        </row>
        <row r="262">
          <cell r="D262">
            <v>4.2</v>
          </cell>
          <cell r="E262" t="str">
            <v>Transportes</v>
          </cell>
        </row>
        <row r="264">
          <cell r="D264" t="str">
            <v>4.2.1</v>
          </cell>
          <cell r="E264" t="str">
            <v>Equipos de Construcción</v>
          </cell>
          <cell r="G264" t="str">
            <v>Und</v>
          </cell>
          <cell r="H264" t="str">
            <v>Vr Unit US$</v>
          </cell>
          <cell r="I264" t="str">
            <v>Cant. Total</v>
          </cell>
        </row>
        <row r="266">
          <cell r="F266">
            <v>0</v>
          </cell>
          <cell r="G266">
            <v>0</v>
          </cell>
          <cell r="H266">
            <v>0</v>
          </cell>
          <cell r="I266">
            <v>0</v>
          </cell>
          <cell r="AA266">
            <v>0</v>
          </cell>
        </row>
        <row r="267">
          <cell r="F267">
            <v>0</v>
          </cell>
          <cell r="G267">
            <v>0</v>
          </cell>
          <cell r="H267">
            <v>0</v>
          </cell>
          <cell r="I267">
            <v>0</v>
          </cell>
          <cell r="AA267">
            <v>0</v>
          </cell>
        </row>
        <row r="268">
          <cell r="F268">
            <v>0</v>
          </cell>
          <cell r="G268">
            <v>0</v>
          </cell>
          <cell r="H268">
            <v>0</v>
          </cell>
          <cell r="I268">
            <v>0</v>
          </cell>
          <cell r="AA268">
            <v>0</v>
          </cell>
        </row>
        <row r="269">
          <cell r="F269">
            <v>0</v>
          </cell>
          <cell r="G269">
            <v>0</v>
          </cell>
          <cell r="H269">
            <v>0</v>
          </cell>
          <cell r="I269">
            <v>0</v>
          </cell>
          <cell r="AA269">
            <v>0</v>
          </cell>
        </row>
        <row r="270">
          <cell r="F270">
            <v>0</v>
          </cell>
          <cell r="G270">
            <v>0</v>
          </cell>
          <cell r="H270">
            <v>0</v>
          </cell>
          <cell r="I270">
            <v>0</v>
          </cell>
          <cell r="AA270">
            <v>0</v>
          </cell>
        </row>
        <row r="272">
          <cell r="D272" t="str">
            <v>Total Costo</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row r="274">
          <cell r="D274" t="str">
            <v>4.2.2</v>
          </cell>
          <cell r="E274" t="str">
            <v>Personal</v>
          </cell>
          <cell r="G274" t="str">
            <v>Und</v>
          </cell>
          <cell r="H274" t="str">
            <v>Vr Unit US$</v>
          </cell>
          <cell r="I274" t="str">
            <v>Cant. Total</v>
          </cell>
        </row>
        <row r="276">
          <cell r="E276">
            <v>42201001</v>
          </cell>
          <cell r="F276" t="str">
            <v>Pasajes Directivos (COL - ECU - COL) (Incluye Estadía)</v>
          </cell>
          <cell r="G276" t="str">
            <v>Und</v>
          </cell>
          <cell r="H276">
            <v>940</v>
          </cell>
          <cell r="I276">
            <v>18</v>
          </cell>
          <cell r="J276">
            <v>2</v>
          </cell>
          <cell r="K276">
            <v>2</v>
          </cell>
          <cell r="L276">
            <v>2</v>
          </cell>
          <cell r="M276">
            <v>2</v>
          </cell>
          <cell r="N276">
            <v>2</v>
          </cell>
          <cell r="O276">
            <v>2</v>
          </cell>
          <cell r="P276">
            <v>2</v>
          </cell>
          <cell r="Q276">
            <v>2</v>
          </cell>
          <cell r="R276">
            <v>2</v>
          </cell>
          <cell r="AA276">
            <v>16920</v>
          </cell>
          <cell r="AD276">
            <v>16920</v>
          </cell>
        </row>
        <row r="277">
          <cell r="E277">
            <v>42201003</v>
          </cell>
          <cell r="F277" t="str">
            <v>Viajes Alemania Directivos (COL - ALE - COL) (Incluye Estadía)</v>
          </cell>
          <cell r="G277" t="str">
            <v>Und</v>
          </cell>
          <cell r="H277">
            <v>3000</v>
          </cell>
          <cell r="I277">
            <v>2</v>
          </cell>
          <cell r="J277">
            <v>2</v>
          </cell>
          <cell r="AA277">
            <v>6000</v>
          </cell>
          <cell r="AD277">
            <v>6000</v>
          </cell>
        </row>
        <row r="278">
          <cell r="F278">
            <v>0</v>
          </cell>
          <cell r="G278">
            <v>0</v>
          </cell>
          <cell r="H278">
            <v>0</v>
          </cell>
          <cell r="I278">
            <v>0</v>
          </cell>
          <cell r="AA278">
            <v>0</v>
          </cell>
          <cell r="AD278">
            <v>0</v>
          </cell>
        </row>
        <row r="279">
          <cell r="F279">
            <v>0</v>
          </cell>
          <cell r="G279">
            <v>0</v>
          </cell>
          <cell r="H279">
            <v>0</v>
          </cell>
          <cell r="I279">
            <v>0</v>
          </cell>
          <cell r="AA279">
            <v>0</v>
          </cell>
        </row>
        <row r="280">
          <cell r="F280">
            <v>0</v>
          </cell>
          <cell r="G280">
            <v>0</v>
          </cell>
          <cell r="H280">
            <v>0</v>
          </cell>
          <cell r="I280">
            <v>0</v>
          </cell>
          <cell r="AA280">
            <v>0</v>
          </cell>
        </row>
        <row r="282">
          <cell r="D282" t="str">
            <v>Total Costo</v>
          </cell>
          <cell r="J282">
            <v>7880</v>
          </cell>
          <cell r="K282">
            <v>1880</v>
          </cell>
          <cell r="L282">
            <v>1880</v>
          </cell>
          <cell r="M282">
            <v>1880</v>
          </cell>
          <cell r="N282">
            <v>1880</v>
          </cell>
          <cell r="O282">
            <v>1880</v>
          </cell>
          <cell r="P282">
            <v>1880</v>
          </cell>
          <cell r="Q282">
            <v>1880</v>
          </cell>
          <cell r="R282">
            <v>1880</v>
          </cell>
          <cell r="S282">
            <v>0</v>
          </cell>
          <cell r="T282">
            <v>0</v>
          </cell>
          <cell r="U282">
            <v>0</v>
          </cell>
          <cell r="V282">
            <v>0</v>
          </cell>
          <cell r="W282">
            <v>0</v>
          </cell>
          <cell r="X282">
            <v>0</v>
          </cell>
          <cell r="Y282">
            <v>0</v>
          </cell>
          <cell r="Z282">
            <v>0</v>
          </cell>
          <cell r="AA282">
            <v>22920</v>
          </cell>
          <cell r="AC282">
            <v>0</v>
          </cell>
          <cell r="AD282">
            <v>22920</v>
          </cell>
        </row>
        <row r="284">
          <cell r="D284" t="str">
            <v>Total Costo Módulo de Servicios Operativos</v>
          </cell>
          <cell r="J284">
            <v>7880</v>
          </cell>
          <cell r="K284">
            <v>1880</v>
          </cell>
          <cell r="L284">
            <v>1880</v>
          </cell>
          <cell r="M284">
            <v>1880</v>
          </cell>
          <cell r="N284">
            <v>1880</v>
          </cell>
          <cell r="O284">
            <v>1880</v>
          </cell>
          <cell r="P284">
            <v>1880</v>
          </cell>
          <cell r="Q284">
            <v>1880</v>
          </cell>
          <cell r="R284">
            <v>1880</v>
          </cell>
          <cell r="S284">
            <v>0</v>
          </cell>
          <cell r="T284">
            <v>0</v>
          </cell>
          <cell r="U284">
            <v>0</v>
          </cell>
          <cell r="V284">
            <v>0</v>
          </cell>
          <cell r="W284">
            <v>0</v>
          </cell>
          <cell r="X284">
            <v>0</v>
          </cell>
          <cell r="Y284">
            <v>0</v>
          </cell>
          <cell r="Z284">
            <v>0</v>
          </cell>
          <cell r="AA284">
            <v>22920</v>
          </cell>
          <cell r="AC284">
            <v>0</v>
          </cell>
          <cell r="AD284">
            <v>22920</v>
          </cell>
        </row>
        <row r="286">
          <cell r="D286">
            <v>5</v>
          </cell>
          <cell r="E286" t="str">
            <v>MODULO DE ADMINISTRATIVOS Y GENERALES</v>
          </cell>
        </row>
        <row r="288">
          <cell r="D288">
            <v>5.0999999999999996</v>
          </cell>
          <cell r="E288" t="str">
            <v>Gastos Varios</v>
          </cell>
        </row>
        <row r="290">
          <cell r="D290" t="str">
            <v>5.1.1</v>
          </cell>
          <cell r="E290" t="str">
            <v>Obra</v>
          </cell>
          <cell r="G290" t="str">
            <v>Und</v>
          </cell>
          <cell r="H290" t="str">
            <v>Vr Unit US$</v>
          </cell>
          <cell r="I290" t="str">
            <v>Cant. Total</v>
          </cell>
        </row>
        <row r="292">
          <cell r="E292" t="str">
            <v>Dotación Oficinas Obra</v>
          </cell>
        </row>
        <row r="293">
          <cell r="F293">
            <v>0</v>
          </cell>
          <cell r="G293">
            <v>0</v>
          </cell>
          <cell r="H293">
            <v>0</v>
          </cell>
          <cell r="I293">
            <v>0</v>
          </cell>
          <cell r="AA293">
            <v>0</v>
          </cell>
          <cell r="AC293">
            <v>0</v>
          </cell>
        </row>
        <row r="294">
          <cell r="F294">
            <v>0</v>
          </cell>
          <cell r="G294">
            <v>0</v>
          </cell>
          <cell r="H294">
            <v>0</v>
          </cell>
          <cell r="I294">
            <v>0</v>
          </cell>
          <cell r="AA294">
            <v>0</v>
          </cell>
          <cell r="AC294">
            <v>0</v>
          </cell>
        </row>
        <row r="295">
          <cell r="F295">
            <v>0</v>
          </cell>
          <cell r="G295">
            <v>0</v>
          </cell>
          <cell r="H295">
            <v>0</v>
          </cell>
          <cell r="I295">
            <v>0</v>
          </cell>
          <cell r="AA295">
            <v>0</v>
          </cell>
          <cell r="AC295">
            <v>0</v>
          </cell>
        </row>
        <row r="296">
          <cell r="F296">
            <v>0</v>
          </cell>
          <cell r="G296">
            <v>0</v>
          </cell>
          <cell r="H296">
            <v>0</v>
          </cell>
          <cell r="I296">
            <v>0</v>
          </cell>
          <cell r="AA296">
            <v>0</v>
          </cell>
          <cell r="AC296">
            <v>0</v>
          </cell>
        </row>
        <row r="297">
          <cell r="F297">
            <v>0</v>
          </cell>
          <cell r="G297">
            <v>0</v>
          </cell>
          <cell r="H297">
            <v>0</v>
          </cell>
          <cell r="I297">
            <v>0</v>
          </cell>
          <cell r="AA297">
            <v>0</v>
          </cell>
          <cell r="AC297">
            <v>0</v>
          </cell>
        </row>
        <row r="298">
          <cell r="F298">
            <v>0</v>
          </cell>
          <cell r="G298">
            <v>0</v>
          </cell>
          <cell r="H298">
            <v>0</v>
          </cell>
          <cell r="I298">
            <v>0</v>
          </cell>
          <cell r="AA298">
            <v>0</v>
          </cell>
          <cell r="AC298">
            <v>0</v>
          </cell>
        </row>
        <row r="299">
          <cell r="F299">
            <v>0</v>
          </cell>
          <cell r="G299">
            <v>0</v>
          </cell>
          <cell r="H299">
            <v>0</v>
          </cell>
          <cell r="I299">
            <v>0</v>
          </cell>
          <cell r="AA299">
            <v>0</v>
          </cell>
          <cell r="AC299">
            <v>0</v>
          </cell>
        </row>
        <row r="300">
          <cell r="F300">
            <v>0</v>
          </cell>
          <cell r="G300">
            <v>0</v>
          </cell>
          <cell r="H300">
            <v>0</v>
          </cell>
          <cell r="I300">
            <v>0</v>
          </cell>
          <cell r="AA300">
            <v>0</v>
          </cell>
          <cell r="AC300">
            <v>0</v>
          </cell>
        </row>
        <row r="301">
          <cell r="E301" t="str">
            <v>Construcción Instalaciones Provisionales</v>
          </cell>
          <cell r="AC301">
            <v>0</v>
          </cell>
        </row>
        <row r="302">
          <cell r="F302">
            <v>0</v>
          </cell>
          <cell r="G302">
            <v>0</v>
          </cell>
          <cell r="H302">
            <v>0</v>
          </cell>
          <cell r="I302">
            <v>0</v>
          </cell>
          <cell r="AA302">
            <v>0</v>
          </cell>
          <cell r="AC302">
            <v>0</v>
          </cell>
        </row>
        <row r="303">
          <cell r="F303">
            <v>0</v>
          </cell>
          <cell r="G303">
            <v>0</v>
          </cell>
          <cell r="H303">
            <v>0</v>
          </cell>
          <cell r="I303">
            <v>0</v>
          </cell>
          <cell r="AA303">
            <v>0</v>
          </cell>
          <cell r="AC303">
            <v>0</v>
          </cell>
        </row>
        <row r="304">
          <cell r="F304">
            <v>0</v>
          </cell>
          <cell r="G304">
            <v>0</v>
          </cell>
          <cell r="H304">
            <v>0</v>
          </cell>
          <cell r="I304">
            <v>0</v>
          </cell>
          <cell r="AA304">
            <v>0</v>
          </cell>
          <cell r="AC304">
            <v>0</v>
          </cell>
        </row>
        <row r="305">
          <cell r="F305">
            <v>0</v>
          </cell>
          <cell r="G305">
            <v>0</v>
          </cell>
          <cell r="H305">
            <v>0</v>
          </cell>
          <cell r="I305">
            <v>0</v>
          </cell>
          <cell r="AA305">
            <v>0</v>
          </cell>
          <cell r="AC305">
            <v>0</v>
          </cell>
        </row>
        <row r="306">
          <cell r="F306">
            <v>0</v>
          </cell>
          <cell r="G306">
            <v>0</v>
          </cell>
          <cell r="H306">
            <v>0</v>
          </cell>
          <cell r="I306">
            <v>0</v>
          </cell>
          <cell r="AA306">
            <v>0</v>
          </cell>
          <cell r="AC306">
            <v>0</v>
          </cell>
        </row>
        <row r="307">
          <cell r="F307">
            <v>0</v>
          </cell>
          <cell r="G307">
            <v>0</v>
          </cell>
          <cell r="H307">
            <v>0</v>
          </cell>
          <cell r="I307">
            <v>0</v>
          </cell>
          <cell r="AA307">
            <v>0</v>
          </cell>
          <cell r="AC307">
            <v>0</v>
          </cell>
        </row>
        <row r="308">
          <cell r="F308">
            <v>0</v>
          </cell>
          <cell r="G308">
            <v>0</v>
          </cell>
          <cell r="H308">
            <v>0</v>
          </cell>
          <cell r="I308">
            <v>0</v>
          </cell>
          <cell r="AA308">
            <v>0</v>
          </cell>
          <cell r="AC308">
            <v>0</v>
          </cell>
        </row>
        <row r="309">
          <cell r="F309">
            <v>0</v>
          </cell>
          <cell r="G309">
            <v>0</v>
          </cell>
          <cell r="H309">
            <v>0</v>
          </cell>
          <cell r="I309">
            <v>0</v>
          </cell>
          <cell r="AA309">
            <v>0</v>
          </cell>
          <cell r="AC309">
            <v>0</v>
          </cell>
        </row>
        <row r="310">
          <cell r="E310" t="str">
            <v>Gastos de Funcionamiento  Oficinas Obra</v>
          </cell>
          <cell r="AC310">
            <v>0</v>
          </cell>
        </row>
        <row r="311">
          <cell r="F311">
            <v>0</v>
          </cell>
          <cell r="G311">
            <v>0</v>
          </cell>
          <cell r="H311">
            <v>0</v>
          </cell>
          <cell r="I311">
            <v>0</v>
          </cell>
          <cell r="AA311">
            <v>0</v>
          </cell>
          <cell r="AC311">
            <v>0</v>
          </cell>
        </row>
        <row r="312">
          <cell r="F312">
            <v>0</v>
          </cell>
          <cell r="G312">
            <v>0</v>
          </cell>
          <cell r="H312">
            <v>0</v>
          </cell>
          <cell r="I312">
            <v>0</v>
          </cell>
          <cell r="AA312">
            <v>0</v>
          </cell>
          <cell r="AC312">
            <v>0</v>
          </cell>
        </row>
        <row r="313">
          <cell r="F313">
            <v>0</v>
          </cell>
          <cell r="G313">
            <v>0</v>
          </cell>
          <cell r="H313">
            <v>0</v>
          </cell>
          <cell r="I313">
            <v>0</v>
          </cell>
          <cell r="AA313">
            <v>0</v>
          </cell>
          <cell r="AC313">
            <v>0</v>
          </cell>
        </row>
        <row r="314">
          <cell r="F314">
            <v>0</v>
          </cell>
          <cell r="G314">
            <v>0</v>
          </cell>
          <cell r="H314">
            <v>0</v>
          </cell>
          <cell r="I314">
            <v>0</v>
          </cell>
          <cell r="AA314">
            <v>0</v>
          </cell>
          <cell r="AC314">
            <v>0</v>
          </cell>
        </row>
        <row r="315">
          <cell r="F315">
            <v>0</v>
          </cell>
          <cell r="G315">
            <v>0</v>
          </cell>
          <cell r="H315">
            <v>0</v>
          </cell>
          <cell r="I315">
            <v>0</v>
          </cell>
          <cell r="AA315">
            <v>0</v>
          </cell>
          <cell r="AC315">
            <v>0</v>
          </cell>
        </row>
        <row r="316">
          <cell r="F316">
            <v>0</v>
          </cell>
          <cell r="G316">
            <v>0</v>
          </cell>
          <cell r="H316">
            <v>0</v>
          </cell>
          <cell r="I316">
            <v>0</v>
          </cell>
          <cell r="AA316">
            <v>0</v>
          </cell>
          <cell r="AC316">
            <v>0</v>
          </cell>
        </row>
        <row r="317">
          <cell r="F317">
            <v>0</v>
          </cell>
          <cell r="G317">
            <v>0</v>
          </cell>
          <cell r="H317">
            <v>0</v>
          </cell>
          <cell r="I317">
            <v>0</v>
          </cell>
          <cell r="AA317">
            <v>0</v>
          </cell>
          <cell r="AC317">
            <v>0</v>
          </cell>
        </row>
        <row r="318">
          <cell r="F318">
            <v>0</v>
          </cell>
          <cell r="G318">
            <v>0</v>
          </cell>
          <cell r="H318">
            <v>0</v>
          </cell>
          <cell r="I318">
            <v>0</v>
          </cell>
          <cell r="AA318">
            <v>0</v>
          </cell>
          <cell r="AC318">
            <v>0</v>
          </cell>
        </row>
        <row r="319">
          <cell r="F319">
            <v>0</v>
          </cell>
          <cell r="G319">
            <v>0</v>
          </cell>
          <cell r="H319">
            <v>0</v>
          </cell>
          <cell r="I319">
            <v>0</v>
          </cell>
          <cell r="AA319">
            <v>0</v>
          </cell>
          <cell r="AC319">
            <v>0</v>
          </cell>
        </row>
        <row r="320">
          <cell r="F320">
            <v>0</v>
          </cell>
          <cell r="G320">
            <v>0</v>
          </cell>
          <cell r="H320">
            <v>0</v>
          </cell>
          <cell r="I320">
            <v>0</v>
          </cell>
          <cell r="AA320">
            <v>0</v>
          </cell>
          <cell r="AC320">
            <v>0</v>
          </cell>
        </row>
        <row r="321">
          <cell r="F321">
            <v>0</v>
          </cell>
          <cell r="G321">
            <v>0</v>
          </cell>
          <cell r="H321">
            <v>0</v>
          </cell>
          <cell r="I321">
            <v>0</v>
          </cell>
          <cell r="AA321">
            <v>0</v>
          </cell>
          <cell r="AC321">
            <v>0</v>
          </cell>
        </row>
        <row r="322">
          <cell r="F322">
            <v>0</v>
          </cell>
          <cell r="G322">
            <v>0</v>
          </cell>
          <cell r="H322">
            <v>0</v>
          </cell>
          <cell r="I322">
            <v>0</v>
          </cell>
          <cell r="AA322">
            <v>0</v>
          </cell>
          <cell r="AC322">
            <v>0</v>
          </cell>
        </row>
        <row r="323">
          <cell r="F323">
            <v>0</v>
          </cell>
          <cell r="G323">
            <v>0</v>
          </cell>
          <cell r="H323">
            <v>0</v>
          </cell>
          <cell r="I323">
            <v>0</v>
          </cell>
          <cell r="AA323">
            <v>0</v>
          </cell>
          <cell r="AC323">
            <v>0</v>
          </cell>
        </row>
        <row r="324">
          <cell r="E324" t="str">
            <v>Estadía de Personal</v>
          </cell>
          <cell r="AC324">
            <v>0</v>
          </cell>
        </row>
        <row r="325">
          <cell r="F325">
            <v>0</v>
          </cell>
          <cell r="G325">
            <v>0</v>
          </cell>
          <cell r="H325">
            <v>0</v>
          </cell>
          <cell r="I325">
            <v>0</v>
          </cell>
          <cell r="AA325">
            <v>0</v>
          </cell>
          <cell r="AC325">
            <v>0</v>
          </cell>
        </row>
        <row r="326">
          <cell r="F326">
            <v>0</v>
          </cell>
          <cell r="G326">
            <v>0</v>
          </cell>
          <cell r="H326">
            <v>0</v>
          </cell>
          <cell r="I326">
            <v>0</v>
          </cell>
          <cell r="AA326">
            <v>0</v>
          </cell>
          <cell r="AC326">
            <v>0</v>
          </cell>
        </row>
        <row r="327">
          <cell r="F327">
            <v>0</v>
          </cell>
          <cell r="G327">
            <v>0</v>
          </cell>
          <cell r="H327">
            <v>0</v>
          </cell>
          <cell r="I327">
            <v>0</v>
          </cell>
          <cell r="AA327">
            <v>0</v>
          </cell>
          <cell r="AC327">
            <v>0</v>
          </cell>
        </row>
        <row r="328">
          <cell r="F328">
            <v>0</v>
          </cell>
          <cell r="G328">
            <v>0</v>
          </cell>
          <cell r="H328">
            <v>0</v>
          </cell>
          <cell r="I328">
            <v>0</v>
          </cell>
          <cell r="AA328">
            <v>0</v>
          </cell>
          <cell r="AC328">
            <v>0</v>
          </cell>
        </row>
        <row r="329">
          <cell r="F329">
            <v>0</v>
          </cell>
          <cell r="G329">
            <v>0</v>
          </cell>
          <cell r="H329">
            <v>0</v>
          </cell>
          <cell r="I329">
            <v>0</v>
          </cell>
          <cell r="AA329">
            <v>0</v>
          </cell>
          <cell r="AC329">
            <v>0</v>
          </cell>
        </row>
        <row r="330">
          <cell r="F330">
            <v>0</v>
          </cell>
          <cell r="G330">
            <v>0</v>
          </cell>
          <cell r="H330">
            <v>0</v>
          </cell>
          <cell r="I330">
            <v>0</v>
          </cell>
          <cell r="AA330">
            <v>0</v>
          </cell>
          <cell r="AC330">
            <v>0</v>
          </cell>
        </row>
        <row r="331">
          <cell r="F331">
            <v>0</v>
          </cell>
          <cell r="G331">
            <v>0</v>
          </cell>
          <cell r="H331">
            <v>0</v>
          </cell>
          <cell r="I331">
            <v>0</v>
          </cell>
          <cell r="AA331">
            <v>0</v>
          </cell>
          <cell r="AC331">
            <v>0</v>
          </cell>
        </row>
        <row r="332">
          <cell r="F332">
            <v>0</v>
          </cell>
          <cell r="G332">
            <v>0</v>
          </cell>
          <cell r="H332">
            <v>0</v>
          </cell>
          <cell r="I332">
            <v>0</v>
          </cell>
          <cell r="AA332">
            <v>0</v>
          </cell>
          <cell r="AC332">
            <v>0</v>
          </cell>
        </row>
        <row r="333">
          <cell r="F333">
            <v>0</v>
          </cell>
          <cell r="G333">
            <v>0</v>
          </cell>
          <cell r="H333">
            <v>0</v>
          </cell>
          <cell r="I333">
            <v>0</v>
          </cell>
          <cell r="AA333">
            <v>0</v>
          </cell>
          <cell r="AC333">
            <v>0</v>
          </cell>
        </row>
        <row r="335">
          <cell r="D335" t="str">
            <v>Total Costo</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C335">
            <v>0</v>
          </cell>
          <cell r="AD335">
            <v>0</v>
          </cell>
        </row>
        <row r="337">
          <cell r="D337" t="str">
            <v>5.1.2</v>
          </cell>
          <cell r="E337" t="str">
            <v>Sede</v>
          </cell>
          <cell r="G337" t="str">
            <v>Und</v>
          </cell>
          <cell r="H337" t="str">
            <v>Vr Unit US$</v>
          </cell>
          <cell r="I337" t="str">
            <v>Cant. Total</v>
          </cell>
        </row>
        <row r="339">
          <cell r="E339">
            <v>51204001</v>
          </cell>
          <cell r="F339" t="str">
            <v xml:space="preserve">Costo Preparación Oferta </v>
          </cell>
          <cell r="G339" t="str">
            <v>Gbl</v>
          </cell>
          <cell r="H339">
            <v>10000</v>
          </cell>
          <cell r="I339">
            <v>1</v>
          </cell>
          <cell r="J339">
            <v>1</v>
          </cell>
          <cell r="AA339">
            <v>10000</v>
          </cell>
          <cell r="AD339">
            <v>10000</v>
          </cell>
        </row>
        <row r="340">
          <cell r="F340">
            <v>0</v>
          </cell>
          <cell r="G340">
            <v>0</v>
          </cell>
          <cell r="H340">
            <v>0</v>
          </cell>
          <cell r="I340">
            <v>0</v>
          </cell>
          <cell r="AA340">
            <v>0</v>
          </cell>
        </row>
        <row r="341">
          <cell r="F341">
            <v>0</v>
          </cell>
          <cell r="G341">
            <v>0</v>
          </cell>
          <cell r="H341">
            <v>0</v>
          </cell>
          <cell r="I341">
            <v>0</v>
          </cell>
          <cell r="AA341">
            <v>0</v>
          </cell>
        </row>
        <row r="343">
          <cell r="D343" t="str">
            <v>Total Costo</v>
          </cell>
          <cell r="J343">
            <v>10000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10000</v>
          </cell>
          <cell r="AC343">
            <v>0</v>
          </cell>
          <cell r="AD343">
            <v>10000</v>
          </cell>
        </row>
        <row r="345">
          <cell r="D345">
            <v>5.2</v>
          </cell>
          <cell r="E345" t="str">
            <v>Gastos de Contrato</v>
          </cell>
        </row>
        <row r="347">
          <cell r="D347" t="str">
            <v>5.2.1</v>
          </cell>
          <cell r="E347" t="str">
            <v>Gastos de Contrato</v>
          </cell>
          <cell r="G347" t="str">
            <v>Und</v>
          </cell>
          <cell r="H347" t="str">
            <v>Vr Unit US$</v>
          </cell>
          <cell r="I347" t="str">
            <v>Cant. Total</v>
          </cell>
        </row>
        <row r="349">
          <cell r="F349">
            <v>0</v>
          </cell>
          <cell r="G349">
            <v>0</v>
          </cell>
          <cell r="H349">
            <v>0</v>
          </cell>
          <cell r="I349">
            <v>0</v>
          </cell>
          <cell r="AA349">
            <v>0</v>
          </cell>
          <cell r="AC349">
            <v>0</v>
          </cell>
        </row>
        <row r="350">
          <cell r="F350">
            <v>0</v>
          </cell>
          <cell r="G350">
            <v>0</v>
          </cell>
          <cell r="H350">
            <v>0</v>
          </cell>
          <cell r="I350">
            <v>0</v>
          </cell>
          <cell r="AA350">
            <v>0</v>
          </cell>
          <cell r="AC350">
            <v>0</v>
          </cell>
        </row>
        <row r="351">
          <cell r="F351">
            <v>0</v>
          </cell>
          <cell r="G351">
            <v>0</v>
          </cell>
          <cell r="H351">
            <v>0</v>
          </cell>
          <cell r="I351">
            <v>0</v>
          </cell>
          <cell r="AA351">
            <v>0</v>
          </cell>
          <cell r="AC351">
            <v>0</v>
          </cell>
        </row>
        <row r="352">
          <cell r="F352">
            <v>0</v>
          </cell>
          <cell r="G352">
            <v>0</v>
          </cell>
          <cell r="H352">
            <v>0</v>
          </cell>
          <cell r="I352">
            <v>0</v>
          </cell>
          <cell r="AA352">
            <v>0</v>
          </cell>
          <cell r="AC352">
            <v>0</v>
          </cell>
        </row>
        <row r="353">
          <cell r="F353">
            <v>0</v>
          </cell>
          <cell r="G353">
            <v>0</v>
          </cell>
          <cell r="H353">
            <v>0</v>
          </cell>
          <cell r="I353">
            <v>0</v>
          </cell>
          <cell r="AA353">
            <v>0</v>
          </cell>
          <cell r="AC353">
            <v>0</v>
          </cell>
        </row>
        <row r="354">
          <cell r="F354">
            <v>0</v>
          </cell>
          <cell r="G354">
            <v>0</v>
          </cell>
          <cell r="H354">
            <v>0</v>
          </cell>
          <cell r="I354">
            <v>0</v>
          </cell>
          <cell r="AA354">
            <v>0</v>
          </cell>
        </row>
        <row r="356">
          <cell r="D356" t="str">
            <v>Total Costo</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C356">
            <v>0</v>
          </cell>
          <cell r="AD356">
            <v>0</v>
          </cell>
        </row>
        <row r="358">
          <cell r="D358" t="str">
            <v>Total Costo Módulo de Administrativos &amp; Generales</v>
          </cell>
          <cell r="J358">
            <v>10000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10000</v>
          </cell>
          <cell r="AC358">
            <v>0</v>
          </cell>
          <cell r="AD358">
            <v>10000</v>
          </cell>
        </row>
        <row r="360">
          <cell r="D360" t="str">
            <v>Total Ppto Mes</v>
          </cell>
          <cell r="J360">
            <v>20897.155172413793</v>
          </cell>
          <cell r="K360">
            <v>4897.1551724137935</v>
          </cell>
          <cell r="L360">
            <v>7729.9137931034484</v>
          </cell>
          <cell r="M360">
            <v>8686.810344827587</v>
          </cell>
          <cell r="N360">
            <v>8686.810344827587</v>
          </cell>
          <cell r="O360">
            <v>7729.9137931034484</v>
          </cell>
          <cell r="P360">
            <v>7538.5344827586214</v>
          </cell>
          <cell r="Q360">
            <v>4897.1551724137935</v>
          </cell>
          <cell r="R360">
            <v>4897.1551724137935</v>
          </cell>
          <cell r="S360">
            <v>0</v>
          </cell>
          <cell r="T360">
            <v>0</v>
          </cell>
          <cell r="U360">
            <v>0</v>
          </cell>
          <cell r="V360">
            <v>0</v>
          </cell>
          <cell r="W360">
            <v>0</v>
          </cell>
          <cell r="X360">
            <v>0</v>
          </cell>
          <cell r="AA360">
            <v>75960.60344827587</v>
          </cell>
          <cell r="AC360">
            <v>0</v>
          </cell>
          <cell r="AD360">
            <v>75960.603448275855</v>
          </cell>
        </row>
        <row r="362">
          <cell r="D362" t="str">
            <v>Total Ppto Acumulado</v>
          </cell>
          <cell r="J362">
            <v>20897.155172413793</v>
          </cell>
          <cell r="K362">
            <v>25794.310344827587</v>
          </cell>
          <cell r="L362">
            <v>33524.224137931036</v>
          </cell>
          <cell r="M362">
            <v>42211.034482758623</v>
          </cell>
          <cell r="N362">
            <v>50897.84482758621</v>
          </cell>
          <cell r="O362">
            <v>58627.758620689659</v>
          </cell>
          <cell r="P362">
            <v>66166.293103448275</v>
          </cell>
          <cell r="Q362">
            <v>71063.448275862072</v>
          </cell>
          <cell r="R362">
            <v>75960.60344827587</v>
          </cell>
          <cell r="S362">
            <v>75960.60344827587</v>
          </cell>
          <cell r="T362">
            <v>75960.60344827587</v>
          </cell>
          <cell r="U362">
            <v>75960.60344827587</v>
          </cell>
          <cell r="V362">
            <v>75960.60344827587</v>
          </cell>
          <cell r="W362">
            <v>75960.60344827587</v>
          </cell>
          <cell r="X362">
            <v>75960.60344827587</v>
          </cell>
        </row>
        <row r="366">
          <cell r="D366" t="str">
            <v>RESUMEN GENERAL</v>
          </cell>
        </row>
        <row r="368">
          <cell r="D368">
            <v>1</v>
          </cell>
          <cell r="E368" t="str">
            <v>MODULO DE PERSONAL</v>
          </cell>
          <cell r="H368" t="str">
            <v>% Relativo</v>
          </cell>
          <cell r="I368" t="str">
            <v>% Absoluto</v>
          </cell>
        </row>
        <row r="370">
          <cell r="D370" t="str">
            <v>1.1.1</v>
          </cell>
          <cell r="E370" t="str">
            <v>Personal Extranjero</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C370">
            <v>0</v>
          </cell>
          <cell r="AD370">
            <v>0</v>
          </cell>
        </row>
        <row r="371">
          <cell r="D371" t="str">
            <v>1.1.2</v>
          </cell>
          <cell r="E371" t="str">
            <v>Personal Mensual Local</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C371">
            <v>0</v>
          </cell>
          <cell r="AD371">
            <v>0</v>
          </cell>
        </row>
        <row r="372">
          <cell r="D372" t="str">
            <v>1.1.3</v>
          </cell>
          <cell r="E372" t="str">
            <v>Personal Planilla Local</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C372">
            <v>0</v>
          </cell>
          <cell r="AD372">
            <v>0</v>
          </cell>
        </row>
        <row r="373">
          <cell r="D373" t="str">
            <v>1.1.4</v>
          </cell>
          <cell r="E373" t="str">
            <v>Suministro de Personal</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C373">
            <v>0</v>
          </cell>
          <cell r="AD373">
            <v>0</v>
          </cell>
        </row>
        <row r="374">
          <cell r="D374" t="str">
            <v>1,2,1</v>
          </cell>
          <cell r="E374" t="str">
            <v>Personal Mensual</v>
          </cell>
          <cell r="H374">
            <v>1</v>
          </cell>
          <cell r="I374">
            <v>0.56661745028899957</v>
          </cell>
          <cell r="J374">
            <v>3017.155172413793</v>
          </cell>
          <cell r="K374">
            <v>3017.155172413793</v>
          </cell>
          <cell r="L374">
            <v>5849.9137931034484</v>
          </cell>
          <cell r="M374">
            <v>6806.810344827587</v>
          </cell>
          <cell r="N374">
            <v>6806.810344827587</v>
          </cell>
          <cell r="O374">
            <v>5849.9137931034484</v>
          </cell>
          <cell r="P374">
            <v>5658.5344827586214</v>
          </cell>
          <cell r="Q374">
            <v>3017.155172413793</v>
          </cell>
          <cell r="R374">
            <v>3017.155172413793</v>
          </cell>
          <cell r="S374">
            <v>0</v>
          </cell>
          <cell r="T374">
            <v>0</v>
          </cell>
          <cell r="U374">
            <v>0</v>
          </cell>
          <cell r="V374">
            <v>0</v>
          </cell>
          <cell r="W374">
            <v>0</v>
          </cell>
          <cell r="X374">
            <v>0</v>
          </cell>
          <cell r="Y374">
            <v>0</v>
          </cell>
          <cell r="Z374">
            <v>0</v>
          </cell>
          <cell r="AA374">
            <v>43040.603448275862</v>
          </cell>
          <cell r="AC374">
            <v>0</v>
          </cell>
          <cell r="AD374">
            <v>43040.603448275862</v>
          </cell>
        </row>
        <row r="375">
          <cell r="D375" t="str">
            <v>1,2,2</v>
          </cell>
          <cell r="E375" t="str">
            <v>Personal Planilla</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C375">
            <v>0</v>
          </cell>
          <cell r="AD375">
            <v>0</v>
          </cell>
        </row>
        <row r="376">
          <cell r="D376" t="str">
            <v>1,2,3</v>
          </cell>
          <cell r="E376" t="str">
            <v>Personal Honorarios</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C376">
            <v>0</v>
          </cell>
          <cell r="AD376">
            <v>0</v>
          </cell>
        </row>
        <row r="378">
          <cell r="D378" t="str">
            <v>Total Costo Módulo de Personal</v>
          </cell>
          <cell r="H378">
            <v>1</v>
          </cell>
          <cell r="I378">
            <v>0.56661745028899957</v>
          </cell>
          <cell r="J378">
            <v>3017.155172413793</v>
          </cell>
          <cell r="K378">
            <v>3017.155172413793</v>
          </cell>
          <cell r="L378">
            <v>5849.9137931034484</v>
          </cell>
          <cell r="M378">
            <v>6806.810344827587</v>
          </cell>
          <cell r="N378">
            <v>6806.810344827587</v>
          </cell>
          <cell r="O378">
            <v>5849.9137931034484</v>
          </cell>
          <cell r="P378">
            <v>5658.5344827586214</v>
          </cell>
          <cell r="Q378">
            <v>3017.155172413793</v>
          </cell>
          <cell r="R378">
            <v>3017.155172413793</v>
          </cell>
          <cell r="S378">
            <v>0</v>
          </cell>
          <cell r="T378">
            <v>0</v>
          </cell>
          <cell r="U378">
            <v>0</v>
          </cell>
          <cell r="V378">
            <v>0</v>
          </cell>
          <cell r="W378">
            <v>0</v>
          </cell>
          <cell r="X378">
            <v>0</v>
          </cell>
          <cell r="Y378">
            <v>0</v>
          </cell>
          <cell r="Z378">
            <v>0</v>
          </cell>
          <cell r="AA378">
            <v>43040.603448275862</v>
          </cell>
          <cell r="AC378">
            <v>0</v>
          </cell>
          <cell r="AD378">
            <v>43040.603448275862</v>
          </cell>
        </row>
        <row r="380">
          <cell r="D380">
            <v>2</v>
          </cell>
          <cell r="E380" t="str">
            <v>MODULO DE EQUIPOS</v>
          </cell>
          <cell r="H380" t="str">
            <v>% Relativo</v>
          </cell>
          <cell r="I380" t="str">
            <v>% Absoluto</v>
          </cell>
        </row>
        <row r="382">
          <cell r="D382" t="str">
            <v>2.1.1</v>
          </cell>
          <cell r="E382" t="str">
            <v>Equipos Propios</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C382">
            <v>0</v>
          </cell>
          <cell r="AD382">
            <v>0</v>
          </cell>
        </row>
        <row r="383">
          <cell r="D383" t="str">
            <v>2.1.2</v>
          </cell>
          <cell r="E383" t="str">
            <v>Equipos de Alquiler Local</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C383">
            <v>0</v>
          </cell>
          <cell r="AD383">
            <v>0</v>
          </cell>
        </row>
        <row r="384">
          <cell r="D384" t="str">
            <v>2.2.1</v>
          </cell>
          <cell r="E384" t="str">
            <v>Herramientas</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C384">
            <v>0</v>
          </cell>
          <cell r="AD384">
            <v>0</v>
          </cell>
        </row>
        <row r="386">
          <cell r="D386" t="str">
            <v>Total Costo Módulo de Personal</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C386">
            <v>0</v>
          </cell>
          <cell r="AD386">
            <v>0</v>
          </cell>
        </row>
        <row r="388">
          <cell r="D388">
            <v>3</v>
          </cell>
          <cell r="E388" t="str">
            <v>MODULO DE MATERIALES</v>
          </cell>
          <cell r="H388" t="str">
            <v>% Relativo</v>
          </cell>
          <cell r="I388" t="str">
            <v>% Absoluto</v>
          </cell>
        </row>
        <row r="390">
          <cell r="D390" t="str">
            <v>3.1.1</v>
          </cell>
          <cell r="E390" t="str">
            <v>Material de Instalación</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0</v>
          </cell>
          <cell r="AC390">
            <v>0</v>
          </cell>
          <cell r="AD390">
            <v>0</v>
          </cell>
        </row>
        <row r="391">
          <cell r="D391" t="str">
            <v>3.1.2</v>
          </cell>
          <cell r="E391" t="str">
            <v>Transporte Material de Instalación</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C391">
            <v>0</v>
          </cell>
          <cell r="AD391">
            <v>0</v>
          </cell>
        </row>
        <row r="392">
          <cell r="D392" t="str">
            <v>3.1.3</v>
          </cell>
          <cell r="E392" t="str">
            <v>Aduanas, Impuestos Seguros &amp; Otros</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C392">
            <v>0</v>
          </cell>
          <cell r="AD392">
            <v>0</v>
          </cell>
        </row>
        <row r="393">
          <cell r="D393" t="str">
            <v>3.2.1</v>
          </cell>
          <cell r="E393" t="str">
            <v>Consumibles</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C393">
            <v>0</v>
          </cell>
          <cell r="AD393">
            <v>0</v>
          </cell>
        </row>
        <row r="395">
          <cell r="D395" t="str">
            <v>Total Costo Módulo de Personal</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C395">
            <v>0</v>
          </cell>
          <cell r="AD395">
            <v>0</v>
          </cell>
        </row>
        <row r="397">
          <cell r="D397">
            <v>4</v>
          </cell>
          <cell r="E397" t="str">
            <v>MODULO DE SERVICIOS OPERATIVOS</v>
          </cell>
          <cell r="H397" t="str">
            <v>% Relativo</v>
          </cell>
          <cell r="I397" t="str">
            <v>% Absoluto</v>
          </cell>
        </row>
        <row r="399">
          <cell r="D399" t="str">
            <v>4.1.1</v>
          </cell>
          <cell r="E399" t="str">
            <v>Técnicos</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C399">
            <v>0</v>
          </cell>
          <cell r="AD399">
            <v>0</v>
          </cell>
        </row>
        <row r="400">
          <cell r="D400" t="str">
            <v>4.1.2</v>
          </cell>
          <cell r="E400" t="str">
            <v>Servicios</v>
          </cell>
          <cell r="H400">
            <v>0</v>
          </cell>
          <cell r="I400">
            <v>0</v>
          </cell>
          <cell r="J400">
            <v>0</v>
          </cell>
          <cell r="K400">
            <v>0</v>
          </cell>
          <cell r="S400">
            <v>0</v>
          </cell>
          <cell r="T400">
            <v>0</v>
          </cell>
          <cell r="U400">
            <v>0</v>
          </cell>
          <cell r="V400">
            <v>0</v>
          </cell>
          <cell r="W400">
            <v>0</v>
          </cell>
          <cell r="X400">
            <v>0</v>
          </cell>
          <cell r="Y400">
            <v>0</v>
          </cell>
          <cell r="Z400">
            <v>0</v>
          </cell>
          <cell r="AA400">
            <v>0</v>
          </cell>
          <cell r="AC400">
            <v>0</v>
          </cell>
          <cell r="AD400">
            <v>0</v>
          </cell>
        </row>
        <row r="401">
          <cell r="D401" t="str">
            <v>4.2.1</v>
          </cell>
          <cell r="E401" t="str">
            <v>Equipos de Construcción</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cell r="V401">
            <v>0</v>
          </cell>
          <cell r="W401">
            <v>0</v>
          </cell>
          <cell r="X401">
            <v>0</v>
          </cell>
          <cell r="Y401">
            <v>0</v>
          </cell>
          <cell r="Z401">
            <v>0</v>
          </cell>
          <cell r="AA401">
            <v>0</v>
          </cell>
          <cell r="AC401">
            <v>0</v>
          </cell>
          <cell r="AD401">
            <v>0</v>
          </cell>
        </row>
        <row r="402">
          <cell r="D402" t="str">
            <v>4.2.2</v>
          </cell>
          <cell r="E402" t="str">
            <v>Personal</v>
          </cell>
          <cell r="H402">
            <v>1</v>
          </cell>
          <cell r="I402">
            <v>0.30173535964083009</v>
          </cell>
          <cell r="J402">
            <v>7880</v>
          </cell>
          <cell r="K402">
            <v>1880</v>
          </cell>
          <cell r="L402">
            <v>1880</v>
          </cell>
          <cell r="M402">
            <v>1880</v>
          </cell>
          <cell r="N402">
            <v>1880</v>
          </cell>
          <cell r="O402">
            <v>1880</v>
          </cell>
          <cell r="P402">
            <v>1880</v>
          </cell>
          <cell r="Q402">
            <v>1880</v>
          </cell>
          <cell r="R402">
            <v>1880</v>
          </cell>
          <cell r="S402">
            <v>0</v>
          </cell>
          <cell r="T402">
            <v>0</v>
          </cell>
          <cell r="U402">
            <v>0</v>
          </cell>
          <cell r="V402">
            <v>0</v>
          </cell>
          <cell r="W402">
            <v>0</v>
          </cell>
          <cell r="X402">
            <v>0</v>
          </cell>
          <cell r="Y402">
            <v>0</v>
          </cell>
          <cell r="Z402">
            <v>0</v>
          </cell>
          <cell r="AA402">
            <v>22920</v>
          </cell>
          <cell r="AC402">
            <v>0</v>
          </cell>
          <cell r="AD402">
            <v>22920</v>
          </cell>
        </row>
        <row r="404">
          <cell r="D404" t="str">
            <v>Total Costo Módulo de Personal</v>
          </cell>
          <cell r="H404">
            <v>1</v>
          </cell>
          <cell r="I404">
            <v>0.30173535964083009</v>
          </cell>
          <cell r="J404">
            <v>7880</v>
          </cell>
          <cell r="K404">
            <v>1880</v>
          </cell>
          <cell r="L404">
            <v>1880</v>
          </cell>
          <cell r="M404">
            <v>1880</v>
          </cell>
          <cell r="N404">
            <v>1880</v>
          </cell>
          <cell r="O404">
            <v>1880</v>
          </cell>
          <cell r="P404">
            <v>1880</v>
          </cell>
          <cell r="Q404">
            <v>1880</v>
          </cell>
          <cell r="R404">
            <v>1880</v>
          </cell>
          <cell r="S404">
            <v>0</v>
          </cell>
          <cell r="T404">
            <v>0</v>
          </cell>
          <cell r="U404">
            <v>0</v>
          </cell>
          <cell r="V404">
            <v>0</v>
          </cell>
          <cell r="W404">
            <v>0</v>
          </cell>
          <cell r="X404">
            <v>0</v>
          </cell>
          <cell r="Y404">
            <v>0</v>
          </cell>
          <cell r="Z404">
            <v>0</v>
          </cell>
          <cell r="AA404">
            <v>22920</v>
          </cell>
          <cell r="AC404">
            <v>0</v>
          </cell>
          <cell r="AD404">
            <v>22920</v>
          </cell>
        </row>
        <row r="406">
          <cell r="D406">
            <v>5</v>
          </cell>
          <cell r="E406" t="str">
            <v>MODULO DE ADMINISTRATIVOS Y GENERALES</v>
          </cell>
          <cell r="H406" t="str">
            <v>% Relativo</v>
          </cell>
          <cell r="I406" t="str">
            <v>% Absoluto</v>
          </cell>
        </row>
        <row r="408">
          <cell r="D408" t="str">
            <v>5.1.1</v>
          </cell>
          <cell r="E408" t="str">
            <v>Obra</v>
          </cell>
          <cell r="H408">
            <v>0</v>
          </cell>
          <cell r="I408">
            <v>0</v>
          </cell>
          <cell r="J408">
            <v>0</v>
          </cell>
          <cell r="K408">
            <v>0</v>
          </cell>
          <cell r="L408">
            <v>0</v>
          </cell>
          <cell r="M408">
            <v>0</v>
          </cell>
          <cell r="N408">
            <v>0</v>
          </cell>
          <cell r="O408">
            <v>0</v>
          </cell>
          <cell r="P408">
            <v>0</v>
          </cell>
          <cell r="Q408">
            <v>0</v>
          </cell>
          <cell r="R408">
            <v>0</v>
          </cell>
          <cell r="S408">
            <v>0</v>
          </cell>
          <cell r="T408">
            <v>0</v>
          </cell>
          <cell r="U408">
            <v>0</v>
          </cell>
          <cell r="V408">
            <v>0</v>
          </cell>
          <cell r="W408">
            <v>0</v>
          </cell>
          <cell r="X408">
            <v>0</v>
          </cell>
          <cell r="Y408">
            <v>0</v>
          </cell>
          <cell r="Z408">
            <v>0</v>
          </cell>
          <cell r="AA408">
            <v>0</v>
          </cell>
          <cell r="AC408">
            <v>0</v>
          </cell>
          <cell r="AD408">
            <v>0</v>
          </cell>
        </row>
        <row r="409">
          <cell r="D409" t="str">
            <v>5.1.2</v>
          </cell>
          <cell r="E409" t="str">
            <v>Sede</v>
          </cell>
          <cell r="H409">
            <v>1</v>
          </cell>
          <cell r="I409">
            <v>0.1316471900701702</v>
          </cell>
          <cell r="J409">
            <v>10000</v>
          </cell>
          <cell r="K409">
            <v>0</v>
          </cell>
          <cell r="L409">
            <v>0</v>
          </cell>
          <cell r="M409">
            <v>0</v>
          </cell>
          <cell r="N409">
            <v>0</v>
          </cell>
          <cell r="O409">
            <v>0</v>
          </cell>
          <cell r="P409">
            <v>0</v>
          </cell>
          <cell r="Q409">
            <v>0</v>
          </cell>
          <cell r="R409">
            <v>0</v>
          </cell>
          <cell r="S409">
            <v>0</v>
          </cell>
          <cell r="T409">
            <v>0</v>
          </cell>
          <cell r="U409">
            <v>0</v>
          </cell>
          <cell r="V409">
            <v>0</v>
          </cell>
          <cell r="W409">
            <v>0</v>
          </cell>
          <cell r="X409">
            <v>0</v>
          </cell>
          <cell r="Y409">
            <v>0</v>
          </cell>
          <cell r="Z409">
            <v>0</v>
          </cell>
          <cell r="AA409">
            <v>10000</v>
          </cell>
          <cell r="AC409">
            <v>0</v>
          </cell>
          <cell r="AD409">
            <v>10000</v>
          </cell>
        </row>
        <row r="410">
          <cell r="D410" t="str">
            <v>5.2.1</v>
          </cell>
          <cell r="E410" t="str">
            <v>Gastos de Contrato</v>
          </cell>
          <cell r="H410">
            <v>0</v>
          </cell>
          <cell r="I410">
            <v>0</v>
          </cell>
          <cell r="J410">
            <v>0</v>
          </cell>
          <cell r="K410">
            <v>0</v>
          </cell>
          <cell r="L410">
            <v>0</v>
          </cell>
          <cell r="M410">
            <v>0</v>
          </cell>
          <cell r="N410">
            <v>0</v>
          </cell>
          <cell r="O410">
            <v>0</v>
          </cell>
          <cell r="P410">
            <v>0</v>
          </cell>
          <cell r="Q410">
            <v>0</v>
          </cell>
          <cell r="R410">
            <v>0</v>
          </cell>
          <cell r="S410">
            <v>0</v>
          </cell>
          <cell r="T410">
            <v>0</v>
          </cell>
          <cell r="U410">
            <v>0</v>
          </cell>
          <cell r="V410">
            <v>0</v>
          </cell>
          <cell r="W410">
            <v>0</v>
          </cell>
          <cell r="X410">
            <v>0</v>
          </cell>
          <cell r="Y410">
            <v>0</v>
          </cell>
          <cell r="Z410">
            <v>0</v>
          </cell>
          <cell r="AA410">
            <v>0</v>
          </cell>
          <cell r="AC410">
            <v>0</v>
          </cell>
          <cell r="AD410">
            <v>0</v>
          </cell>
        </row>
        <row r="412">
          <cell r="D412" t="str">
            <v>Total Costo Módulo de Personal</v>
          </cell>
          <cell r="H412">
            <v>1</v>
          </cell>
          <cell r="I412">
            <v>0.1316471900701702</v>
          </cell>
          <cell r="J412">
            <v>10000</v>
          </cell>
          <cell r="K412">
            <v>0</v>
          </cell>
          <cell r="L412">
            <v>0</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10000</v>
          </cell>
          <cell r="AC412">
            <v>0</v>
          </cell>
          <cell r="AD412">
            <v>10000</v>
          </cell>
        </row>
        <row r="414">
          <cell r="D414" t="str">
            <v>Total Ppto Mes</v>
          </cell>
          <cell r="I414">
            <v>0.99999999999999989</v>
          </cell>
          <cell r="J414">
            <v>20897.155172413793</v>
          </cell>
          <cell r="K414">
            <v>4897.1551724137935</v>
          </cell>
          <cell r="L414">
            <v>7729.9137931034484</v>
          </cell>
          <cell r="M414">
            <v>8686.810344827587</v>
          </cell>
          <cell r="N414">
            <v>8686.810344827587</v>
          </cell>
          <cell r="O414">
            <v>7729.9137931034484</v>
          </cell>
          <cell r="P414">
            <v>7538.5344827586214</v>
          </cell>
          <cell r="Q414">
            <v>4897.1551724137935</v>
          </cell>
          <cell r="R414">
            <v>4897.1551724137935</v>
          </cell>
          <cell r="S414">
            <v>0</v>
          </cell>
          <cell r="T414">
            <v>0</v>
          </cell>
          <cell r="U414">
            <v>0</v>
          </cell>
          <cell r="V414">
            <v>0</v>
          </cell>
          <cell r="W414">
            <v>0</v>
          </cell>
          <cell r="X414">
            <v>0</v>
          </cell>
          <cell r="AA414">
            <v>75960.60344827587</v>
          </cell>
          <cell r="AC414">
            <v>0</v>
          </cell>
          <cell r="AD414">
            <v>75960.603448275855</v>
          </cell>
        </row>
        <row r="416">
          <cell r="D416" t="str">
            <v>Total Ppto Acumulado</v>
          </cell>
          <cell r="J416">
            <v>20897.155172413793</v>
          </cell>
          <cell r="K416">
            <v>25794.310344827587</v>
          </cell>
          <cell r="L416">
            <v>33524.224137931036</v>
          </cell>
          <cell r="M416">
            <v>42211.034482758623</v>
          </cell>
          <cell r="N416">
            <v>50897.84482758621</v>
          </cell>
          <cell r="O416">
            <v>58627.758620689659</v>
          </cell>
          <cell r="P416">
            <v>66166.293103448275</v>
          </cell>
          <cell r="Q416">
            <v>71063.448275862072</v>
          </cell>
          <cell r="R416">
            <v>75960.60344827587</v>
          </cell>
          <cell r="S416">
            <v>75960.60344827587</v>
          </cell>
          <cell r="T416">
            <v>75960.60344827587</v>
          </cell>
          <cell r="U416">
            <v>75960.60344827587</v>
          </cell>
          <cell r="V416">
            <v>75960.60344827587</v>
          </cell>
          <cell r="W416">
            <v>75960.60344827587</v>
          </cell>
          <cell r="X416">
            <v>75960.60344827587</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IU"/>
      <sheetName val="PRESTA"/>
      <sheetName val="BASE"/>
      <sheetName val="BASE CTOS"/>
      <sheetName val="BASE PARA IMPRIMIR"/>
      <sheetName val="PRELIM"/>
      <sheetName val="TUBERIA"/>
      <sheetName val="EXCAVA"/>
      <sheetName val="REDES"/>
      <sheetName val="APU Redes"/>
      <sheetName val="BASE_CTOS"/>
      <sheetName val="BASE_PARA_IMPRIMIR"/>
      <sheetName val="APU_Redes"/>
    </sheetNames>
    <sheetDataSet>
      <sheetData sheetId="0" refreshError="1"/>
      <sheetData sheetId="1" refreshError="1"/>
      <sheetData sheetId="2" refreshError="1">
        <row r="75">
          <cell r="D75">
            <v>300150</v>
          </cell>
        </row>
      </sheetData>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x Item"/>
      <sheetName val="Macro1"/>
    </sheetNames>
    <sheetDataSet>
      <sheetData sheetId="0"/>
      <sheetData sheetId="1">
        <row r="148">
          <cell r="A148" t="str">
            <v>Recover</v>
          </cell>
        </row>
      </sheetData>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mallDans"/>
      <sheetName val="Yc"/>
      <sheetName val="Tablas"/>
      <sheetName val="Analisis_Flujo"/>
      <sheetName val="CaudalVsTemperatura"/>
      <sheetName val="NivelVsCaudal"/>
      <sheetName val="Orificio"/>
      <sheetName val="nVsCtotal"/>
      <sheetName val="Q-TRAP"/>
      <sheetName val="Hoja2"/>
      <sheetName val="Hoja1"/>
    </sheetNames>
    <sheetDataSet>
      <sheetData sheetId="0" refreshError="1"/>
      <sheetData sheetId="1" refreshError="1"/>
      <sheetData sheetId="2" refreshError="1"/>
      <sheetData sheetId="3" refreshError="1">
        <row r="7">
          <cell r="H7">
            <v>5.81</v>
          </cell>
        </row>
        <row r="21">
          <cell r="C21">
            <v>6.6137566137566134E-3</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IU"/>
      <sheetName val="PRESTA"/>
      <sheetName val="BASE"/>
      <sheetName val="BASE CTOS"/>
      <sheetName val="BASE PARA IMPRIMIR"/>
      <sheetName val="Item1-23"/>
      <sheetName val="Item24-37"/>
      <sheetName val="4. FORM.4"/>
      <sheetName val="Hoja1"/>
    </sheetNames>
    <sheetDataSet>
      <sheetData sheetId="0"/>
      <sheetData sheetId="1"/>
      <sheetData sheetId="2">
        <row r="5">
          <cell r="C5">
            <v>0.38</v>
          </cell>
        </row>
        <row r="511">
          <cell r="D511">
            <v>13500</v>
          </cell>
        </row>
      </sheetData>
      <sheetData sheetId="3"/>
      <sheetData sheetId="4"/>
      <sheetData sheetId="5"/>
      <sheetData sheetId="6"/>
      <sheetData sheetId="7"/>
      <sheetData sheetId="8"/>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tilla"/>
      <sheetName val="Tablas"/>
      <sheetName val="Definiciones"/>
      <sheetName val="Hoja1"/>
      <sheetName val="BASE"/>
    </sheetNames>
    <sheetDataSet>
      <sheetData sheetId="0" refreshError="1"/>
      <sheetData sheetId="1">
        <row r="2">
          <cell r="N2" t="str">
            <v>cm</v>
          </cell>
        </row>
        <row r="3">
          <cell r="N3" t="str">
            <v>día</v>
          </cell>
        </row>
        <row r="4">
          <cell r="N4" t="str">
            <v>g</v>
          </cell>
        </row>
        <row r="5">
          <cell r="N5" t="str">
            <v>GL</v>
          </cell>
        </row>
        <row r="6">
          <cell r="N6" t="str">
            <v>ha</v>
          </cell>
        </row>
        <row r="7">
          <cell r="N7" t="str">
            <v>hora</v>
          </cell>
        </row>
        <row r="8">
          <cell r="N8" t="str">
            <v>jgo</v>
          </cell>
        </row>
        <row r="9">
          <cell r="N9" t="str">
            <v>kg</v>
          </cell>
        </row>
        <row r="10">
          <cell r="N10" t="str">
            <v>l</v>
          </cell>
        </row>
        <row r="11">
          <cell r="N11" t="str">
            <v>lb</v>
          </cell>
        </row>
        <row r="12">
          <cell r="N12" t="str">
            <v>m</v>
          </cell>
        </row>
        <row r="13">
          <cell r="N13" t="str">
            <v>m2</v>
          </cell>
        </row>
        <row r="14">
          <cell r="N14" t="str">
            <v>m3</v>
          </cell>
        </row>
        <row r="15">
          <cell r="N15" t="str">
            <v>mes</v>
          </cell>
        </row>
        <row r="16">
          <cell r="N16" t="str">
            <v>t</v>
          </cell>
        </row>
        <row r="17">
          <cell r="N17" t="str">
            <v>Un</v>
          </cell>
        </row>
        <row r="18">
          <cell r="N18" t="str">
            <v>Viaje</v>
          </cell>
        </row>
      </sheetData>
      <sheetData sheetId="2" refreshError="1"/>
      <sheetData sheetId="3" refreshError="1"/>
      <sheetData sheetId="4"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3. Datos"/>
      <sheetName val="4. G3.Z.Sur"/>
      <sheetName val="5.Mano obra"/>
      <sheetName val="6. Equipo"/>
      <sheetName val="11.AIU "/>
      <sheetName val="7. Materiales"/>
      <sheetName val="8.c.ejec."/>
      <sheetName val="9.Experiencia"/>
      <sheetName val="10.Cumplimiento"/>
    </sheetNames>
    <sheetDataSet>
      <sheetData sheetId="0">
        <row r="5">
          <cell r="A5" t="str">
            <v>4010000</v>
          </cell>
          <cell r="B5" t="str">
            <v>ACTIVIDADES PRELIMINARES</v>
          </cell>
          <cell r="D5">
            <v>0</v>
          </cell>
          <cell r="E5">
            <v>0</v>
          </cell>
          <cell r="F5">
            <v>3999250</v>
          </cell>
        </row>
        <row r="6">
          <cell r="A6" t="str">
            <v>4015100</v>
          </cell>
          <cell r="B6" t="str">
            <v>DEMOL. DE CORDONES Y CUNETAS</v>
          </cell>
          <cell r="D6">
            <v>0</v>
          </cell>
          <cell r="E6">
            <v>0</v>
          </cell>
          <cell r="F6">
            <v>1069200</v>
          </cell>
        </row>
        <row r="7">
          <cell r="A7">
            <v>4015103</v>
          </cell>
          <cell r="B7" t="str">
            <v>Demolición de cordones</v>
          </cell>
          <cell r="C7" t="str">
            <v>m3</v>
          </cell>
          <cell r="D7">
            <v>2</v>
          </cell>
          <cell r="E7">
            <v>56190</v>
          </cell>
          <cell r="F7">
            <v>112380</v>
          </cell>
        </row>
        <row r="8">
          <cell r="A8">
            <v>4015141</v>
          </cell>
          <cell r="B8" t="str">
            <v>Demolición de cunetas</v>
          </cell>
          <cell r="C8" t="str">
            <v>m3</v>
          </cell>
          <cell r="D8">
            <v>15</v>
          </cell>
          <cell r="E8">
            <v>63788</v>
          </cell>
          <cell r="F8">
            <v>956820</v>
          </cell>
        </row>
        <row r="9">
          <cell r="A9" t="str">
            <v>4015200</v>
          </cell>
          <cell r="B9" t="str">
            <v>DEMOLICIÓN DE ANDENES</v>
          </cell>
          <cell r="D9">
            <v>0</v>
          </cell>
          <cell r="E9">
            <v>0</v>
          </cell>
          <cell r="F9">
            <v>2421150</v>
          </cell>
        </row>
        <row r="10">
          <cell r="A10">
            <v>4015201</v>
          </cell>
          <cell r="B10" t="str">
            <v>Demolición de andenes</v>
          </cell>
          <cell r="C10" t="str">
            <v>m3</v>
          </cell>
          <cell r="D10">
            <v>50</v>
          </cell>
          <cell r="E10">
            <v>48423</v>
          </cell>
          <cell r="F10">
            <v>2421150</v>
          </cell>
        </row>
        <row r="11">
          <cell r="A11" t="str">
            <v>4015300</v>
          </cell>
          <cell r="B11" t="str">
            <v>DEMOL. C.I. Y TUB. CTO. EMPOT.</v>
          </cell>
          <cell r="D11">
            <v>0</v>
          </cell>
          <cell r="E11">
            <v>0</v>
          </cell>
          <cell r="F11">
            <v>56518</v>
          </cell>
        </row>
        <row r="12">
          <cell r="A12">
            <v>4015322</v>
          </cell>
          <cell r="B12" t="str">
            <v>Demolición de cajas válvulas</v>
          </cell>
          <cell r="C12" t="str">
            <v>un</v>
          </cell>
          <cell r="D12">
            <v>11</v>
          </cell>
          <cell r="E12">
            <v>5138</v>
          </cell>
          <cell r="F12">
            <v>56518</v>
          </cell>
        </row>
        <row r="13">
          <cell r="A13" t="str">
            <v>4015500</v>
          </cell>
          <cell r="B13" t="str">
            <v>DEMOLICIONES EN EDIFICACIONES</v>
          </cell>
          <cell r="D13">
            <v>0</v>
          </cell>
          <cell r="E13">
            <v>0</v>
          </cell>
          <cell r="F13">
            <v>452382</v>
          </cell>
        </row>
        <row r="14">
          <cell r="A14">
            <v>4015536</v>
          </cell>
          <cell r="B14" t="str">
            <v>Demolición obras en concreto</v>
          </cell>
          <cell r="C14" t="str">
            <v>m3</v>
          </cell>
          <cell r="D14">
            <v>7</v>
          </cell>
          <cell r="E14">
            <v>64626</v>
          </cell>
          <cell r="F14">
            <v>452382</v>
          </cell>
        </row>
        <row r="16">
          <cell r="A16" t="str">
            <v>4020000</v>
          </cell>
          <cell r="B16" t="str">
            <v>EXCAVACIONES Y LLENOS ESTRUCT.</v>
          </cell>
          <cell r="D16">
            <v>0</v>
          </cell>
          <cell r="E16">
            <v>0</v>
          </cell>
          <cell r="F16">
            <v>257018731</v>
          </cell>
        </row>
        <row r="17">
          <cell r="A17" t="str">
            <v>4021100</v>
          </cell>
          <cell r="B17" t="str">
            <v>EXCAVACIONES MAT. COMÚN SECO</v>
          </cell>
          <cell r="D17">
            <v>0</v>
          </cell>
          <cell r="E17">
            <v>0</v>
          </cell>
          <cell r="F17">
            <v>54641138</v>
          </cell>
        </row>
        <row r="18">
          <cell r="A18">
            <v>4021103</v>
          </cell>
          <cell r="B18" t="str">
            <v>Excavación mat. común seco&lt;2m</v>
          </cell>
          <cell r="C18" t="str">
            <v>m3</v>
          </cell>
          <cell r="D18">
            <v>6458</v>
          </cell>
          <cell r="E18">
            <v>8461</v>
          </cell>
          <cell r="F18">
            <v>54641138</v>
          </cell>
        </row>
        <row r="19">
          <cell r="A19" t="str">
            <v>4021300</v>
          </cell>
          <cell r="B19" t="str">
            <v>EXCAVACIONES EN ROCA</v>
          </cell>
          <cell r="D19">
            <v>0</v>
          </cell>
          <cell r="E19">
            <v>0</v>
          </cell>
          <cell r="F19">
            <v>637110</v>
          </cell>
        </row>
        <row r="20">
          <cell r="A20">
            <v>4021303</v>
          </cell>
          <cell r="B20" t="str">
            <v>Excavación roca a cualq. prof.</v>
          </cell>
          <cell r="C20" t="str">
            <v>m3</v>
          </cell>
          <cell r="D20">
            <v>10</v>
          </cell>
          <cell r="E20">
            <v>63711</v>
          </cell>
          <cell r="F20">
            <v>637110</v>
          </cell>
        </row>
        <row r="21">
          <cell r="A21" t="str">
            <v>4021500</v>
          </cell>
          <cell r="B21" t="str">
            <v>EXCAVACIÓN NICHOS Y OTROS</v>
          </cell>
          <cell r="D21">
            <v>0</v>
          </cell>
          <cell r="E21">
            <v>0</v>
          </cell>
          <cell r="F21">
            <v>21538560</v>
          </cell>
        </row>
        <row r="22">
          <cell r="A22">
            <v>4021503</v>
          </cell>
          <cell r="B22" t="str">
            <v>Excavac.lle y ap.nicho m.s&lt;2m In.bo</v>
          </cell>
          <cell r="C22" t="str">
            <v>m3</v>
          </cell>
          <cell r="D22">
            <v>960</v>
          </cell>
          <cell r="E22">
            <v>22436</v>
          </cell>
          <cell r="F22">
            <v>21538560</v>
          </cell>
        </row>
        <row r="23">
          <cell r="A23" t="str">
            <v>4022100</v>
          </cell>
          <cell r="B23" t="str">
            <v>ENTIBADOS TEMPORALES</v>
          </cell>
          <cell r="D23">
            <v>0</v>
          </cell>
          <cell r="E23">
            <v>0</v>
          </cell>
          <cell r="F23">
            <v>201700</v>
          </cell>
        </row>
        <row r="24">
          <cell r="A24">
            <v>4022110</v>
          </cell>
          <cell r="B24" t="str">
            <v>Entibado madera temporal</v>
          </cell>
          <cell r="C24" t="str">
            <v>m2</v>
          </cell>
          <cell r="D24">
            <v>20</v>
          </cell>
          <cell r="E24">
            <v>10085</v>
          </cell>
          <cell r="F24">
            <v>201700</v>
          </cell>
        </row>
        <row r="25">
          <cell r="A25" t="str">
            <v>4022200</v>
          </cell>
          <cell r="B25" t="str">
            <v>ENTIBADOS PERMANENTES</v>
          </cell>
          <cell r="D25">
            <v>0</v>
          </cell>
          <cell r="E25">
            <v>0</v>
          </cell>
          <cell r="F25">
            <v>120215</v>
          </cell>
        </row>
        <row r="26">
          <cell r="A26">
            <v>4022210</v>
          </cell>
          <cell r="B26" t="str">
            <v>Entibado madera permanente</v>
          </cell>
          <cell r="C26" t="str">
            <v>m2</v>
          </cell>
          <cell r="D26">
            <v>5</v>
          </cell>
          <cell r="E26">
            <v>24043</v>
          </cell>
          <cell r="F26">
            <v>120215</v>
          </cell>
        </row>
        <row r="27">
          <cell r="A27" t="str">
            <v>4023000</v>
          </cell>
          <cell r="B27" t="str">
            <v>TRINCHOS DE MADERA</v>
          </cell>
          <cell r="D27">
            <v>0</v>
          </cell>
          <cell r="E27">
            <v>0</v>
          </cell>
          <cell r="F27">
            <v>811040</v>
          </cell>
        </row>
        <row r="28">
          <cell r="A28">
            <v>4023010</v>
          </cell>
          <cell r="B28" t="str">
            <v>STC trincho mad. perm.</v>
          </cell>
          <cell r="C28" t="str">
            <v>m2</v>
          </cell>
          <cell r="D28">
            <v>80</v>
          </cell>
          <cell r="E28">
            <v>10138</v>
          </cell>
          <cell r="F28">
            <v>811040</v>
          </cell>
        </row>
        <row r="29">
          <cell r="A29" t="str">
            <v>4024100</v>
          </cell>
          <cell r="B29" t="str">
            <v>LLENOS EN ZANJAS Y APIQUES</v>
          </cell>
          <cell r="D29">
            <v>0</v>
          </cell>
          <cell r="E29">
            <v>0</v>
          </cell>
          <cell r="F29">
            <v>74854104</v>
          </cell>
        </row>
        <row r="30">
          <cell r="A30">
            <v>4024103</v>
          </cell>
          <cell r="B30" t="str">
            <v>Lleno ap.z. y apiq.material selecto</v>
          </cell>
          <cell r="C30" t="str">
            <v>m3</v>
          </cell>
          <cell r="D30">
            <v>2512</v>
          </cell>
          <cell r="E30">
            <v>9847</v>
          </cell>
          <cell r="F30">
            <v>24735664</v>
          </cell>
        </row>
        <row r="31">
          <cell r="A31">
            <v>4024112</v>
          </cell>
          <cell r="B31" t="str">
            <v>Lleno ap.z. y apiq. mat. prestamo</v>
          </cell>
          <cell r="C31" t="str">
            <v>m3</v>
          </cell>
          <cell r="D31">
            <v>2683</v>
          </cell>
          <cell r="E31">
            <v>18680</v>
          </cell>
          <cell r="F31">
            <v>50118440</v>
          </cell>
        </row>
        <row r="32">
          <cell r="A32" t="str">
            <v>4025000</v>
          </cell>
          <cell r="B32" t="str">
            <v>CARGUE, RETIRO Y BOTADA MAT.S.</v>
          </cell>
          <cell r="D32">
            <v>0</v>
          </cell>
          <cell r="E32">
            <v>0</v>
          </cell>
          <cell r="F32">
            <v>104214864</v>
          </cell>
        </row>
        <row r="33">
          <cell r="A33">
            <v>4025001</v>
          </cell>
          <cell r="B33" t="str">
            <v>Cargue,ret. y bot. m.sobran.</v>
          </cell>
          <cell r="C33" t="str">
            <v>m3</v>
          </cell>
          <cell r="D33">
            <v>4901</v>
          </cell>
          <cell r="E33">
            <v>21264</v>
          </cell>
          <cell r="F33">
            <v>104214864</v>
          </cell>
        </row>
        <row r="35">
          <cell r="A35" t="str">
            <v>4030000</v>
          </cell>
          <cell r="B35" t="str">
            <v>PAVIMENTOS</v>
          </cell>
          <cell r="D35">
            <v>0</v>
          </cell>
          <cell r="E35">
            <v>0</v>
          </cell>
          <cell r="F35">
            <v>477424267</v>
          </cell>
        </row>
        <row r="36">
          <cell r="A36" t="str">
            <v>4030100</v>
          </cell>
          <cell r="B36" t="str">
            <v>CORTE Y RETIRO DE PAVIMENTO</v>
          </cell>
          <cell r="D36">
            <v>0</v>
          </cell>
          <cell r="E36">
            <v>0</v>
          </cell>
          <cell r="F36">
            <v>31466052</v>
          </cell>
        </row>
        <row r="37">
          <cell r="A37">
            <v>4030101</v>
          </cell>
          <cell r="B37" t="str">
            <v>Corte y ret. pav. asf. e&lt; 10cm</v>
          </cell>
          <cell r="C37" t="str">
            <v>m3</v>
          </cell>
          <cell r="D37">
            <v>608</v>
          </cell>
          <cell r="E37">
            <v>47979</v>
          </cell>
          <cell r="F37">
            <v>29171232</v>
          </cell>
        </row>
        <row r="38">
          <cell r="A38">
            <v>4030103</v>
          </cell>
          <cell r="B38" t="str">
            <v>Corte y ret. pav. Cto. e&lt; 20cm</v>
          </cell>
          <cell r="C38" t="str">
            <v>m3</v>
          </cell>
          <cell r="D38">
            <v>38</v>
          </cell>
          <cell r="E38">
            <v>60390</v>
          </cell>
          <cell r="F38">
            <v>2294820</v>
          </cell>
        </row>
        <row r="39">
          <cell r="A39" t="str">
            <v>4030300</v>
          </cell>
          <cell r="B39" t="str">
            <v>BASE GRANULAR</v>
          </cell>
          <cell r="D39">
            <v>0</v>
          </cell>
          <cell r="E39">
            <v>0</v>
          </cell>
          <cell r="F39">
            <v>80058950</v>
          </cell>
        </row>
        <row r="40">
          <cell r="A40">
            <v>4030301</v>
          </cell>
          <cell r="B40" t="str">
            <v>STC y comp. base granular</v>
          </cell>
          <cell r="C40" t="str">
            <v>m3</v>
          </cell>
          <cell r="D40">
            <v>1649</v>
          </cell>
          <cell r="E40">
            <v>48550</v>
          </cell>
          <cell r="F40">
            <v>80058950</v>
          </cell>
        </row>
        <row r="41">
          <cell r="A41" t="str">
            <v>4030700</v>
          </cell>
          <cell r="B41" t="str">
            <v>CONCRETO ASFÁLTICO</v>
          </cell>
          <cell r="D41">
            <v>0</v>
          </cell>
          <cell r="E41">
            <v>0</v>
          </cell>
          <cell r="F41">
            <v>361901397</v>
          </cell>
        </row>
        <row r="42">
          <cell r="A42">
            <v>4030701</v>
          </cell>
          <cell r="B42" t="str">
            <v>STC C.Cto.asf.-r.l-pav.total</v>
          </cell>
          <cell r="C42" t="str">
            <v>m3</v>
          </cell>
          <cell r="D42">
            <v>96</v>
          </cell>
          <cell r="E42">
            <v>378719</v>
          </cell>
          <cell r="F42">
            <v>36357024</v>
          </cell>
        </row>
        <row r="43">
          <cell r="A43">
            <v>4030705</v>
          </cell>
          <cell r="B43" t="str">
            <v>STC C.pav.asf.z.y ap-parcheo</v>
          </cell>
          <cell r="C43" t="str">
            <v>m3</v>
          </cell>
          <cell r="D43">
            <v>693</v>
          </cell>
          <cell r="E43">
            <v>469761</v>
          </cell>
          <cell r="F43">
            <v>325544373</v>
          </cell>
        </row>
        <row r="44">
          <cell r="A44" t="str">
            <v>4030800</v>
          </cell>
          <cell r="B44" t="str">
            <v>PAVIMENTOS RÍGIDOS</v>
          </cell>
          <cell r="D44">
            <v>0</v>
          </cell>
          <cell r="E44">
            <v>0</v>
          </cell>
          <cell r="F44">
            <v>3997868</v>
          </cell>
        </row>
        <row r="45">
          <cell r="A45">
            <v>4030801</v>
          </cell>
          <cell r="B45" t="str">
            <v>Reconst.pav.Cto.28 Mpa-e=0.20</v>
          </cell>
          <cell r="C45" t="str">
            <v>m3</v>
          </cell>
          <cell r="D45">
            <v>14</v>
          </cell>
          <cell r="E45">
            <v>285562</v>
          </cell>
          <cell r="F45">
            <v>3997868</v>
          </cell>
        </row>
        <row r="47">
          <cell r="A47" t="str">
            <v>4040000</v>
          </cell>
          <cell r="B47" t="str">
            <v>OBRAS VARIAS</v>
          </cell>
          <cell r="D47">
            <v>0</v>
          </cell>
          <cell r="E47">
            <v>0</v>
          </cell>
          <cell r="F47">
            <v>100644412</v>
          </cell>
        </row>
        <row r="48">
          <cell r="A48" t="str">
            <v>4040100</v>
          </cell>
          <cell r="B48" t="str">
            <v>CUNETAS</v>
          </cell>
          <cell r="D48">
            <v>0</v>
          </cell>
          <cell r="E48">
            <v>0</v>
          </cell>
          <cell r="F48">
            <v>160836</v>
          </cell>
        </row>
        <row r="49">
          <cell r="A49">
            <v>4040130</v>
          </cell>
          <cell r="B49" t="str">
            <v>Reconst. cunetas Cto.-Esq. 10</v>
          </cell>
          <cell r="C49" t="str">
            <v>m</v>
          </cell>
          <cell r="D49">
            <v>6</v>
          </cell>
          <cell r="E49">
            <v>26806</v>
          </cell>
          <cell r="F49">
            <v>160836</v>
          </cell>
        </row>
        <row r="50">
          <cell r="A50" t="str">
            <v>4040200</v>
          </cell>
          <cell r="B50" t="str">
            <v>CORDONES Y TOPELLANTAS</v>
          </cell>
          <cell r="D50">
            <v>0</v>
          </cell>
          <cell r="E50">
            <v>0</v>
          </cell>
          <cell r="F50">
            <v>792480</v>
          </cell>
        </row>
        <row r="51">
          <cell r="A51">
            <v>4040220</v>
          </cell>
          <cell r="B51" t="str">
            <v>Rec. cordon Cto.simple -Esq.13</v>
          </cell>
          <cell r="C51" t="str">
            <v>m</v>
          </cell>
          <cell r="D51">
            <v>39</v>
          </cell>
          <cell r="E51">
            <v>20320</v>
          </cell>
          <cell r="F51">
            <v>792480</v>
          </cell>
        </row>
        <row r="52">
          <cell r="A52" t="str">
            <v>4040300</v>
          </cell>
          <cell r="B52" t="str">
            <v>ANDENES</v>
          </cell>
          <cell r="D52">
            <v>0</v>
          </cell>
          <cell r="E52">
            <v>0</v>
          </cell>
          <cell r="F52">
            <v>27552160</v>
          </cell>
        </row>
        <row r="53">
          <cell r="A53">
            <v>4040301</v>
          </cell>
          <cell r="B53" t="str">
            <v>Rec. anden Cto. con escalas</v>
          </cell>
          <cell r="C53" t="str">
            <v>m2</v>
          </cell>
          <cell r="D53">
            <v>574</v>
          </cell>
          <cell r="E53">
            <v>40312</v>
          </cell>
          <cell r="F53">
            <v>23139088</v>
          </cell>
        </row>
        <row r="54">
          <cell r="A54">
            <v>4040310</v>
          </cell>
          <cell r="B54" t="str">
            <v>Rec. anden granito con escalas</v>
          </cell>
          <cell r="C54" t="str">
            <v>m2</v>
          </cell>
          <cell r="D54">
            <v>11</v>
          </cell>
          <cell r="E54">
            <v>47968</v>
          </cell>
          <cell r="F54">
            <v>527648</v>
          </cell>
        </row>
        <row r="55">
          <cell r="A55">
            <v>4040320</v>
          </cell>
          <cell r="B55" t="str">
            <v>Rec.anden vitrific.con escalas</v>
          </cell>
          <cell r="C55" t="str">
            <v>m2</v>
          </cell>
          <cell r="D55">
            <v>24</v>
          </cell>
          <cell r="E55">
            <v>57481</v>
          </cell>
          <cell r="F55">
            <v>1379544</v>
          </cell>
        </row>
        <row r="56">
          <cell r="A56">
            <v>4040330</v>
          </cell>
          <cell r="B56" t="str">
            <v>Rec. anden arenón con escalas</v>
          </cell>
          <cell r="C56" t="str">
            <v>m2</v>
          </cell>
          <cell r="D56">
            <v>9</v>
          </cell>
          <cell r="E56">
            <v>60119</v>
          </cell>
          <cell r="F56">
            <v>541071</v>
          </cell>
        </row>
        <row r="57">
          <cell r="A57">
            <v>4040345</v>
          </cell>
          <cell r="B57" t="str">
            <v>Rec. anden adoquin-colocación</v>
          </cell>
          <cell r="C57" t="str">
            <v>m2</v>
          </cell>
          <cell r="D57">
            <v>119</v>
          </cell>
          <cell r="E57">
            <v>16511</v>
          </cell>
          <cell r="F57">
            <v>1964809</v>
          </cell>
        </row>
        <row r="58">
          <cell r="A58" t="str">
            <v>4040400</v>
          </cell>
          <cell r="B58" t="str">
            <v>ENTRESUELO PARA APOYO TUBERIA</v>
          </cell>
          <cell r="D58">
            <v>0</v>
          </cell>
          <cell r="E58">
            <v>0</v>
          </cell>
          <cell r="F58">
            <v>21573057</v>
          </cell>
        </row>
        <row r="59">
          <cell r="A59">
            <v>4040401</v>
          </cell>
          <cell r="B59" t="str">
            <v>STC entresuelo arenilla</v>
          </cell>
          <cell r="C59" t="str">
            <v>m3</v>
          </cell>
          <cell r="D59">
            <v>473</v>
          </cell>
          <cell r="E59">
            <v>45609</v>
          </cell>
          <cell r="F59">
            <v>21573057</v>
          </cell>
        </row>
        <row r="60">
          <cell r="A60" t="str">
            <v>4040600</v>
          </cell>
          <cell r="B60" t="str">
            <v>ENGRAMADOS</v>
          </cell>
          <cell r="D60">
            <v>0</v>
          </cell>
          <cell r="E60">
            <v>0</v>
          </cell>
          <cell r="F60">
            <v>546960</v>
          </cell>
        </row>
        <row r="61">
          <cell r="A61">
            <v>4040601</v>
          </cell>
          <cell r="B61" t="str">
            <v>Engramado con reut.grama exist</v>
          </cell>
          <cell r="C61" t="str">
            <v>m2</v>
          </cell>
          <cell r="D61">
            <v>45</v>
          </cell>
          <cell r="E61">
            <v>4816</v>
          </cell>
          <cell r="F61">
            <v>216720</v>
          </cell>
        </row>
        <row r="62">
          <cell r="A62">
            <v>4040603</v>
          </cell>
          <cell r="B62" t="str">
            <v>Engramado-STC grama t.macana</v>
          </cell>
          <cell r="C62" t="str">
            <v>m2</v>
          </cell>
          <cell r="D62">
            <v>40</v>
          </cell>
          <cell r="E62">
            <v>8256</v>
          </cell>
          <cell r="F62">
            <v>330240</v>
          </cell>
        </row>
        <row r="63">
          <cell r="A63" t="str">
            <v>4041100</v>
          </cell>
          <cell r="B63" t="str">
            <v>CORTES CON ACETILENO</v>
          </cell>
          <cell r="D63">
            <v>0</v>
          </cell>
          <cell r="E63">
            <v>0</v>
          </cell>
          <cell r="F63">
            <v>9010170</v>
          </cell>
        </row>
        <row r="64">
          <cell r="A64">
            <v>4041101</v>
          </cell>
          <cell r="B64" t="str">
            <v>Cortes tub.acero-incl.biselada</v>
          </cell>
          <cell r="C64" t="str">
            <v>cm</v>
          </cell>
          <cell r="D64">
            <v>11934</v>
          </cell>
          <cell r="E64">
            <v>755</v>
          </cell>
          <cell r="F64">
            <v>9010170</v>
          </cell>
        </row>
        <row r="65">
          <cell r="A65" t="str">
            <v>4041200</v>
          </cell>
          <cell r="B65" t="str">
            <v>CORTES SIN ACETILENO</v>
          </cell>
          <cell r="D65">
            <v>0</v>
          </cell>
          <cell r="E65">
            <v>0</v>
          </cell>
          <cell r="F65">
            <v>4755745</v>
          </cell>
        </row>
        <row r="66">
          <cell r="A66">
            <v>4041201</v>
          </cell>
          <cell r="B66" t="str">
            <v>Corte sin acetileno con pulidora</v>
          </cell>
          <cell r="C66" t="str">
            <v>cm</v>
          </cell>
          <cell r="D66">
            <v>6299</v>
          </cell>
          <cell r="E66">
            <v>755</v>
          </cell>
          <cell r="F66">
            <v>4755745</v>
          </cell>
        </row>
        <row r="67">
          <cell r="A67" t="str">
            <v>4041300</v>
          </cell>
          <cell r="B67" t="str">
            <v>SOLDADURA</v>
          </cell>
          <cell r="D67">
            <v>0</v>
          </cell>
          <cell r="E67">
            <v>0</v>
          </cell>
          <cell r="F67">
            <v>10436220</v>
          </cell>
        </row>
        <row r="68">
          <cell r="A68">
            <v>4041301</v>
          </cell>
          <cell r="B68" t="str">
            <v>STC Cordon soldadura compl.</v>
          </cell>
          <cell r="C68" t="str">
            <v>cm</v>
          </cell>
          <cell r="D68">
            <v>9402</v>
          </cell>
          <cell r="E68">
            <v>1110</v>
          </cell>
          <cell r="F68">
            <v>10436220</v>
          </cell>
        </row>
        <row r="69">
          <cell r="A69" t="str">
            <v>4042100</v>
          </cell>
          <cell r="B69" t="str">
            <v>OTRAS OBRAS VARIAS</v>
          </cell>
          <cell r="D69">
            <v>0</v>
          </cell>
          <cell r="E69">
            <v>0</v>
          </cell>
          <cell r="F69">
            <v>22110444</v>
          </cell>
        </row>
        <row r="70">
          <cell r="A70">
            <v>4042117</v>
          </cell>
          <cell r="B70" t="str">
            <v>STC cinta poliet-re.red 10cm</v>
          </cell>
          <cell r="C70" t="str">
            <v>m</v>
          </cell>
          <cell r="D70">
            <v>8832</v>
          </cell>
          <cell r="E70">
            <v>1402</v>
          </cell>
          <cell r="F70">
            <v>12382464</v>
          </cell>
        </row>
        <row r="71">
          <cell r="A71">
            <v>4042130</v>
          </cell>
          <cell r="B71" t="str">
            <v>Alquiler retroexcav. hr.diurna</v>
          </cell>
          <cell r="C71" t="str">
            <v>h</v>
          </cell>
          <cell r="D71">
            <v>40</v>
          </cell>
          <cell r="E71">
            <v>41810</v>
          </cell>
          <cell r="F71">
            <v>1672400</v>
          </cell>
        </row>
        <row r="72">
          <cell r="A72">
            <v>4042132</v>
          </cell>
          <cell r="B72" t="str">
            <v>Alquiler retroexcav. hr.noctur</v>
          </cell>
          <cell r="C72" t="str">
            <v>h</v>
          </cell>
          <cell r="D72">
            <v>40</v>
          </cell>
          <cell r="E72">
            <v>51362</v>
          </cell>
          <cell r="F72">
            <v>2054480</v>
          </cell>
        </row>
        <row r="73">
          <cell r="A73">
            <v>4042136</v>
          </cell>
          <cell r="B73" t="str">
            <v>Alquiler volqueta 6m3 hr.diurn</v>
          </cell>
          <cell r="C73" t="str">
            <v>h</v>
          </cell>
          <cell r="D73">
            <v>40</v>
          </cell>
          <cell r="E73">
            <v>37787</v>
          </cell>
          <cell r="F73">
            <v>1511480</v>
          </cell>
        </row>
        <row r="74">
          <cell r="A74">
            <v>4042137</v>
          </cell>
          <cell r="B74" t="str">
            <v>Alquiler volqueta 6m3 hr.noctu</v>
          </cell>
          <cell r="C74" t="str">
            <v>h</v>
          </cell>
          <cell r="D74">
            <v>40</v>
          </cell>
          <cell r="E74">
            <v>47234</v>
          </cell>
          <cell r="F74">
            <v>1889360</v>
          </cell>
        </row>
        <row r="75">
          <cell r="A75">
            <v>4042150</v>
          </cell>
          <cell r="B75" t="str">
            <v>Ayudante incluye prestaciones</v>
          </cell>
          <cell r="C75" t="str">
            <v>h</v>
          </cell>
          <cell r="D75">
            <v>240</v>
          </cell>
          <cell r="E75">
            <v>4934</v>
          </cell>
          <cell r="F75">
            <v>1184160</v>
          </cell>
        </row>
        <row r="76">
          <cell r="A76">
            <v>4042152</v>
          </cell>
          <cell r="B76" t="str">
            <v>Oficial incluye prestaciones</v>
          </cell>
          <cell r="C76" t="str">
            <v>h</v>
          </cell>
          <cell r="D76">
            <v>140</v>
          </cell>
          <cell r="E76">
            <v>10115</v>
          </cell>
          <cell r="F76">
            <v>1416100</v>
          </cell>
        </row>
        <row r="77">
          <cell r="A77" t="str">
            <v>4042200</v>
          </cell>
          <cell r="B77" t="str">
            <v>OTRAS OBRAS VARIAS-CONTINUACIÓN</v>
          </cell>
          <cell r="D77">
            <v>0</v>
          </cell>
          <cell r="E77">
            <v>0</v>
          </cell>
          <cell r="F77">
            <v>3706340</v>
          </cell>
        </row>
        <row r="78">
          <cell r="A78">
            <v>4042201</v>
          </cell>
          <cell r="B78" t="str">
            <v>Compresor 125 P3/min-in.mart.d</v>
          </cell>
          <cell r="C78" t="str">
            <v>h</v>
          </cell>
          <cell r="D78">
            <v>40</v>
          </cell>
          <cell r="E78">
            <v>35943</v>
          </cell>
          <cell r="F78">
            <v>1437720</v>
          </cell>
        </row>
        <row r="79">
          <cell r="A79">
            <v>4042203</v>
          </cell>
          <cell r="B79" t="str">
            <v>Compresor 125 P3/min-in.mart.n</v>
          </cell>
          <cell r="C79" t="str">
            <v>h</v>
          </cell>
          <cell r="D79">
            <v>40</v>
          </cell>
          <cell r="E79">
            <v>48523</v>
          </cell>
          <cell r="F79">
            <v>1940920</v>
          </cell>
        </row>
        <row r="80">
          <cell r="A80">
            <v>4042294</v>
          </cell>
          <cell r="B80" t="str">
            <v>STC de lamina de acero 1/4"</v>
          </cell>
          <cell r="C80" t="str">
            <v>cm2</v>
          </cell>
          <cell r="D80">
            <v>1450</v>
          </cell>
          <cell r="E80">
            <v>226</v>
          </cell>
          <cell r="F80">
            <v>327700</v>
          </cell>
        </row>
        <row r="82">
          <cell r="A82" t="str">
            <v>4050000</v>
          </cell>
          <cell r="B82" t="str">
            <v>FABRICACIÓN Y UTILIZACIÓN CTO.</v>
          </cell>
          <cell r="D82">
            <v>0</v>
          </cell>
          <cell r="E82">
            <v>0</v>
          </cell>
          <cell r="F82">
            <v>11432700</v>
          </cell>
        </row>
        <row r="83">
          <cell r="A83" t="str">
            <v>4051100</v>
          </cell>
          <cell r="B83" t="str">
            <v>CONCRETOS DE 21 MPa</v>
          </cell>
          <cell r="D83">
            <v>0</v>
          </cell>
          <cell r="E83">
            <v>0</v>
          </cell>
          <cell r="F83">
            <v>11432700</v>
          </cell>
        </row>
        <row r="84">
          <cell r="A84">
            <v>4051101</v>
          </cell>
          <cell r="B84" t="str">
            <v>STC Cto.21MPa em.tuxve-an-ap</v>
          </cell>
          <cell r="C84" t="str">
            <v>m3</v>
          </cell>
          <cell r="D84">
            <v>45</v>
          </cell>
          <cell r="E84">
            <v>254060</v>
          </cell>
          <cell r="F84">
            <v>11432700</v>
          </cell>
        </row>
        <row r="86">
          <cell r="A86" t="str">
            <v>4060000</v>
          </cell>
          <cell r="B86" t="str">
            <v>ACERO DE REFUERZO</v>
          </cell>
          <cell r="D86">
            <v>0</v>
          </cell>
          <cell r="E86">
            <v>0</v>
          </cell>
          <cell r="F86">
            <v>3040720</v>
          </cell>
        </row>
        <row r="87">
          <cell r="A87" t="str">
            <v>4060100</v>
          </cell>
          <cell r="B87" t="str">
            <v>BARRAS DE ACERO DE REFUERZO</v>
          </cell>
          <cell r="D87">
            <v>0</v>
          </cell>
          <cell r="E87">
            <v>0</v>
          </cell>
          <cell r="F87">
            <v>3040720</v>
          </cell>
        </row>
        <row r="88">
          <cell r="A88">
            <v>4060120</v>
          </cell>
          <cell r="B88" t="str">
            <v>S.T.F.C.acero refuerzo 420 MPa 1/2"</v>
          </cell>
          <cell r="C88" t="str">
            <v>kg</v>
          </cell>
          <cell r="D88">
            <v>474</v>
          </cell>
          <cell r="E88">
            <v>2860</v>
          </cell>
          <cell r="F88">
            <v>1355640</v>
          </cell>
        </row>
        <row r="89">
          <cell r="A89">
            <v>4060122</v>
          </cell>
          <cell r="B89" t="str">
            <v>S.T.F.C.acero refuerzo 420 MPa 3/8"</v>
          </cell>
          <cell r="C89" t="str">
            <v>kg</v>
          </cell>
          <cell r="D89">
            <v>409</v>
          </cell>
          <cell r="E89">
            <v>4120</v>
          </cell>
          <cell r="F89">
            <v>1685080</v>
          </cell>
        </row>
        <row r="91">
          <cell r="A91" t="str">
            <v>4070000</v>
          </cell>
          <cell r="B91" t="str">
            <v>REDES DISTRIB.ACOM.YCOND.ACDTO</v>
          </cell>
          <cell r="D91">
            <v>0</v>
          </cell>
          <cell r="E91">
            <v>0</v>
          </cell>
          <cell r="F91">
            <v>666371441</v>
          </cell>
        </row>
        <row r="92">
          <cell r="A92" t="str">
            <v>4071000</v>
          </cell>
          <cell r="B92" t="str">
            <v>TUBERÍAS DE ACERO</v>
          </cell>
          <cell r="D92">
            <v>0</v>
          </cell>
          <cell r="E92">
            <v>0</v>
          </cell>
          <cell r="F92">
            <v>24743416</v>
          </cell>
        </row>
        <row r="93">
          <cell r="A93">
            <v>4071004</v>
          </cell>
          <cell r="B93" t="str">
            <v>STC Tuberia acero 2"</v>
          </cell>
          <cell r="C93" t="str">
            <v>m</v>
          </cell>
          <cell r="D93">
            <v>3</v>
          </cell>
          <cell r="E93">
            <v>9978</v>
          </cell>
          <cell r="F93">
            <v>29934</v>
          </cell>
        </row>
        <row r="94">
          <cell r="A94">
            <v>4071008</v>
          </cell>
          <cell r="B94" t="str">
            <v>STC Tuberia acero 3"</v>
          </cell>
          <cell r="C94" t="str">
            <v>m</v>
          </cell>
          <cell r="D94">
            <v>83</v>
          </cell>
          <cell r="E94">
            <v>42648</v>
          </cell>
          <cell r="F94">
            <v>3539784</v>
          </cell>
        </row>
        <row r="95">
          <cell r="A95">
            <v>4071010</v>
          </cell>
          <cell r="B95" t="str">
            <v>STC Tuberia acero 4"</v>
          </cell>
          <cell r="C95" t="str">
            <v>m</v>
          </cell>
          <cell r="D95">
            <v>72</v>
          </cell>
          <cell r="E95">
            <v>48635</v>
          </cell>
          <cell r="F95">
            <v>3501720</v>
          </cell>
        </row>
        <row r="96">
          <cell r="A96">
            <v>4071014</v>
          </cell>
          <cell r="B96" t="str">
            <v>STC Tuberia acero 6"</v>
          </cell>
          <cell r="C96" t="str">
            <v>m</v>
          </cell>
          <cell r="D96">
            <v>108</v>
          </cell>
          <cell r="E96">
            <v>83549</v>
          </cell>
          <cell r="F96">
            <v>9023292</v>
          </cell>
        </row>
        <row r="97">
          <cell r="A97">
            <v>4071016</v>
          </cell>
          <cell r="B97" t="str">
            <v>STC Tuberia acero 8"</v>
          </cell>
          <cell r="C97" t="str">
            <v>m</v>
          </cell>
          <cell r="D97">
            <v>4</v>
          </cell>
          <cell r="E97">
            <v>125859</v>
          </cell>
          <cell r="F97">
            <v>503436</v>
          </cell>
        </row>
        <row r="98">
          <cell r="A98">
            <v>4071018</v>
          </cell>
          <cell r="B98" t="str">
            <v>STC Tuberia acero 10"</v>
          </cell>
          <cell r="C98" t="str">
            <v>m</v>
          </cell>
          <cell r="D98">
            <v>5</v>
          </cell>
          <cell r="E98">
            <v>187807</v>
          </cell>
          <cell r="F98">
            <v>939035</v>
          </cell>
        </row>
        <row r="99">
          <cell r="A99">
            <v>4071020</v>
          </cell>
          <cell r="B99" t="str">
            <v>STC Tuberia acero 12"</v>
          </cell>
          <cell r="C99" t="str">
            <v>m</v>
          </cell>
          <cell r="D99">
            <v>5</v>
          </cell>
          <cell r="E99">
            <v>219686</v>
          </cell>
          <cell r="F99">
            <v>1098430</v>
          </cell>
        </row>
        <row r="100">
          <cell r="A100">
            <v>4071022</v>
          </cell>
          <cell r="B100" t="str">
            <v>STC Tuberia acero 14"</v>
          </cell>
          <cell r="C100" t="str">
            <v>m</v>
          </cell>
          <cell r="D100">
            <v>2</v>
          </cell>
          <cell r="E100">
            <v>356678</v>
          </cell>
          <cell r="F100">
            <v>713356</v>
          </cell>
        </row>
        <row r="101">
          <cell r="A101">
            <v>4071024</v>
          </cell>
          <cell r="B101" t="str">
            <v>STC Tuberia acero 16"</v>
          </cell>
          <cell r="C101" t="str">
            <v>m</v>
          </cell>
          <cell r="D101">
            <v>1</v>
          </cell>
          <cell r="E101">
            <v>310426</v>
          </cell>
          <cell r="F101">
            <v>310426</v>
          </cell>
        </row>
        <row r="102">
          <cell r="A102">
            <v>4071032</v>
          </cell>
          <cell r="B102" t="str">
            <v>STC Tuberia acero 30"</v>
          </cell>
          <cell r="C102" t="str">
            <v>m</v>
          </cell>
          <cell r="D102">
            <v>1</v>
          </cell>
          <cell r="E102">
            <v>698663</v>
          </cell>
          <cell r="F102">
            <v>698663</v>
          </cell>
        </row>
        <row r="103">
          <cell r="A103">
            <v>4071068</v>
          </cell>
          <cell r="B103" t="str">
            <v>STC Tub. galvanix. pesada 11/2"</v>
          </cell>
          <cell r="C103" t="str">
            <v>m</v>
          </cell>
          <cell r="D103">
            <v>270</v>
          </cell>
          <cell r="E103">
            <v>16242</v>
          </cell>
          <cell r="F103">
            <v>4385340</v>
          </cell>
        </row>
        <row r="104">
          <cell r="A104" t="str">
            <v>4071500</v>
          </cell>
          <cell r="B104" t="str">
            <v>TEES Y TAPONES EN ACERO</v>
          </cell>
          <cell r="D104">
            <v>0</v>
          </cell>
          <cell r="E104">
            <v>0</v>
          </cell>
          <cell r="F104">
            <v>196655327</v>
          </cell>
        </row>
        <row r="105">
          <cell r="A105">
            <v>4071525</v>
          </cell>
          <cell r="B105" t="str">
            <v>STC Tee partida R.A 4"x3"</v>
          </cell>
          <cell r="C105" t="str">
            <v>un</v>
          </cell>
          <cell r="D105">
            <v>6</v>
          </cell>
          <cell r="E105">
            <v>2122419</v>
          </cell>
          <cell r="F105">
            <v>12734514</v>
          </cell>
        </row>
        <row r="106">
          <cell r="A106">
            <v>4071532</v>
          </cell>
          <cell r="B106" t="str">
            <v>STC Tee partida R.B 6"x4"</v>
          </cell>
          <cell r="C106" t="str">
            <v>un</v>
          </cell>
          <cell r="D106">
            <v>8</v>
          </cell>
          <cell r="E106">
            <v>2570053</v>
          </cell>
          <cell r="F106">
            <v>20560424</v>
          </cell>
        </row>
        <row r="107">
          <cell r="A107">
            <v>4071541</v>
          </cell>
          <cell r="B107" t="str">
            <v>STC Tee partida R.B 8"x6"</v>
          </cell>
          <cell r="C107" t="str">
            <v>un</v>
          </cell>
          <cell r="D107">
            <v>9</v>
          </cell>
          <cell r="E107">
            <v>2932518</v>
          </cell>
          <cell r="F107">
            <v>26392662</v>
          </cell>
        </row>
        <row r="108">
          <cell r="A108">
            <v>4071545</v>
          </cell>
          <cell r="B108" t="str">
            <v>STC Tee partida R.B 10"x6"</v>
          </cell>
          <cell r="C108" t="str">
            <v>un</v>
          </cell>
          <cell r="D108">
            <v>4</v>
          </cell>
          <cell r="E108">
            <v>3589325</v>
          </cell>
          <cell r="F108">
            <v>14357300</v>
          </cell>
        </row>
        <row r="109">
          <cell r="A109">
            <v>4071548</v>
          </cell>
          <cell r="B109" t="str">
            <v>STC Tee partida R.B 12"x6"</v>
          </cell>
          <cell r="C109" t="str">
            <v>un</v>
          </cell>
          <cell r="D109">
            <v>2</v>
          </cell>
          <cell r="E109">
            <v>4081128</v>
          </cell>
          <cell r="F109">
            <v>8162256</v>
          </cell>
        </row>
        <row r="110">
          <cell r="A110">
            <v>4071559</v>
          </cell>
          <cell r="B110" t="str">
            <v>STC Tee partida p' in.hi 3"x3"</v>
          </cell>
          <cell r="C110" t="str">
            <v>un</v>
          </cell>
          <cell r="D110">
            <v>35</v>
          </cell>
          <cell r="E110">
            <v>2495603</v>
          </cell>
          <cell r="F110">
            <v>87346105</v>
          </cell>
        </row>
        <row r="111">
          <cell r="A111">
            <v>4071563</v>
          </cell>
          <cell r="B111" t="str">
            <v>STC Tee partida p' in.hi.6"x6"</v>
          </cell>
          <cell r="C111" t="str">
            <v>un</v>
          </cell>
          <cell r="D111">
            <v>6</v>
          </cell>
          <cell r="E111">
            <v>4517011</v>
          </cell>
          <cell r="F111">
            <v>27102066</v>
          </cell>
        </row>
        <row r="112">
          <cell r="A112" t="str">
            <v>4072000</v>
          </cell>
          <cell r="B112" t="str">
            <v>TUBERÍAS Y ACCESORIOS DE H.D.</v>
          </cell>
          <cell r="D112">
            <v>0</v>
          </cell>
          <cell r="E112">
            <v>0</v>
          </cell>
          <cell r="F112">
            <v>43806575</v>
          </cell>
        </row>
        <row r="113">
          <cell r="A113">
            <v>4072008</v>
          </cell>
          <cell r="B113" t="str">
            <v>STC Tuberia H.D. 8"</v>
          </cell>
          <cell r="C113" t="str">
            <v>m</v>
          </cell>
          <cell r="D113">
            <v>262</v>
          </cell>
          <cell r="E113">
            <v>19605</v>
          </cell>
          <cell r="F113">
            <v>5136510</v>
          </cell>
        </row>
        <row r="114">
          <cell r="A114">
            <v>4072010</v>
          </cell>
          <cell r="B114" t="str">
            <v>STC Tuberia H.D. 10"</v>
          </cell>
          <cell r="C114" t="str">
            <v>m</v>
          </cell>
          <cell r="D114">
            <v>465</v>
          </cell>
          <cell r="E114">
            <v>21031</v>
          </cell>
          <cell r="F114">
            <v>9779415</v>
          </cell>
        </row>
        <row r="115">
          <cell r="A115">
            <v>4072012</v>
          </cell>
          <cell r="B115" t="str">
            <v>STC Tuberia H.D. 12"</v>
          </cell>
          <cell r="C115" t="str">
            <v>m</v>
          </cell>
          <cell r="D115">
            <v>500</v>
          </cell>
          <cell r="E115">
            <v>27319</v>
          </cell>
          <cell r="F115">
            <v>13659500</v>
          </cell>
        </row>
        <row r="116">
          <cell r="A116">
            <v>4072014</v>
          </cell>
          <cell r="B116" t="str">
            <v>STC Tuberia H.D. 14"</v>
          </cell>
          <cell r="C116" t="str">
            <v>m</v>
          </cell>
          <cell r="D116">
            <v>450</v>
          </cell>
          <cell r="E116">
            <v>33847</v>
          </cell>
          <cell r="F116">
            <v>15231150</v>
          </cell>
        </row>
        <row r="117">
          <cell r="A117" t="str">
            <v>4072100</v>
          </cell>
          <cell r="B117" t="str">
            <v>CODOS EN H.D.</v>
          </cell>
          <cell r="D117">
            <v>0</v>
          </cell>
          <cell r="E117">
            <v>0</v>
          </cell>
          <cell r="F117">
            <v>33868148</v>
          </cell>
        </row>
        <row r="118">
          <cell r="A118">
            <v>4072124</v>
          </cell>
          <cell r="B118" t="str">
            <v>STC codo H.D-J.R. PVC 90° 6"</v>
          </cell>
          <cell r="C118" t="str">
            <v>un</v>
          </cell>
          <cell r="D118">
            <v>57</v>
          </cell>
          <cell r="E118">
            <v>332517</v>
          </cell>
          <cell r="F118">
            <v>18953469</v>
          </cell>
        </row>
        <row r="119">
          <cell r="A119">
            <v>4072152</v>
          </cell>
          <cell r="B119" t="str">
            <v>STC codo H.D-J.R. PVC 45° 6"</v>
          </cell>
          <cell r="C119" t="str">
            <v>un</v>
          </cell>
          <cell r="D119">
            <v>14</v>
          </cell>
          <cell r="E119">
            <v>282639</v>
          </cell>
          <cell r="F119">
            <v>3956946</v>
          </cell>
        </row>
        <row r="120">
          <cell r="A120">
            <v>4072174</v>
          </cell>
          <cell r="B120" t="str">
            <v>STC codo H.D-J.R. PVC 22.5° 6"</v>
          </cell>
          <cell r="C120" t="str">
            <v>un</v>
          </cell>
          <cell r="D120">
            <v>28</v>
          </cell>
          <cell r="E120">
            <v>213111</v>
          </cell>
          <cell r="F120">
            <v>5967108</v>
          </cell>
        </row>
        <row r="121">
          <cell r="A121">
            <v>4072192</v>
          </cell>
          <cell r="B121" t="str">
            <v>STC codo H.D-J.R.PVC 11.25° 6"</v>
          </cell>
          <cell r="C121" t="str">
            <v>un</v>
          </cell>
          <cell r="D121">
            <v>25</v>
          </cell>
          <cell r="E121">
            <v>199625</v>
          </cell>
          <cell r="F121">
            <v>4990625</v>
          </cell>
        </row>
        <row r="122">
          <cell r="A122" t="str">
            <v>4072300</v>
          </cell>
          <cell r="B122" t="str">
            <v>REDUCCIONES Y TEES EN H.D.</v>
          </cell>
          <cell r="D122">
            <v>0</v>
          </cell>
          <cell r="E122">
            <v>0</v>
          </cell>
          <cell r="F122">
            <v>16878552</v>
          </cell>
        </row>
        <row r="123">
          <cell r="A123">
            <v>4072347</v>
          </cell>
          <cell r="B123" t="str">
            <v>STC Tee H.D.-J.R PVC 8"x4"</v>
          </cell>
          <cell r="C123" t="str">
            <v>un</v>
          </cell>
          <cell r="D123">
            <v>1</v>
          </cell>
          <cell r="E123">
            <v>476108</v>
          </cell>
          <cell r="F123">
            <v>476108</v>
          </cell>
        </row>
        <row r="124">
          <cell r="A124">
            <v>4072348</v>
          </cell>
          <cell r="B124" t="str">
            <v>STC Tee H.D.-J.R PVC 8"x6"</v>
          </cell>
          <cell r="C124" t="str">
            <v>un</v>
          </cell>
          <cell r="D124">
            <v>1</v>
          </cell>
          <cell r="E124">
            <v>476108</v>
          </cell>
          <cell r="F124">
            <v>476108</v>
          </cell>
        </row>
        <row r="125">
          <cell r="A125">
            <v>4072354</v>
          </cell>
          <cell r="B125" t="str">
            <v>STC Tee H.D-E.L. PVC 3"x3"</v>
          </cell>
          <cell r="C125" t="str">
            <v>un</v>
          </cell>
          <cell r="D125">
            <v>10</v>
          </cell>
          <cell r="E125">
            <v>96483</v>
          </cell>
          <cell r="F125">
            <v>964830</v>
          </cell>
        </row>
        <row r="126">
          <cell r="A126">
            <v>4072358</v>
          </cell>
          <cell r="B126" t="str">
            <v>STC Tee H.D-E.L. PVC 4"x3"</v>
          </cell>
          <cell r="C126" t="str">
            <v>un</v>
          </cell>
          <cell r="D126">
            <v>10</v>
          </cell>
          <cell r="E126">
            <v>123199</v>
          </cell>
          <cell r="F126">
            <v>1231990</v>
          </cell>
        </row>
        <row r="127">
          <cell r="A127">
            <v>4072360</v>
          </cell>
          <cell r="B127" t="str">
            <v>STC Tee H.D-E.L. PVC 4"x4"</v>
          </cell>
          <cell r="C127" t="str">
            <v>un</v>
          </cell>
          <cell r="D127">
            <v>14</v>
          </cell>
          <cell r="E127">
            <v>142848</v>
          </cell>
          <cell r="F127">
            <v>1999872</v>
          </cell>
        </row>
        <row r="128">
          <cell r="A128">
            <v>4072364</v>
          </cell>
          <cell r="B128" t="str">
            <v>STC Tee H.D-E.L. PVC 6"x3"</v>
          </cell>
          <cell r="C128" t="str">
            <v>un</v>
          </cell>
          <cell r="D128">
            <v>17</v>
          </cell>
          <cell r="E128">
            <v>223040</v>
          </cell>
          <cell r="F128">
            <v>3791680</v>
          </cell>
        </row>
        <row r="129">
          <cell r="A129">
            <v>4072366</v>
          </cell>
          <cell r="B129" t="str">
            <v>STC Tee H.D-E.L. PVC 6"x4"</v>
          </cell>
          <cell r="C129" t="str">
            <v>un</v>
          </cell>
          <cell r="D129">
            <v>12</v>
          </cell>
          <cell r="E129">
            <v>265361</v>
          </cell>
          <cell r="F129">
            <v>3184332</v>
          </cell>
        </row>
        <row r="130">
          <cell r="A130">
            <v>4072368</v>
          </cell>
          <cell r="B130" t="str">
            <v>STC Tee H.D-E.L. PVC 6"x6"</v>
          </cell>
          <cell r="C130" t="str">
            <v>un</v>
          </cell>
          <cell r="D130">
            <v>16</v>
          </cell>
          <cell r="E130">
            <v>297102</v>
          </cell>
          <cell r="F130">
            <v>4753632</v>
          </cell>
        </row>
        <row r="131">
          <cell r="A131" t="str">
            <v>4072400</v>
          </cell>
          <cell r="B131" t="str">
            <v>TEES Y TAPONES EN H.D.</v>
          </cell>
          <cell r="D131">
            <v>0</v>
          </cell>
          <cell r="E131">
            <v>0</v>
          </cell>
          <cell r="F131">
            <v>596106</v>
          </cell>
        </row>
        <row r="132">
          <cell r="A132">
            <v>4072452</v>
          </cell>
          <cell r="B132" t="str">
            <v>STC Tapon H.D-PVC 3"</v>
          </cell>
          <cell r="C132" t="str">
            <v>un</v>
          </cell>
          <cell r="D132">
            <v>4</v>
          </cell>
          <cell r="E132">
            <v>43581</v>
          </cell>
          <cell r="F132">
            <v>174324</v>
          </cell>
        </row>
        <row r="133">
          <cell r="A133">
            <v>4072454</v>
          </cell>
          <cell r="B133" t="str">
            <v>STC Tapon H.D-PVC 4"</v>
          </cell>
          <cell r="C133" t="str">
            <v>un</v>
          </cell>
          <cell r="D133">
            <v>6</v>
          </cell>
          <cell r="E133">
            <v>70297</v>
          </cell>
          <cell r="F133">
            <v>421782</v>
          </cell>
        </row>
        <row r="134">
          <cell r="A134" t="str">
            <v>4073000</v>
          </cell>
          <cell r="B134" t="str">
            <v>TUBERÍAS DE PVC</v>
          </cell>
          <cell r="D134">
            <v>0</v>
          </cell>
          <cell r="E134">
            <v>0</v>
          </cell>
          <cell r="F134">
            <v>127937914</v>
          </cell>
        </row>
        <row r="135">
          <cell r="A135">
            <v>4073010</v>
          </cell>
          <cell r="B135" t="str">
            <v>STC Tub. PVC-P E.L. 3" RDE 13.5</v>
          </cell>
          <cell r="C135" t="str">
            <v>m</v>
          </cell>
          <cell r="D135">
            <v>415</v>
          </cell>
          <cell r="E135">
            <v>8814</v>
          </cell>
          <cell r="F135">
            <v>3657810</v>
          </cell>
        </row>
        <row r="136">
          <cell r="A136">
            <v>4073012</v>
          </cell>
          <cell r="B136" t="str">
            <v>STC Tub. PVC-P E.L. 4" RDE 13.5</v>
          </cell>
          <cell r="C136" t="str">
            <v>m</v>
          </cell>
          <cell r="D136">
            <v>4849</v>
          </cell>
          <cell r="E136">
            <v>14029</v>
          </cell>
          <cell r="F136">
            <v>68026621</v>
          </cell>
        </row>
        <row r="137">
          <cell r="A137">
            <v>4073014</v>
          </cell>
          <cell r="B137" t="str">
            <v>STC Tub. PVC-P E.L. 6" RDE 13.5</v>
          </cell>
          <cell r="C137" t="str">
            <v>m</v>
          </cell>
          <cell r="D137">
            <v>3609</v>
          </cell>
          <cell r="E137">
            <v>15587</v>
          </cell>
          <cell r="F137">
            <v>56253483</v>
          </cell>
        </row>
        <row r="138">
          <cell r="A138" t="str">
            <v>4073400</v>
          </cell>
          <cell r="B138" t="str">
            <v>CODOS EN PVC-P</v>
          </cell>
          <cell r="D138">
            <v>0</v>
          </cell>
          <cell r="E138">
            <v>0</v>
          </cell>
          <cell r="F138">
            <v>20184684</v>
          </cell>
        </row>
        <row r="139">
          <cell r="A139">
            <v>4073444</v>
          </cell>
          <cell r="B139" t="str">
            <v>STC Codo G.R. PVC-P 90° RDE 21 3"</v>
          </cell>
          <cell r="C139" t="str">
            <v>un</v>
          </cell>
          <cell r="D139">
            <v>70</v>
          </cell>
          <cell r="E139">
            <v>86033</v>
          </cell>
          <cell r="F139">
            <v>6022310</v>
          </cell>
        </row>
        <row r="140">
          <cell r="A140">
            <v>4073446</v>
          </cell>
          <cell r="B140" t="str">
            <v>STC Codo G.R. PVC-P 90° RDE 21 4"</v>
          </cell>
          <cell r="C140" t="str">
            <v>un</v>
          </cell>
          <cell r="D140">
            <v>24</v>
          </cell>
          <cell r="E140">
            <v>159639</v>
          </cell>
          <cell r="F140">
            <v>3831336</v>
          </cell>
        </row>
        <row r="141">
          <cell r="A141">
            <v>4073462</v>
          </cell>
          <cell r="B141" t="str">
            <v>STC Codo G.R. PVC-P 45° RDE 21 3"</v>
          </cell>
          <cell r="C141" t="str">
            <v>un</v>
          </cell>
          <cell r="D141">
            <v>3</v>
          </cell>
          <cell r="E141">
            <v>60409</v>
          </cell>
          <cell r="F141">
            <v>181227</v>
          </cell>
        </row>
        <row r="142">
          <cell r="A142">
            <v>4073464</v>
          </cell>
          <cell r="B142" t="str">
            <v>STC Codo G.R. PVC-P 45° RDE 21 4"</v>
          </cell>
          <cell r="C142" t="str">
            <v>un</v>
          </cell>
          <cell r="D142">
            <v>18</v>
          </cell>
          <cell r="E142">
            <v>115344</v>
          </cell>
          <cell r="F142">
            <v>2076192</v>
          </cell>
        </row>
        <row r="143">
          <cell r="A143">
            <v>4073478</v>
          </cell>
          <cell r="B143" t="str">
            <v>STC Codo G.R. PVC-P22.5° RDE21 3"</v>
          </cell>
          <cell r="C143" t="str">
            <v>un</v>
          </cell>
          <cell r="D143">
            <v>5</v>
          </cell>
          <cell r="E143">
            <v>59559</v>
          </cell>
          <cell r="F143">
            <v>297795</v>
          </cell>
        </row>
        <row r="144">
          <cell r="A144">
            <v>4073480</v>
          </cell>
          <cell r="B144" t="str">
            <v>STC Codo G.R. PVC-P22.5° RDE21 4"</v>
          </cell>
          <cell r="C144" t="str">
            <v>un</v>
          </cell>
          <cell r="D144">
            <v>37</v>
          </cell>
          <cell r="E144">
            <v>104596</v>
          </cell>
          <cell r="F144">
            <v>3870052</v>
          </cell>
        </row>
        <row r="145">
          <cell r="A145">
            <v>4073494</v>
          </cell>
          <cell r="B145" t="str">
            <v>STC Codo G.R.PVC-P11.25° RDE21 3"</v>
          </cell>
          <cell r="C145" t="str">
            <v>un</v>
          </cell>
          <cell r="D145">
            <v>2</v>
          </cell>
          <cell r="E145">
            <v>55014</v>
          </cell>
          <cell r="F145">
            <v>110028</v>
          </cell>
        </row>
        <row r="146">
          <cell r="A146">
            <v>4073496</v>
          </cell>
          <cell r="B146" t="str">
            <v>STC Codo G.R.PVC-P11.25° RDE21 4"</v>
          </cell>
          <cell r="C146" t="str">
            <v>un</v>
          </cell>
          <cell r="D146">
            <v>38</v>
          </cell>
          <cell r="E146">
            <v>99888</v>
          </cell>
          <cell r="F146">
            <v>3795744</v>
          </cell>
        </row>
        <row r="147">
          <cell r="A147" t="str">
            <v>4073700</v>
          </cell>
          <cell r="B147" t="str">
            <v>TAPONES Y ESPIGOS EN PVC</v>
          </cell>
          <cell r="D147">
            <v>0</v>
          </cell>
          <cell r="E147">
            <v>0</v>
          </cell>
          <cell r="F147">
            <v>242678</v>
          </cell>
        </row>
        <row r="148">
          <cell r="A148">
            <v>4073748</v>
          </cell>
          <cell r="B148" t="str">
            <v>STC Tapon rosc. PVC-P E.L 1/2"</v>
          </cell>
          <cell r="C148" t="str">
            <v>un</v>
          </cell>
          <cell r="D148">
            <v>142</v>
          </cell>
          <cell r="E148">
            <v>1709</v>
          </cell>
          <cell r="F148">
            <v>242678</v>
          </cell>
        </row>
        <row r="149">
          <cell r="A149" t="str">
            <v>4075500</v>
          </cell>
          <cell r="B149" t="str">
            <v>TUBERÍAS Y ACCES. PF+UAD y PE-AL-PE</v>
          </cell>
          <cell r="D149">
            <v>0</v>
          </cell>
          <cell r="E149">
            <v>0</v>
          </cell>
          <cell r="F149">
            <v>1754880</v>
          </cell>
        </row>
        <row r="150">
          <cell r="A150">
            <v>4075511</v>
          </cell>
          <cell r="B150" t="str">
            <v>TC Tub. PE-AL-PE  1/2"</v>
          </cell>
          <cell r="C150" t="str">
            <v>un</v>
          </cell>
          <cell r="D150">
            <v>640</v>
          </cell>
          <cell r="E150">
            <v>2742</v>
          </cell>
          <cell r="F150">
            <v>1754880</v>
          </cell>
        </row>
        <row r="151">
          <cell r="A151" t="str">
            <v>4076100</v>
          </cell>
          <cell r="B151" t="str">
            <v>CODOS EN H.F.   Continuación 1...</v>
          </cell>
          <cell r="D151">
            <v>0</v>
          </cell>
          <cell r="E151">
            <v>0</v>
          </cell>
          <cell r="F151">
            <v>15895964</v>
          </cell>
        </row>
        <row r="152">
          <cell r="A152">
            <v>4076114</v>
          </cell>
          <cell r="B152" t="str">
            <v>STC Codo H.F. E.L. PVC 45° 10"</v>
          </cell>
          <cell r="C152" t="str">
            <v>un</v>
          </cell>
          <cell r="D152">
            <v>1</v>
          </cell>
          <cell r="E152">
            <v>894355</v>
          </cell>
          <cell r="F152">
            <v>894355</v>
          </cell>
        </row>
        <row r="153">
          <cell r="A153">
            <v>4076122</v>
          </cell>
          <cell r="B153" t="str">
            <v>STC Codo H.F. E.L. AC 45° 10"</v>
          </cell>
          <cell r="C153" t="str">
            <v>un</v>
          </cell>
          <cell r="D153">
            <v>1</v>
          </cell>
          <cell r="E153">
            <v>894355</v>
          </cell>
          <cell r="F153">
            <v>894355</v>
          </cell>
        </row>
        <row r="154">
          <cell r="A154">
            <v>4076124</v>
          </cell>
          <cell r="B154" t="str">
            <v>STC Codo H.F. E.L. AC 45° 12"</v>
          </cell>
          <cell r="C154" t="str">
            <v>un</v>
          </cell>
          <cell r="D154">
            <v>3</v>
          </cell>
          <cell r="E154">
            <v>1160992</v>
          </cell>
          <cell r="F154">
            <v>3482976</v>
          </cell>
        </row>
        <row r="155">
          <cell r="A155">
            <v>4076126</v>
          </cell>
          <cell r="B155" t="str">
            <v>STC Codo H.F. E.L. AC 45° 14"</v>
          </cell>
          <cell r="C155" t="str">
            <v>un</v>
          </cell>
          <cell r="D155">
            <v>1</v>
          </cell>
          <cell r="E155">
            <v>1693848</v>
          </cell>
          <cell r="F155">
            <v>1693848</v>
          </cell>
        </row>
        <row r="156">
          <cell r="A156">
            <v>4076156</v>
          </cell>
          <cell r="B156" t="str">
            <v>STC Codo H.F. E.L. PVC 22.5° 8"</v>
          </cell>
          <cell r="C156" t="str">
            <v>un</v>
          </cell>
          <cell r="D156">
            <v>4</v>
          </cell>
          <cell r="E156">
            <v>345586</v>
          </cell>
          <cell r="F156">
            <v>1382344</v>
          </cell>
        </row>
        <row r="157">
          <cell r="A157">
            <v>4076158</v>
          </cell>
          <cell r="B157" t="str">
            <v>STC Codo H.F. E.L. PVC 22.5° 10"</v>
          </cell>
          <cell r="C157" t="str">
            <v>un</v>
          </cell>
          <cell r="D157">
            <v>4</v>
          </cell>
          <cell r="E157">
            <v>735650</v>
          </cell>
          <cell r="F157">
            <v>2942600</v>
          </cell>
        </row>
        <row r="158">
          <cell r="A158">
            <v>4076168</v>
          </cell>
          <cell r="B158" t="str">
            <v>STC Codo H.F. E.L. AC 22.5° 12"</v>
          </cell>
          <cell r="C158" t="str">
            <v>un</v>
          </cell>
          <cell r="D158">
            <v>3</v>
          </cell>
          <cell r="E158">
            <v>970546</v>
          </cell>
          <cell r="F158">
            <v>2911638</v>
          </cell>
        </row>
        <row r="159">
          <cell r="A159">
            <v>4076170</v>
          </cell>
          <cell r="B159" t="str">
            <v>STC Codo H.F. E.L. AC 22.5° 14"</v>
          </cell>
          <cell r="C159" t="str">
            <v>un</v>
          </cell>
          <cell r="D159">
            <v>1</v>
          </cell>
          <cell r="E159">
            <v>1693848</v>
          </cell>
          <cell r="F159">
            <v>1693848</v>
          </cell>
        </row>
        <row r="160">
          <cell r="A160" t="str">
            <v>4076200</v>
          </cell>
          <cell r="B160" t="str">
            <v>CODOS Y CRUCES EN H.F. Contin. 2...</v>
          </cell>
          <cell r="D160">
            <v>0</v>
          </cell>
          <cell r="E160">
            <v>0</v>
          </cell>
          <cell r="F160">
            <v>7268712</v>
          </cell>
        </row>
        <row r="161">
          <cell r="A161">
            <v>4076204</v>
          </cell>
          <cell r="B161" t="str">
            <v>STC Codo H.F. E.L.PVC 11.25° 12"</v>
          </cell>
          <cell r="C161" t="str">
            <v>un</v>
          </cell>
          <cell r="D161">
            <v>2</v>
          </cell>
          <cell r="E161">
            <v>970546</v>
          </cell>
          <cell r="F161">
            <v>1941092</v>
          </cell>
        </row>
        <row r="162">
          <cell r="A162">
            <v>4076208</v>
          </cell>
          <cell r="B162" t="str">
            <v>STC Codo H.F. E.L. AC 11.25° 8"</v>
          </cell>
          <cell r="C162" t="str">
            <v>un</v>
          </cell>
          <cell r="D162">
            <v>2</v>
          </cell>
          <cell r="E162">
            <v>345586</v>
          </cell>
          <cell r="F162">
            <v>691172</v>
          </cell>
        </row>
        <row r="163">
          <cell r="A163">
            <v>4076210</v>
          </cell>
          <cell r="B163" t="str">
            <v>STC Codo H.F. E.L. AC 11.25° 10"</v>
          </cell>
          <cell r="C163" t="str">
            <v>un</v>
          </cell>
          <cell r="D163">
            <v>4</v>
          </cell>
          <cell r="E163">
            <v>735650</v>
          </cell>
          <cell r="F163">
            <v>2942600</v>
          </cell>
        </row>
        <row r="164">
          <cell r="A164">
            <v>4076214</v>
          </cell>
          <cell r="B164" t="str">
            <v>STC Codo H.F. E.L. AC 11.25° 14"</v>
          </cell>
          <cell r="C164" t="str">
            <v>un</v>
          </cell>
          <cell r="D164">
            <v>1</v>
          </cell>
          <cell r="E164">
            <v>1693848</v>
          </cell>
          <cell r="F164">
            <v>1693848</v>
          </cell>
        </row>
        <row r="165">
          <cell r="A165" t="str">
            <v>4076600</v>
          </cell>
          <cell r="B165" t="str">
            <v>DESVÍOS Y REDUCCIONES EN H.F.</v>
          </cell>
          <cell r="D165">
            <v>0</v>
          </cell>
          <cell r="E165">
            <v>0</v>
          </cell>
          <cell r="F165">
            <v>1912772</v>
          </cell>
        </row>
        <row r="166">
          <cell r="A166">
            <v>4076634</v>
          </cell>
          <cell r="B166" t="str">
            <v>STC Reduccion H.F.EL.PVC-AC 4"x3"</v>
          </cell>
          <cell r="C166" t="str">
            <v>un</v>
          </cell>
          <cell r="D166">
            <v>2</v>
          </cell>
          <cell r="E166">
            <v>90030</v>
          </cell>
          <cell r="F166">
            <v>180060</v>
          </cell>
        </row>
        <row r="167">
          <cell r="A167">
            <v>4076650</v>
          </cell>
          <cell r="B167" t="str">
            <v>STC Reduccion H.F. E.L. PVC 6"x3"</v>
          </cell>
          <cell r="C167" t="str">
            <v>un</v>
          </cell>
          <cell r="D167">
            <v>4</v>
          </cell>
          <cell r="E167">
            <v>150489</v>
          </cell>
          <cell r="F167">
            <v>601956</v>
          </cell>
        </row>
        <row r="168">
          <cell r="A168">
            <v>4076652</v>
          </cell>
          <cell r="B168" t="str">
            <v>STC Reduccion H.F. E.L. PVC 6"x4"</v>
          </cell>
          <cell r="C168" t="str">
            <v>un</v>
          </cell>
          <cell r="D168">
            <v>2</v>
          </cell>
          <cell r="E168">
            <v>164092</v>
          </cell>
          <cell r="F168">
            <v>328184</v>
          </cell>
        </row>
        <row r="169">
          <cell r="A169">
            <v>4076660</v>
          </cell>
          <cell r="B169" t="str">
            <v>STC Reduccion H.F. E.L. PVC 8"x6"</v>
          </cell>
          <cell r="C169" t="str">
            <v>un</v>
          </cell>
          <cell r="D169">
            <v>3</v>
          </cell>
          <cell r="E169">
            <v>267524</v>
          </cell>
          <cell r="F169">
            <v>802572</v>
          </cell>
        </row>
        <row r="170">
          <cell r="A170" t="str">
            <v>4076900</v>
          </cell>
          <cell r="B170" t="str">
            <v>TEES EN H.F.</v>
          </cell>
          <cell r="D170">
            <v>0</v>
          </cell>
          <cell r="E170">
            <v>0</v>
          </cell>
          <cell r="F170">
            <v>1566060</v>
          </cell>
        </row>
        <row r="171">
          <cell r="A171">
            <v>4076948</v>
          </cell>
          <cell r="B171" t="str">
            <v>STC Tee H.F. E.L. PVC 8"x8"</v>
          </cell>
          <cell r="C171" t="str">
            <v>un</v>
          </cell>
          <cell r="D171">
            <v>1</v>
          </cell>
          <cell r="E171">
            <v>701318</v>
          </cell>
          <cell r="F171">
            <v>701318</v>
          </cell>
        </row>
        <row r="172">
          <cell r="A172">
            <v>4076992</v>
          </cell>
          <cell r="B172" t="str">
            <v>STC Tee H.F. E.L. AC 10"x6"</v>
          </cell>
          <cell r="C172" t="str">
            <v>un</v>
          </cell>
          <cell r="D172">
            <v>1</v>
          </cell>
          <cell r="E172">
            <v>864742</v>
          </cell>
          <cell r="F172">
            <v>864742</v>
          </cell>
        </row>
        <row r="173">
          <cell r="A173" t="str">
            <v>4078200</v>
          </cell>
          <cell r="B173" t="str">
            <v>VÁLVULAS DE COMPUERTA</v>
          </cell>
          <cell r="D173">
            <v>0</v>
          </cell>
          <cell r="E173">
            <v>0</v>
          </cell>
          <cell r="F173">
            <v>2944803</v>
          </cell>
        </row>
        <row r="174">
          <cell r="A174">
            <v>4078204</v>
          </cell>
          <cell r="B174" t="str">
            <v>STC Valvula c.elas.H.D. EL.PVC 3"</v>
          </cell>
          <cell r="C174" t="str">
            <v>un</v>
          </cell>
          <cell r="D174">
            <v>10</v>
          </cell>
          <cell r="E174">
            <v>16345</v>
          </cell>
          <cell r="F174">
            <v>163450</v>
          </cell>
        </row>
        <row r="175">
          <cell r="A175">
            <v>4078206</v>
          </cell>
          <cell r="B175" t="str">
            <v>STC Valvula c.elas.H.D. EL.PVC 4"</v>
          </cell>
          <cell r="C175" t="str">
            <v>un</v>
          </cell>
          <cell r="D175">
            <v>19</v>
          </cell>
          <cell r="E175">
            <v>20435</v>
          </cell>
          <cell r="F175">
            <v>388265</v>
          </cell>
        </row>
        <row r="176">
          <cell r="A176">
            <v>4078208</v>
          </cell>
          <cell r="B176" t="str">
            <v>STC Valvula c.elas.H.D. EL.PVC 6"</v>
          </cell>
          <cell r="C176" t="str">
            <v>un</v>
          </cell>
          <cell r="D176">
            <v>32</v>
          </cell>
          <cell r="E176">
            <v>48407</v>
          </cell>
          <cell r="F176">
            <v>1549024</v>
          </cell>
        </row>
        <row r="177">
          <cell r="A177">
            <v>4078210</v>
          </cell>
          <cell r="B177" t="str">
            <v>STC Valvula c.elas.H.D. EL.PVC 8"</v>
          </cell>
          <cell r="C177" t="str">
            <v>un</v>
          </cell>
          <cell r="D177">
            <v>6</v>
          </cell>
          <cell r="E177">
            <v>60599</v>
          </cell>
          <cell r="F177">
            <v>363594</v>
          </cell>
        </row>
        <row r="178">
          <cell r="A178">
            <v>4078282</v>
          </cell>
          <cell r="B178" t="str">
            <v>STC Valvula d.co VNA-HF EL.AC 10"</v>
          </cell>
          <cell r="C178" t="str">
            <v>un</v>
          </cell>
          <cell r="D178">
            <v>3</v>
          </cell>
          <cell r="E178">
            <v>67512</v>
          </cell>
          <cell r="F178">
            <v>202536</v>
          </cell>
        </row>
        <row r="179">
          <cell r="A179">
            <v>4078284</v>
          </cell>
          <cell r="B179" t="str">
            <v>STC Valvula d.co VNA-HF EL.AC 12"</v>
          </cell>
          <cell r="C179" t="str">
            <v>un</v>
          </cell>
          <cell r="D179">
            <v>1</v>
          </cell>
          <cell r="E179">
            <v>75872</v>
          </cell>
          <cell r="F179">
            <v>75872</v>
          </cell>
        </row>
        <row r="180">
          <cell r="A180">
            <v>4078286</v>
          </cell>
          <cell r="B180" t="str">
            <v>STC Valvula d.co VNA-HF EL.AC 14"</v>
          </cell>
          <cell r="C180" t="str">
            <v>un</v>
          </cell>
          <cell r="D180">
            <v>2</v>
          </cell>
          <cell r="E180">
            <v>101031</v>
          </cell>
          <cell r="F180">
            <v>202062</v>
          </cell>
        </row>
        <row r="181">
          <cell r="A181" t="str">
            <v>4078300</v>
          </cell>
          <cell r="B181" t="str">
            <v>VÁLVULAS DE COMPUERTA Continuación.</v>
          </cell>
          <cell r="D181">
            <v>0</v>
          </cell>
          <cell r="E181">
            <v>0</v>
          </cell>
          <cell r="F181">
            <v>23680805</v>
          </cell>
        </row>
        <row r="182">
          <cell r="A182">
            <v>4078371</v>
          </cell>
          <cell r="B182" t="str">
            <v>T e Intercal.Valv.d.com.VNA 3"</v>
          </cell>
          <cell r="C182" t="str">
            <v>un</v>
          </cell>
          <cell r="D182">
            <v>69</v>
          </cell>
          <cell r="E182">
            <v>214108</v>
          </cell>
          <cell r="F182">
            <v>14773452</v>
          </cell>
        </row>
        <row r="183">
          <cell r="A183">
            <v>4078372</v>
          </cell>
          <cell r="B183" t="str">
            <v>T e Intercal.Valv.d.com.VNA 4"</v>
          </cell>
          <cell r="C183" t="str">
            <v>un</v>
          </cell>
          <cell r="D183">
            <v>12</v>
          </cell>
          <cell r="E183">
            <v>266120</v>
          </cell>
          <cell r="F183">
            <v>3193440</v>
          </cell>
        </row>
        <row r="184">
          <cell r="A184">
            <v>4078373</v>
          </cell>
          <cell r="B184" t="str">
            <v>T e Intercal.Valv.d.com.VNA 6"</v>
          </cell>
          <cell r="C184" t="str">
            <v>un</v>
          </cell>
          <cell r="D184">
            <v>3</v>
          </cell>
          <cell r="E184">
            <v>453491</v>
          </cell>
          <cell r="F184">
            <v>1360473</v>
          </cell>
        </row>
        <row r="185">
          <cell r="A185">
            <v>4078374</v>
          </cell>
          <cell r="B185" t="str">
            <v>T e Intercal.Valv.d.com.VNA 8"</v>
          </cell>
          <cell r="C185" t="str">
            <v>un</v>
          </cell>
          <cell r="D185">
            <v>8</v>
          </cell>
          <cell r="E185">
            <v>544180</v>
          </cell>
          <cell r="F185">
            <v>4353440</v>
          </cell>
        </row>
        <row r="186">
          <cell r="A186" t="str">
            <v>4078400</v>
          </cell>
          <cell r="B186" t="str">
            <v>VÁLVULAS REGULADORAS PRESIÓN</v>
          </cell>
          <cell r="D186">
            <v>0</v>
          </cell>
          <cell r="E186">
            <v>0</v>
          </cell>
          <cell r="F186">
            <v>28696929</v>
          </cell>
        </row>
        <row r="187">
          <cell r="A187">
            <v>4078416</v>
          </cell>
          <cell r="B187" t="str">
            <v>STC Valvula reg.pre sin m.fluj 4"</v>
          </cell>
          <cell r="C187" t="str">
            <v>un</v>
          </cell>
          <cell r="D187">
            <v>2</v>
          </cell>
          <cell r="E187">
            <v>6771352</v>
          </cell>
          <cell r="F187">
            <v>13542704</v>
          </cell>
        </row>
        <row r="188">
          <cell r="A188">
            <v>4078420</v>
          </cell>
          <cell r="B188" t="str">
            <v>STC Valvula reg.pre sin m.fluj 6"</v>
          </cell>
          <cell r="C188" t="str">
            <v>un</v>
          </cell>
          <cell r="D188">
            <v>1</v>
          </cell>
          <cell r="E188">
            <v>5586808</v>
          </cell>
          <cell r="F188">
            <v>5586808</v>
          </cell>
        </row>
        <row r="189">
          <cell r="A189">
            <v>4078424</v>
          </cell>
          <cell r="B189" t="str">
            <v>STC Valvula reg.pre sin m.fluj 8"</v>
          </cell>
          <cell r="C189" t="str">
            <v>un</v>
          </cell>
          <cell r="D189">
            <v>1</v>
          </cell>
          <cell r="E189">
            <v>9567417</v>
          </cell>
          <cell r="F189">
            <v>9567417</v>
          </cell>
        </row>
        <row r="190">
          <cell r="A190" t="str">
            <v>4078700</v>
          </cell>
          <cell r="B190" t="str">
            <v>HIDRANTES</v>
          </cell>
          <cell r="D190">
            <v>0</v>
          </cell>
          <cell r="E190">
            <v>0</v>
          </cell>
          <cell r="F190">
            <v>12750504</v>
          </cell>
        </row>
        <row r="191">
          <cell r="A191">
            <v>4078706</v>
          </cell>
          <cell r="B191" t="str">
            <v>STC Hidrante hu-Chi. E.Bri 3"</v>
          </cell>
          <cell r="C191" t="str">
            <v>un</v>
          </cell>
          <cell r="D191">
            <v>44</v>
          </cell>
          <cell r="E191">
            <v>80826</v>
          </cell>
          <cell r="F191">
            <v>3556344</v>
          </cell>
        </row>
        <row r="192">
          <cell r="A192">
            <v>4078716</v>
          </cell>
          <cell r="B192" t="str">
            <v>STC Hidrante hu-Roma-475 E.Bri 4"</v>
          </cell>
          <cell r="C192" t="str">
            <v>un</v>
          </cell>
          <cell r="D192">
            <v>8</v>
          </cell>
          <cell r="E192">
            <v>121144</v>
          </cell>
          <cell r="F192">
            <v>969152</v>
          </cell>
        </row>
        <row r="193">
          <cell r="A193">
            <v>4078728</v>
          </cell>
          <cell r="B193" t="str">
            <v>STC Hidrante hu-Rom475 E.Bri 6"</v>
          </cell>
          <cell r="C193" t="str">
            <v>un</v>
          </cell>
          <cell r="D193">
            <v>34</v>
          </cell>
          <cell r="E193">
            <v>241912</v>
          </cell>
          <cell r="F193">
            <v>8225008</v>
          </cell>
        </row>
        <row r="194">
          <cell r="A194" t="str">
            <v>4079100</v>
          </cell>
          <cell r="B194" t="str">
            <v>UNIONES MECÁNICAS  Continuanción2..</v>
          </cell>
          <cell r="D194">
            <v>0</v>
          </cell>
          <cell r="E194">
            <v>0</v>
          </cell>
          <cell r="F194">
            <v>22941372</v>
          </cell>
        </row>
        <row r="195">
          <cell r="A195">
            <v>4079160</v>
          </cell>
          <cell r="B195" t="str">
            <v>STC unión univ.Ra.315-332 12"</v>
          </cell>
          <cell r="C195" t="str">
            <v>un</v>
          </cell>
          <cell r="D195">
            <v>2</v>
          </cell>
          <cell r="E195">
            <v>574538</v>
          </cell>
          <cell r="F195">
            <v>1149076</v>
          </cell>
        </row>
        <row r="196">
          <cell r="A196">
            <v>4079170</v>
          </cell>
          <cell r="B196" t="str">
            <v>STC unión univ.Tra.88-108 3"</v>
          </cell>
          <cell r="C196" t="str">
            <v>un</v>
          </cell>
          <cell r="D196">
            <v>30</v>
          </cell>
          <cell r="E196">
            <v>72434</v>
          </cell>
          <cell r="F196">
            <v>2173020</v>
          </cell>
        </row>
        <row r="197">
          <cell r="A197">
            <v>4079172</v>
          </cell>
          <cell r="B197" t="str">
            <v>STC unión univ.Tra.107-127 4"</v>
          </cell>
          <cell r="C197" t="str">
            <v>un</v>
          </cell>
          <cell r="D197">
            <v>76</v>
          </cell>
          <cell r="E197">
            <v>101301</v>
          </cell>
          <cell r="F197">
            <v>7698876</v>
          </cell>
        </row>
        <row r="198">
          <cell r="A198">
            <v>4079174</v>
          </cell>
          <cell r="B198" t="str">
            <v>STC unión univ.Tra.159-193 6"</v>
          </cell>
          <cell r="C198" t="str">
            <v>un</v>
          </cell>
          <cell r="D198">
            <v>40</v>
          </cell>
          <cell r="E198">
            <v>164743</v>
          </cell>
          <cell r="F198">
            <v>6589720</v>
          </cell>
        </row>
        <row r="199">
          <cell r="A199">
            <v>4079176</v>
          </cell>
          <cell r="B199" t="str">
            <v>STC unión univ.Tra.218-247 8"</v>
          </cell>
          <cell r="C199" t="str">
            <v>un</v>
          </cell>
          <cell r="D199">
            <v>8</v>
          </cell>
          <cell r="E199">
            <v>226179</v>
          </cell>
          <cell r="F199">
            <v>1809432</v>
          </cell>
        </row>
        <row r="200">
          <cell r="A200">
            <v>4079178</v>
          </cell>
          <cell r="B200" t="str">
            <v>STC unión univ.Tra.272-308 10"</v>
          </cell>
          <cell r="C200" t="str">
            <v>un</v>
          </cell>
          <cell r="D200">
            <v>8</v>
          </cell>
          <cell r="E200">
            <v>440156</v>
          </cell>
          <cell r="F200">
            <v>3521248</v>
          </cell>
        </row>
        <row r="201">
          <cell r="A201" t="str">
            <v>4079300</v>
          </cell>
          <cell r="B201" t="str">
            <v>CAJAS PARA VÁLVULAS</v>
          </cell>
          <cell r="D201">
            <v>0</v>
          </cell>
          <cell r="E201">
            <v>0</v>
          </cell>
          <cell r="F201">
            <v>28862196</v>
          </cell>
        </row>
        <row r="202">
          <cell r="A202">
            <v>4079302</v>
          </cell>
          <cell r="B202" t="str">
            <v>Const.caja valvula con tapa -Esq.1</v>
          </cell>
          <cell r="C202" t="str">
            <v>un</v>
          </cell>
          <cell r="D202">
            <v>109</v>
          </cell>
          <cell r="E202">
            <v>182881</v>
          </cell>
          <cell r="F202">
            <v>19934029</v>
          </cell>
        </row>
        <row r="203">
          <cell r="A203">
            <v>4079320</v>
          </cell>
          <cell r="B203" t="str">
            <v>C. caja v.reg.pr 4" con me.fl-E.11</v>
          </cell>
          <cell r="C203" t="str">
            <v>un</v>
          </cell>
          <cell r="D203">
            <v>2</v>
          </cell>
          <cell r="E203">
            <v>1819802</v>
          </cell>
          <cell r="F203">
            <v>3639604</v>
          </cell>
        </row>
        <row r="204">
          <cell r="A204">
            <v>4079322</v>
          </cell>
          <cell r="B204" t="str">
            <v>C. caja v.reg.pr 6" con me.fl-E.11</v>
          </cell>
          <cell r="C204" t="str">
            <v>un</v>
          </cell>
          <cell r="D204">
            <v>1</v>
          </cell>
          <cell r="E204">
            <v>2039624</v>
          </cell>
          <cell r="F204">
            <v>2039624</v>
          </cell>
        </row>
        <row r="205">
          <cell r="A205">
            <v>4079332</v>
          </cell>
          <cell r="B205" t="str">
            <v>C. caja v.reg.pr 16" con me.fl-E.11</v>
          </cell>
          <cell r="C205" t="str">
            <v>un</v>
          </cell>
          <cell r="D205">
            <v>1</v>
          </cell>
          <cell r="E205">
            <v>3129959</v>
          </cell>
          <cell r="F205">
            <v>3129959</v>
          </cell>
        </row>
        <row r="206">
          <cell r="A206">
            <v>4079340</v>
          </cell>
          <cell r="B206" t="str">
            <v>Realce de cajas para valvulas</v>
          </cell>
          <cell r="C206" t="str">
            <v>un</v>
          </cell>
          <cell r="D206">
            <v>10</v>
          </cell>
          <cell r="E206">
            <v>11898</v>
          </cell>
          <cell r="F206">
            <v>118980</v>
          </cell>
        </row>
        <row r="207">
          <cell r="A207" t="str">
            <v>4079400</v>
          </cell>
          <cell r="B207" t="str">
            <v>ACOMETIDAS DE ACUEDUCTO</v>
          </cell>
          <cell r="D207">
            <v>0</v>
          </cell>
          <cell r="E207">
            <v>0</v>
          </cell>
          <cell r="F207">
            <v>38401898</v>
          </cell>
        </row>
        <row r="208">
          <cell r="A208">
            <v>4079414</v>
          </cell>
          <cell r="B208" t="str">
            <v>STC Llave Corte o Acera-racor 1/2"</v>
          </cell>
          <cell r="C208" t="str">
            <v>un</v>
          </cell>
          <cell r="D208">
            <v>25</v>
          </cell>
          <cell r="E208">
            <v>5470</v>
          </cell>
          <cell r="F208">
            <v>136750</v>
          </cell>
        </row>
        <row r="209">
          <cell r="A209">
            <v>4079419</v>
          </cell>
          <cell r="B209" t="str">
            <v>STC Llave Corte o Acera con racor1"</v>
          </cell>
          <cell r="C209" t="str">
            <v>un</v>
          </cell>
          <cell r="D209">
            <v>13</v>
          </cell>
          <cell r="E209">
            <v>68305</v>
          </cell>
          <cell r="F209">
            <v>887965</v>
          </cell>
        </row>
        <row r="210">
          <cell r="A210">
            <v>4079421</v>
          </cell>
          <cell r="B210" t="str">
            <v>STC Llave Corte o Acera-racor1.1/2"</v>
          </cell>
          <cell r="C210" t="str">
            <v>un</v>
          </cell>
          <cell r="D210">
            <v>3</v>
          </cell>
          <cell r="E210">
            <v>110453</v>
          </cell>
          <cell r="F210">
            <v>331359</v>
          </cell>
        </row>
        <row r="211">
          <cell r="A211">
            <v>4079422</v>
          </cell>
          <cell r="B211" t="str">
            <v>STC Llave Corte o Acera-racor 2"</v>
          </cell>
          <cell r="C211" t="str">
            <v>un</v>
          </cell>
          <cell r="D211">
            <v>1</v>
          </cell>
          <cell r="E211">
            <v>151263</v>
          </cell>
          <cell r="F211">
            <v>151263</v>
          </cell>
        </row>
        <row r="212">
          <cell r="A212">
            <v>4079426</v>
          </cell>
          <cell r="B212" t="str">
            <v>STC Llave Incorporacion conica 1/2"</v>
          </cell>
          <cell r="C212" t="str">
            <v>un</v>
          </cell>
          <cell r="D212">
            <v>1182</v>
          </cell>
          <cell r="E212">
            <v>12415</v>
          </cell>
          <cell r="F212">
            <v>14674530</v>
          </cell>
        </row>
        <row r="213">
          <cell r="A213">
            <v>4079435</v>
          </cell>
          <cell r="B213" t="str">
            <v>STC Llave Incorporacion conica 1"</v>
          </cell>
          <cell r="C213" t="str">
            <v>un</v>
          </cell>
          <cell r="D213">
            <v>4</v>
          </cell>
          <cell r="E213">
            <v>54038</v>
          </cell>
          <cell r="F213">
            <v>216152</v>
          </cell>
        </row>
        <row r="214">
          <cell r="A214">
            <v>4079439</v>
          </cell>
          <cell r="B214" t="str">
            <v>STC Llave Incorporacion conic1.1/2"</v>
          </cell>
          <cell r="C214" t="str">
            <v>un</v>
          </cell>
          <cell r="D214">
            <v>2</v>
          </cell>
          <cell r="E214">
            <v>243328</v>
          </cell>
          <cell r="F214">
            <v>486656</v>
          </cell>
        </row>
        <row r="215">
          <cell r="A215">
            <v>4079449</v>
          </cell>
          <cell r="B215" t="str">
            <v>STC Llave paso libre o contenc.1/2"</v>
          </cell>
          <cell r="C215" t="str">
            <v>un</v>
          </cell>
          <cell r="D215">
            <v>20</v>
          </cell>
          <cell r="E215">
            <v>5133</v>
          </cell>
          <cell r="F215">
            <v>102660</v>
          </cell>
        </row>
        <row r="216">
          <cell r="A216">
            <v>4079451</v>
          </cell>
          <cell r="B216" t="str">
            <v>STC Llave paso libre o contenc. 1"</v>
          </cell>
          <cell r="C216" t="str">
            <v>un</v>
          </cell>
          <cell r="D216">
            <v>3</v>
          </cell>
          <cell r="E216">
            <v>62632</v>
          </cell>
          <cell r="F216">
            <v>187896</v>
          </cell>
        </row>
        <row r="217">
          <cell r="A217">
            <v>4079452</v>
          </cell>
          <cell r="B217" t="str">
            <v>STC Llave paso libre o conte.1.1/2"</v>
          </cell>
          <cell r="C217" t="str">
            <v>un</v>
          </cell>
          <cell r="D217">
            <v>3</v>
          </cell>
          <cell r="E217">
            <v>127454</v>
          </cell>
          <cell r="F217">
            <v>382362</v>
          </cell>
        </row>
        <row r="218">
          <cell r="A218">
            <v>4079453</v>
          </cell>
          <cell r="B218" t="str">
            <v>STC Llave paso libre o contenc. 2"</v>
          </cell>
          <cell r="C218" t="str">
            <v>un</v>
          </cell>
          <cell r="D218">
            <v>1</v>
          </cell>
          <cell r="E218">
            <v>177229</v>
          </cell>
          <cell r="F218">
            <v>177229</v>
          </cell>
        </row>
        <row r="219">
          <cell r="A219">
            <v>4079459</v>
          </cell>
          <cell r="B219" t="str">
            <v>STC Collar H.D p' PVCx1/2 3"</v>
          </cell>
          <cell r="C219" t="str">
            <v>un</v>
          </cell>
          <cell r="D219">
            <v>112</v>
          </cell>
          <cell r="E219">
            <v>13637</v>
          </cell>
          <cell r="F219">
            <v>1527344</v>
          </cell>
        </row>
        <row r="220">
          <cell r="A220">
            <v>4079460</v>
          </cell>
          <cell r="B220" t="str">
            <v>STC Collar H.D p' PVCx1/2 4"</v>
          </cell>
          <cell r="C220" t="str">
            <v>un</v>
          </cell>
          <cell r="D220">
            <v>501</v>
          </cell>
          <cell r="E220">
            <v>18170</v>
          </cell>
          <cell r="F220">
            <v>9103170</v>
          </cell>
        </row>
        <row r="221">
          <cell r="A221">
            <v>4079461</v>
          </cell>
          <cell r="B221" t="str">
            <v>STC Collar H.D p' PVCx1/2 6"</v>
          </cell>
          <cell r="C221" t="str">
            <v>un</v>
          </cell>
          <cell r="D221">
            <v>365</v>
          </cell>
          <cell r="E221">
            <v>27199</v>
          </cell>
          <cell r="F221">
            <v>9927635</v>
          </cell>
        </row>
        <row r="222">
          <cell r="A222">
            <v>4079469</v>
          </cell>
          <cell r="B222" t="str">
            <v>STC Collar H.D p' AC 3"</v>
          </cell>
          <cell r="C222" t="str">
            <v>un</v>
          </cell>
          <cell r="D222">
            <v>3</v>
          </cell>
          <cell r="E222">
            <v>36309</v>
          </cell>
          <cell r="F222">
            <v>108927</v>
          </cell>
        </row>
        <row r="223">
          <cell r="A223" t="str">
            <v>4079500</v>
          </cell>
          <cell r="B223" t="str">
            <v>COLLARES CONTINUACIÓN.....</v>
          </cell>
          <cell r="C223" t="str">
            <v>un</v>
          </cell>
          <cell r="D223">
            <v>0</v>
          </cell>
          <cell r="E223">
            <v>0</v>
          </cell>
          <cell r="F223">
            <v>12881498</v>
          </cell>
        </row>
        <row r="224">
          <cell r="A224">
            <v>4079520</v>
          </cell>
          <cell r="B224" t="str">
            <v>STC Tub.cobre Tipo K-Rigido 11/2"</v>
          </cell>
          <cell r="C224" t="str">
            <v>m</v>
          </cell>
          <cell r="D224">
            <v>6</v>
          </cell>
          <cell r="E224">
            <v>78915</v>
          </cell>
          <cell r="F224">
            <v>473490</v>
          </cell>
        </row>
        <row r="225">
          <cell r="A225">
            <v>4079524</v>
          </cell>
          <cell r="B225" t="str">
            <v>STC Tub.cobre Tipo K-Flexible 1/2"</v>
          </cell>
          <cell r="C225" t="str">
            <v>m</v>
          </cell>
          <cell r="D225">
            <v>225</v>
          </cell>
          <cell r="E225">
            <v>3515</v>
          </cell>
          <cell r="F225">
            <v>790875</v>
          </cell>
        </row>
        <row r="226">
          <cell r="A226">
            <v>4079526</v>
          </cell>
          <cell r="B226" t="str">
            <v>STC Tub.cobre Tipo K-Flexible 1"</v>
          </cell>
          <cell r="C226" t="str">
            <v>m</v>
          </cell>
          <cell r="D226">
            <v>5</v>
          </cell>
          <cell r="E226">
            <v>35883</v>
          </cell>
          <cell r="F226">
            <v>179415</v>
          </cell>
        </row>
        <row r="227">
          <cell r="A227">
            <v>4079545</v>
          </cell>
          <cell r="B227" t="str">
            <v>STC Tub.cobreTipoK-Flex1/2"-barreno</v>
          </cell>
          <cell r="C227" t="str">
            <v>m</v>
          </cell>
          <cell r="D227">
            <v>20</v>
          </cell>
          <cell r="E227">
            <v>21012</v>
          </cell>
          <cell r="F227">
            <v>420240</v>
          </cell>
        </row>
        <row r="228">
          <cell r="A228">
            <v>4079547</v>
          </cell>
          <cell r="B228" t="str">
            <v>STI Adaptador macho-hem cobre1.1/2"</v>
          </cell>
          <cell r="C228" t="str">
            <v>un</v>
          </cell>
          <cell r="D228">
            <v>4</v>
          </cell>
          <cell r="E228">
            <v>40567</v>
          </cell>
          <cell r="F228">
            <v>162268</v>
          </cell>
        </row>
        <row r="229">
          <cell r="A229">
            <v>4079548</v>
          </cell>
          <cell r="B229" t="str">
            <v>S.T.C.Codo 90º y 45º cobre rigido1"</v>
          </cell>
          <cell r="C229" t="str">
            <v>un</v>
          </cell>
          <cell r="D229">
            <v>2</v>
          </cell>
          <cell r="E229">
            <v>13898</v>
          </cell>
          <cell r="F229">
            <v>27796</v>
          </cell>
        </row>
        <row r="230">
          <cell r="A230">
            <v>4079549</v>
          </cell>
          <cell r="B230" t="str">
            <v>S.T.C.Codo cobre 90° y 45° 1.1/2"</v>
          </cell>
          <cell r="C230" t="str">
            <v>un</v>
          </cell>
          <cell r="D230">
            <v>4</v>
          </cell>
          <cell r="E230">
            <v>19378</v>
          </cell>
          <cell r="F230">
            <v>77512</v>
          </cell>
        </row>
        <row r="231">
          <cell r="A231">
            <v>4079569</v>
          </cell>
          <cell r="B231" t="str">
            <v>STC Union 3 partes CU t.CU-PVC 1/2"</v>
          </cell>
          <cell r="C231" t="str">
            <v>un</v>
          </cell>
          <cell r="D231">
            <v>557</v>
          </cell>
          <cell r="E231">
            <v>19189</v>
          </cell>
          <cell r="F231">
            <v>10688273</v>
          </cell>
        </row>
        <row r="232">
          <cell r="A232">
            <v>4079574</v>
          </cell>
          <cell r="B232" t="str">
            <v>STC Union lisa cobre 1"</v>
          </cell>
          <cell r="C232" t="str">
            <v>un</v>
          </cell>
          <cell r="D232">
            <v>2</v>
          </cell>
          <cell r="E232">
            <v>8487</v>
          </cell>
          <cell r="F232">
            <v>16974</v>
          </cell>
        </row>
        <row r="233">
          <cell r="A233">
            <v>4079576</v>
          </cell>
          <cell r="B233" t="str">
            <v>STC Union lisa cobre 11/2"</v>
          </cell>
          <cell r="C233" t="str">
            <v>un</v>
          </cell>
          <cell r="D233">
            <v>3</v>
          </cell>
          <cell r="E233">
            <v>14885</v>
          </cell>
          <cell r="F233">
            <v>44655</v>
          </cell>
        </row>
        <row r="234">
          <cell r="A234" t="str">
            <v>4079700</v>
          </cell>
          <cell r="B234" t="str">
            <v>CAJAS Y TAPAS PARA MEDIDORES</v>
          </cell>
          <cell r="D234">
            <v>0</v>
          </cell>
          <cell r="E234">
            <v>0</v>
          </cell>
          <cell r="F234">
            <v>151470</v>
          </cell>
        </row>
        <row r="235">
          <cell r="A235">
            <v>4079746</v>
          </cell>
          <cell r="B235" t="str">
            <v>TC tapa HD caja medidor 1/2"</v>
          </cell>
          <cell r="C235" t="str">
            <v>un</v>
          </cell>
          <cell r="D235">
            <v>18</v>
          </cell>
          <cell r="E235">
            <v>8415</v>
          </cell>
          <cell r="F235">
            <v>151470</v>
          </cell>
        </row>
        <row r="236">
          <cell r="A236" t="str">
            <v>4079800</v>
          </cell>
          <cell r="B236" t="str">
            <v>RETIRO TUB.VÁLV.E HIDRANTES A.</v>
          </cell>
          <cell r="D236">
            <v>0</v>
          </cell>
          <cell r="E236">
            <v>0</v>
          </cell>
          <cell r="F236">
            <v>1748178</v>
          </cell>
        </row>
        <row r="237">
          <cell r="A237">
            <v>4079811</v>
          </cell>
          <cell r="B237" t="str">
            <v>Retiro valv.compuerta 6" y 8"</v>
          </cell>
          <cell r="C237" t="str">
            <v>un</v>
          </cell>
          <cell r="D237">
            <v>34</v>
          </cell>
          <cell r="E237">
            <v>51417</v>
          </cell>
          <cell r="F237">
            <v>1748178</v>
          </cell>
        </row>
        <row r="239">
          <cell r="A239" t="str">
            <v>4080000</v>
          </cell>
          <cell r="B239" t="str">
            <v>REDES Y ACOMET. ALCANTARILLADO</v>
          </cell>
          <cell r="D239">
            <v>0</v>
          </cell>
          <cell r="E239">
            <v>0</v>
          </cell>
          <cell r="F239">
            <v>9287578</v>
          </cell>
        </row>
        <row r="240">
          <cell r="A240" t="str">
            <v>4082000</v>
          </cell>
          <cell r="B240" t="str">
            <v>TUBERÍAS CTO. ALCANTARILLADO</v>
          </cell>
          <cell r="D240">
            <v>0</v>
          </cell>
          <cell r="E240">
            <v>0</v>
          </cell>
          <cell r="F240">
            <v>1896120</v>
          </cell>
        </row>
        <row r="241">
          <cell r="A241">
            <v>4082004</v>
          </cell>
          <cell r="B241" t="str">
            <v>STC Tub.Cto.simple U.caucho 6"Cl.1</v>
          </cell>
          <cell r="C241" t="str">
            <v>m</v>
          </cell>
          <cell r="D241">
            <v>35</v>
          </cell>
          <cell r="E241">
            <v>15600</v>
          </cell>
          <cell r="F241">
            <v>546000</v>
          </cell>
        </row>
        <row r="242">
          <cell r="A242">
            <v>4082006</v>
          </cell>
          <cell r="B242" t="str">
            <v>STC Tub.Cto.simple U.caucho 8"Cl.1</v>
          </cell>
          <cell r="C242" t="str">
            <v>m</v>
          </cell>
          <cell r="D242">
            <v>20</v>
          </cell>
          <cell r="E242">
            <v>23655</v>
          </cell>
          <cell r="F242">
            <v>473100</v>
          </cell>
        </row>
        <row r="243">
          <cell r="A243">
            <v>4082008</v>
          </cell>
          <cell r="B243" t="str">
            <v>STC Tub.Cto.simple U.caucho 10"Cl.1</v>
          </cell>
          <cell r="C243" t="str">
            <v>m</v>
          </cell>
          <cell r="D243">
            <v>30</v>
          </cell>
          <cell r="E243">
            <v>29234</v>
          </cell>
          <cell r="F243">
            <v>877020</v>
          </cell>
        </row>
        <row r="244">
          <cell r="A244" t="str">
            <v>4083100</v>
          </cell>
          <cell r="B244" t="str">
            <v>TUBERÍA PVA-ALCANT. Continuación...</v>
          </cell>
          <cell r="D244">
            <v>0</v>
          </cell>
          <cell r="E244">
            <v>0</v>
          </cell>
          <cell r="F244">
            <v>1780858</v>
          </cell>
        </row>
        <row r="245">
          <cell r="A245">
            <v>4083178</v>
          </cell>
          <cell r="B245" t="str">
            <v>STC Tuberia PVC-S UC. 4" RDE35-sen</v>
          </cell>
          <cell r="C245" t="str">
            <v>m</v>
          </cell>
          <cell r="D245">
            <v>14</v>
          </cell>
          <cell r="E245">
            <v>31322</v>
          </cell>
          <cell r="F245">
            <v>438508</v>
          </cell>
        </row>
        <row r="246">
          <cell r="A246">
            <v>4083182</v>
          </cell>
          <cell r="B246" t="str">
            <v>STC Tuberia PVC-S UC. 6" RDE41-sen</v>
          </cell>
          <cell r="C246" t="str">
            <v>m</v>
          </cell>
          <cell r="D246">
            <v>30</v>
          </cell>
          <cell r="E246">
            <v>44745</v>
          </cell>
          <cell r="F246">
            <v>1342350</v>
          </cell>
        </row>
        <row r="247">
          <cell r="A247" t="str">
            <v>4085700</v>
          </cell>
          <cell r="B247" t="str">
            <v>REALCE Y REPARAC. CUELLOS C.I.</v>
          </cell>
          <cell r="D247">
            <v>0</v>
          </cell>
          <cell r="E247">
            <v>0</v>
          </cell>
          <cell r="F247">
            <v>1491096</v>
          </cell>
        </row>
        <row r="248">
          <cell r="A248">
            <v>4085701</v>
          </cell>
          <cell r="B248" t="str">
            <v>Realcecuello MH entre 15.1cm y 35cm</v>
          </cell>
          <cell r="C248" t="str">
            <v>un</v>
          </cell>
          <cell r="D248">
            <v>12</v>
          </cell>
          <cell r="E248">
            <v>124258</v>
          </cell>
          <cell r="F248">
            <v>1491096</v>
          </cell>
        </row>
        <row r="249">
          <cell r="A249" t="str">
            <v>4085900</v>
          </cell>
          <cell r="B249" t="str">
            <v>CAJAS DE EMPALME A LA RED</v>
          </cell>
          <cell r="D249">
            <v>0</v>
          </cell>
          <cell r="E249">
            <v>0</v>
          </cell>
          <cell r="F249">
            <v>2014565</v>
          </cell>
        </row>
        <row r="250">
          <cell r="A250">
            <v>4085901</v>
          </cell>
          <cell r="B250" t="str">
            <v>Const.caja empalme a la red Esq. 27</v>
          </cell>
          <cell r="C250" t="str">
            <v>un</v>
          </cell>
          <cell r="D250">
            <v>35</v>
          </cell>
          <cell r="E250">
            <v>57559</v>
          </cell>
          <cell r="F250">
            <v>2014565</v>
          </cell>
        </row>
        <row r="251">
          <cell r="A251" t="str">
            <v>4086300</v>
          </cell>
          <cell r="B251" t="str">
            <v>SUMIDEROS</v>
          </cell>
          <cell r="D251">
            <v>0</v>
          </cell>
          <cell r="E251">
            <v>0</v>
          </cell>
          <cell r="F251">
            <v>2104939</v>
          </cell>
        </row>
        <row r="252">
          <cell r="A252">
            <v>4086310</v>
          </cell>
          <cell r="B252" t="str">
            <v>Const.sumidero aguas llu.T.B</v>
          </cell>
          <cell r="C252" t="str">
            <v>un</v>
          </cell>
          <cell r="D252">
            <v>6</v>
          </cell>
          <cell r="E252">
            <v>316109</v>
          </cell>
          <cell r="F252">
            <v>1896654</v>
          </cell>
        </row>
        <row r="253">
          <cell r="A253">
            <v>4086373</v>
          </cell>
          <cell r="B253" t="str">
            <v>Realce de sumidero tipo B</v>
          </cell>
          <cell r="C253" t="str">
            <v>un</v>
          </cell>
          <cell r="D253">
            <v>7</v>
          </cell>
          <cell r="E253">
            <v>29755</v>
          </cell>
          <cell r="F253">
            <v>208285</v>
          </cell>
        </row>
        <row r="255">
          <cell r="A255" t="str">
            <v>4250000</v>
          </cell>
          <cell r="B255" t="str">
            <v>MMTO. DE REDES DE ACUEDUCTO</v>
          </cell>
          <cell r="D255">
            <v>0</v>
          </cell>
          <cell r="E255">
            <v>0</v>
          </cell>
          <cell r="F255">
            <v>7875523</v>
          </cell>
        </row>
        <row r="256">
          <cell r="A256" t="str">
            <v>4250100</v>
          </cell>
          <cell r="B256" t="str">
            <v>MANTENIMIENTO ACOMETIDAS ACUEDUCTO</v>
          </cell>
          <cell r="D256">
            <v>0</v>
          </cell>
          <cell r="E256">
            <v>0</v>
          </cell>
          <cell r="F256">
            <v>7875523</v>
          </cell>
        </row>
        <row r="257">
          <cell r="A257">
            <v>4250103</v>
          </cell>
          <cell r="B257" t="str">
            <v>Cambio de tomas acueducto 1/2"</v>
          </cell>
          <cell r="C257" t="str">
            <v>un</v>
          </cell>
          <cell r="D257">
            <v>739</v>
          </cell>
          <cell r="E257">
            <v>10657</v>
          </cell>
          <cell r="F257">
            <v>7875523</v>
          </cell>
        </row>
      </sheetData>
      <sheetData sheetId="1"/>
      <sheetData sheetId="2"/>
      <sheetData sheetId="3"/>
      <sheetData sheetId="4"/>
      <sheetData sheetId="5"/>
      <sheetData sheetId="6"/>
      <sheetData sheetId="7"/>
      <sheetData sheetId="8"/>
      <sheetData sheetId="9"/>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OBRAS ALCANTARILLADO"/>
      <sheetName val="REDES SEC SUR"/>
      <sheetName val="APU REDES SEC SUR"/>
      <sheetName val="COLECTOR SUR "/>
      <sheetName val="APU COL SUR"/>
      <sheetName val="PTAR SUR"/>
      <sheetName val="REDES SEC NORTE"/>
      <sheetName val="APU REDES SEC NORTE"/>
      <sheetName val="COLECTOR NORTE"/>
      <sheetName val="APU COLEC NORTE"/>
      <sheetName val="PTAR NORTE"/>
      <sheetName val="APU PTAR NORTE"/>
      <sheetName val="REDES SEC Travesía."/>
      <sheetName val="APU REDES Travesía"/>
      <sheetName val="PTAR Travesía"/>
      <sheetName val="APU PTAR Travesía"/>
      <sheetName val="REDES SEC Mulatos"/>
      <sheetName val="APU REDES Mulatos"/>
      <sheetName val="PTAR Mulatos"/>
      <sheetName val="APU PTAR Mulatos"/>
      <sheetName val="REDES SEC Escuela"/>
      <sheetName val="APU REDES Escuela"/>
      <sheetName val="PTAR Escuela"/>
      <sheetName val="APU PTAR Escuela"/>
      <sheetName val="BASE CTOS"/>
      <sheetName val="BASE"/>
      <sheetName val="materiales"/>
      <sheetName val="APU PTAR SUR"/>
      <sheetName val="Tabla 1.1"/>
      <sheetName val="RESUMEN_OBRAS_ALCANTARILLADO"/>
      <sheetName val="REDES_SEC_SUR"/>
      <sheetName val="APU_REDES_SEC_SUR"/>
      <sheetName val="COLECTOR_SUR_"/>
      <sheetName val="APU_COL_SUR"/>
      <sheetName val="PTAR_SUR"/>
      <sheetName val="REDES_SEC_NORTE"/>
      <sheetName val="APU_REDES_SEC_NORTE"/>
      <sheetName val="COLECTOR_NORTE"/>
      <sheetName val="APU_COLEC_NORTE"/>
      <sheetName val="PTAR_NORTE"/>
      <sheetName val="APU_PTAR_NORTE"/>
      <sheetName val="REDES_SEC_Travesía_"/>
      <sheetName val="APU_REDES_Travesía"/>
      <sheetName val="PTAR_Travesía"/>
      <sheetName val="APU_PTAR_Travesía"/>
      <sheetName val="REDES_SEC_Mulatos"/>
      <sheetName val="APU_REDES_Mulatos"/>
      <sheetName val="PTAR_Mulatos"/>
      <sheetName val="APU_PTAR_Mulatos"/>
      <sheetName val="REDES_SEC_Escuela"/>
      <sheetName val="APU_REDES_Escuela"/>
      <sheetName val="PTAR_Escuela"/>
      <sheetName val="APU_PTAR_Escuela"/>
      <sheetName val="BASE_CTOS"/>
      <sheetName val="APU_PTAR_SUR"/>
      <sheetName val="Tabla_1_1"/>
      <sheetName val="RESUMEN_OBRAS_ALCANTARILLADO2"/>
      <sheetName val="REDES_SEC_SUR2"/>
      <sheetName val="APU_REDES_SEC_SUR2"/>
      <sheetName val="COLECTOR_SUR_2"/>
      <sheetName val="APU_COL_SUR2"/>
      <sheetName val="PTAR_SUR2"/>
      <sheetName val="REDES_SEC_NORTE2"/>
      <sheetName val="APU_REDES_SEC_NORTE2"/>
      <sheetName val="COLECTOR_NORTE2"/>
      <sheetName val="APU_COLEC_NORTE2"/>
      <sheetName val="PTAR_NORTE2"/>
      <sheetName val="APU_PTAR_NORTE2"/>
      <sheetName val="REDES_SEC_Travesía_2"/>
      <sheetName val="APU_REDES_Travesía2"/>
      <sheetName val="PTAR_Travesía2"/>
      <sheetName val="APU_PTAR_Travesía2"/>
      <sheetName val="REDES_SEC_Mulatos2"/>
      <sheetName val="APU_REDES_Mulatos2"/>
      <sheetName val="PTAR_Mulatos2"/>
      <sheetName val="APU_PTAR_Mulatos2"/>
      <sheetName val="REDES_SEC_Escuela2"/>
      <sheetName val="APU_REDES_Escuela2"/>
      <sheetName val="PTAR_Escuela2"/>
      <sheetName val="APU_PTAR_Escuela2"/>
      <sheetName val="BASE_CTOS2"/>
      <sheetName val="APU_PTAR_SUR2"/>
      <sheetName val="Tabla_1_12"/>
      <sheetName val="RESUMEN_OBRAS_ALCANTARILLADO1"/>
      <sheetName val="REDES_SEC_SUR1"/>
      <sheetName val="APU_REDES_SEC_SUR1"/>
      <sheetName val="COLECTOR_SUR_1"/>
      <sheetName val="APU_COL_SUR1"/>
      <sheetName val="PTAR_SUR1"/>
      <sheetName val="REDES_SEC_NORTE1"/>
      <sheetName val="APU_REDES_SEC_NORTE1"/>
      <sheetName val="COLECTOR_NORTE1"/>
      <sheetName val="APU_COLEC_NORTE1"/>
      <sheetName val="PTAR_NORTE1"/>
      <sheetName val="APU_PTAR_NORTE1"/>
      <sheetName val="REDES_SEC_Travesía_1"/>
      <sheetName val="APU_REDES_Travesía1"/>
      <sheetName val="PTAR_Travesía1"/>
      <sheetName val="APU_PTAR_Travesía1"/>
      <sheetName val="REDES_SEC_Mulatos1"/>
      <sheetName val="APU_REDES_Mulatos1"/>
      <sheetName val="PTAR_Mulatos1"/>
      <sheetName val="APU_PTAR_Mulatos1"/>
      <sheetName val="REDES_SEC_Escuela1"/>
      <sheetName val="APU_REDES_Escuela1"/>
      <sheetName val="PTAR_Escuela1"/>
      <sheetName val="APU_PTAR_Escuela1"/>
      <sheetName val="BASE_CTOS1"/>
      <sheetName val="APU_PTAR_SUR1"/>
      <sheetName val="Tabla_1_11"/>
      <sheetName val="SUB APU"/>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row r="3">
          <cell r="C3">
            <v>0.25</v>
          </cell>
        </row>
        <row r="306">
          <cell r="D306">
            <v>100</v>
          </cell>
        </row>
      </sheetData>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MAS DE GARANTÍAS"/>
      <sheetName val="PRIMAS DE GARANTÍAS (2)"/>
      <sheetName val="Tarifa MT"/>
    </sheetNames>
    <sheetDataSet>
      <sheetData sheetId="0">
        <row r="72">
          <cell r="C72" t="str">
            <v>AMPARO</v>
          </cell>
          <cell r="D72" t="str">
            <v>TASA</v>
          </cell>
        </row>
        <row r="73">
          <cell r="C73" t="str">
            <v>Seriedad</v>
          </cell>
          <cell r="D73">
            <v>5.0000000000000001E-4</v>
          </cell>
        </row>
        <row r="74">
          <cell r="C74" t="str">
            <v>Buen manejo y correcta inversión del anticipo</v>
          </cell>
          <cell r="D74">
            <v>1.1000000000000001E-3</v>
          </cell>
          <cell r="E74">
            <v>3.0136986301369864E-6</v>
          </cell>
        </row>
        <row r="75">
          <cell r="C75" t="str">
            <v>Devolución del pago anticipado</v>
          </cell>
          <cell r="D75">
            <v>1.1000000000000001E-3</v>
          </cell>
          <cell r="E75">
            <v>3.0136986301369864E-6</v>
          </cell>
        </row>
        <row r="76">
          <cell r="C76" t="str">
            <v>Cumplimiento</v>
          </cell>
          <cell r="D76">
            <v>1.1000000000000001E-3</v>
          </cell>
          <cell r="E76">
            <v>3.0136986301369864E-6</v>
          </cell>
        </row>
        <row r="77">
          <cell r="C77" t="str">
            <v>Pago de Salarios y prestaciones sociales</v>
          </cell>
          <cell r="D77">
            <v>8.9999999999999998E-4</v>
          </cell>
          <cell r="E77">
            <v>2.4657534246575341E-6</v>
          </cell>
        </row>
        <row r="78">
          <cell r="C78" t="str">
            <v>Estabilidad y calidad de obra</v>
          </cell>
          <cell r="D78">
            <v>1.1000000000000001E-3</v>
          </cell>
          <cell r="E78">
            <v>3.0136986301369864E-6</v>
          </cell>
        </row>
        <row r="79">
          <cell r="C79" t="str">
            <v>Calidad y correcto funcionamiento de los bienes suministrados</v>
          </cell>
          <cell r="D79">
            <v>1.1000000000000001E-3</v>
          </cell>
          <cell r="E79">
            <v>3.0136986301369864E-6</v>
          </cell>
        </row>
        <row r="80">
          <cell r="C80" t="str">
            <v>Calidad del Servicio</v>
          </cell>
          <cell r="D80">
            <v>1.1000000000000001E-3</v>
          </cell>
          <cell r="E80">
            <v>3.0136986301369864E-6</v>
          </cell>
        </row>
        <row r="81">
          <cell r="C81" t="str">
            <v>Responsabilidad Civil Extracontractual</v>
          </cell>
          <cell r="D81">
            <v>2E-3</v>
          </cell>
          <cell r="E81">
            <v>5.4794520547945209E-6</v>
          </cell>
        </row>
      </sheetData>
      <sheetData sheetId="1" refreshError="1"/>
      <sheetData sheetId="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generales"/>
      <sheetName val="Datos de entrada"/>
      <sheetName val="FOR-001"/>
      <sheetName val="Sábana"/>
      <sheetName val="Cuadro1A"/>
      <sheetName val="Cuadro1B"/>
      <sheetName val="Cuadro2-G1"/>
      <sheetName val="Cuadro2-G2"/>
      <sheetName val="Cuadro3-G1"/>
      <sheetName val="Cuadro3-G2"/>
      <sheetName val="Cuadro4"/>
      <sheetName val="Cuadro5"/>
      <sheetName val="Exper."/>
      <sheetName val="Cumplim."/>
      <sheetName val="Aseg.Calid"/>
    </sheetNames>
    <sheetDataSet>
      <sheetData sheetId="0"/>
      <sheetData sheetId="1"/>
      <sheetData sheetId="2" refreshError="1"/>
      <sheetData sheetId="3" refreshError="1"/>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renajeTransversal V1"/>
      <sheetName val="ESTADO PARTICULAR"/>
      <sheetName val="ESTADO GENERAL"/>
      <sheetName val="Gráfico Alcantarillas"/>
      <sheetName val="Gráfico Box Culvert"/>
      <sheetName val="Gráfico Puentes y Pontones"/>
      <sheetName val="DrenajeLongitudinal"/>
      <sheetName val="Listas"/>
      <sheetName val="Hoja1"/>
      <sheetName val="Hoja3"/>
      <sheetName val="Hoja2"/>
      <sheetName val="Hoja5"/>
    </sheetNames>
    <sheetDataSet>
      <sheetData sheetId="0"/>
      <sheetData sheetId="1"/>
      <sheetData sheetId="2"/>
      <sheetData sheetId="3" refreshError="1"/>
      <sheetData sheetId="4" refreshError="1"/>
      <sheetData sheetId="5" refreshError="1"/>
      <sheetData sheetId="6"/>
      <sheetData sheetId="7">
        <row r="2">
          <cell r="K2" t="str">
            <v>ALCANTARILLA</v>
          </cell>
        </row>
        <row r="3">
          <cell r="K3" t="str">
            <v>BOX CULVER</v>
          </cell>
        </row>
        <row r="4">
          <cell r="K4" t="str">
            <v>PUENTE</v>
          </cell>
        </row>
        <row r="5">
          <cell r="K5" t="str">
            <v>PONTÓN</v>
          </cell>
        </row>
        <row r="6">
          <cell r="K6">
            <v>0</v>
          </cell>
        </row>
      </sheetData>
      <sheetData sheetId="8"/>
      <sheetData sheetId="9"/>
      <sheetData sheetId="10"/>
      <sheetData sheetId="1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Estación"/>
      <sheetName val="Niv.Horario"/>
      <sheetName val="NIVHOR"/>
      <sheetName val="nivel"/>
      <sheetName val="caudal-día"/>
      <sheetName val="Mes-C"/>
      <sheetName val="Gráfico Promedio"/>
      <sheetName val="Promedio Multianual-C"/>
      <sheetName val="Un Año"/>
      <sheetName val="Gráfico comparativo"/>
      <sheetName val="Promedio Anual-C"/>
      <sheetName val="Curva de Masas"/>
      <sheetName val="Diario"/>
    </sheetNames>
    <sheetDataSet>
      <sheetData sheetId="0" refreshError="1"/>
      <sheetData sheetId="1" refreshError="1"/>
      <sheetData sheetId="2" refreshError="1"/>
      <sheetData sheetId="3" refreshError="1"/>
      <sheetData sheetId="4" refreshError="1">
        <row r="1">
          <cell r="B1" t="str">
            <v>Día</v>
          </cell>
          <cell r="C1">
            <v>1960</v>
          </cell>
          <cell r="D1">
            <v>1961</v>
          </cell>
          <cell r="E1">
            <v>1962</v>
          </cell>
          <cell r="F1">
            <v>1963</v>
          </cell>
          <cell r="G1">
            <v>1964</v>
          </cell>
          <cell r="H1">
            <v>1965</v>
          </cell>
          <cell r="I1">
            <v>1966</v>
          </cell>
          <cell r="J1">
            <v>1967</v>
          </cell>
          <cell r="K1">
            <v>1968</v>
          </cell>
          <cell r="L1">
            <v>1969</v>
          </cell>
          <cell r="M1">
            <v>1970</v>
          </cell>
          <cell r="N1">
            <v>1971</v>
          </cell>
          <cell r="O1">
            <v>1972</v>
          </cell>
          <cell r="P1">
            <v>1973</v>
          </cell>
          <cell r="Q1">
            <v>1974</v>
          </cell>
          <cell r="R1">
            <v>1975</v>
          </cell>
          <cell r="S1">
            <v>1976</v>
          </cell>
          <cell r="T1">
            <v>1977</v>
          </cell>
          <cell r="U1">
            <v>1978</v>
          </cell>
          <cell r="V1">
            <v>1979</v>
          </cell>
          <cell r="W1">
            <v>1980</v>
          </cell>
          <cell r="X1">
            <v>1981</v>
          </cell>
          <cell r="Y1">
            <v>1982</v>
          </cell>
          <cell r="Z1">
            <v>1983</v>
          </cell>
          <cell r="AA1">
            <v>1984</v>
          </cell>
          <cell r="AB1">
            <v>1985</v>
          </cell>
          <cell r="AC1">
            <v>1986</v>
          </cell>
          <cell r="AD1">
            <v>1987</v>
          </cell>
          <cell r="AE1">
            <v>1988</v>
          </cell>
          <cell r="AF1">
            <v>1989</v>
          </cell>
          <cell r="AG1">
            <v>1990</v>
          </cell>
          <cell r="AH1">
            <v>1991</v>
          </cell>
          <cell r="AI1">
            <v>1992</v>
          </cell>
          <cell r="AJ1">
            <v>1993</v>
          </cell>
          <cell r="AK1">
            <v>1994</v>
          </cell>
          <cell r="AL1">
            <v>1995</v>
          </cell>
          <cell r="AM1">
            <v>1996</v>
          </cell>
          <cell r="AN1">
            <v>1997</v>
          </cell>
          <cell r="AO1">
            <v>1998</v>
          </cell>
          <cell r="AP1">
            <v>1999</v>
          </cell>
          <cell r="AQ1">
            <v>2000</v>
          </cell>
          <cell r="AR1">
            <v>2001</v>
          </cell>
          <cell r="AS1">
            <v>2002</v>
          </cell>
          <cell r="AT1">
            <v>2003</v>
          </cell>
          <cell r="AU1">
            <v>2004</v>
          </cell>
          <cell r="AV1">
            <v>2005</v>
          </cell>
          <cell r="AW1">
            <v>2006</v>
          </cell>
          <cell r="AX1">
            <v>2007</v>
          </cell>
          <cell r="AY1">
            <v>2008</v>
          </cell>
          <cell r="AZ1">
            <v>2009</v>
          </cell>
          <cell r="BA1">
            <v>2010</v>
          </cell>
        </row>
        <row r="2">
          <cell r="B2">
            <v>1</v>
          </cell>
          <cell r="C2">
            <v>0</v>
          </cell>
          <cell r="D2">
            <v>0</v>
          </cell>
          <cell r="E2">
            <v>0</v>
          </cell>
          <cell r="F2">
            <v>0</v>
          </cell>
          <cell r="G2">
            <v>0</v>
          </cell>
          <cell r="H2">
            <v>0</v>
          </cell>
          <cell r="I2">
            <v>0</v>
          </cell>
          <cell r="J2">
            <v>0</v>
          </cell>
          <cell r="K2">
            <v>0</v>
          </cell>
          <cell r="L2">
            <v>0</v>
          </cell>
          <cell r="M2">
            <v>0</v>
          </cell>
          <cell r="N2">
            <v>0</v>
          </cell>
          <cell r="O2">
            <v>0</v>
          </cell>
          <cell r="P2">
            <v>0</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14.72</v>
          </cell>
          <cell r="AM2">
            <v>8.15</v>
          </cell>
          <cell r="AN2">
            <v>10.029999999999999</v>
          </cell>
          <cell r="AO2">
            <v>18.89</v>
          </cell>
          <cell r="AP2">
            <v>13.42</v>
          </cell>
          <cell r="AQ2">
            <v>16.059999999999999</v>
          </cell>
          <cell r="AR2">
            <v>-0.26</v>
          </cell>
          <cell r="AS2">
            <v>0</v>
          </cell>
          <cell r="AT2">
            <v>0</v>
          </cell>
          <cell r="AU2">
            <v>0</v>
          </cell>
          <cell r="AV2">
            <v>0</v>
          </cell>
          <cell r="AW2">
            <v>0</v>
          </cell>
          <cell r="AX2">
            <v>0</v>
          </cell>
          <cell r="AY2">
            <v>0</v>
          </cell>
          <cell r="AZ2">
            <v>0</v>
          </cell>
          <cell r="BA2">
            <v>0</v>
          </cell>
        </row>
        <row r="3">
          <cell r="B3">
            <v>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J3">
            <v>0</v>
          </cell>
          <cell r="AK3">
            <v>0</v>
          </cell>
          <cell r="AL3">
            <v>13.42</v>
          </cell>
          <cell r="AM3">
            <v>8.15</v>
          </cell>
          <cell r="AN3">
            <v>9.35</v>
          </cell>
          <cell r="AO3">
            <v>12.79</v>
          </cell>
          <cell r="AP3">
            <v>12.79</v>
          </cell>
          <cell r="AQ3">
            <v>14.99</v>
          </cell>
          <cell r="AR3">
            <v>-0.74</v>
          </cell>
          <cell r="AS3">
            <v>0</v>
          </cell>
          <cell r="AT3">
            <v>0</v>
          </cell>
          <cell r="AU3">
            <v>0</v>
          </cell>
          <cell r="AV3">
            <v>0</v>
          </cell>
          <cell r="AW3">
            <v>0</v>
          </cell>
          <cell r="AX3">
            <v>0</v>
          </cell>
          <cell r="AY3">
            <v>0</v>
          </cell>
          <cell r="AZ3">
            <v>0</v>
          </cell>
          <cell r="BA3">
            <v>0</v>
          </cell>
        </row>
        <row r="4">
          <cell r="B4">
            <v>3</v>
          </cell>
          <cell r="C4">
            <v>0</v>
          </cell>
          <cell r="D4">
            <v>0</v>
          </cell>
          <cell r="E4">
            <v>0</v>
          </cell>
          <cell r="F4">
            <v>0</v>
          </cell>
          <cell r="G4">
            <v>0</v>
          </cell>
          <cell r="H4">
            <v>0</v>
          </cell>
          <cell r="I4">
            <v>0</v>
          </cell>
          <cell r="J4">
            <v>0</v>
          </cell>
          <cell r="K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J4">
            <v>0</v>
          </cell>
          <cell r="AK4">
            <v>0</v>
          </cell>
          <cell r="AL4">
            <v>9.8000000000000007</v>
          </cell>
          <cell r="AM4">
            <v>5.15</v>
          </cell>
          <cell r="AN4">
            <v>9.24</v>
          </cell>
          <cell r="AO4">
            <v>9.8000000000000007</v>
          </cell>
          <cell r="AP4">
            <v>12.79</v>
          </cell>
          <cell r="AQ4">
            <v>16.34</v>
          </cell>
          <cell r="AR4">
            <v>-1.02</v>
          </cell>
          <cell r="AS4">
            <v>0</v>
          </cell>
          <cell r="AT4">
            <v>0</v>
          </cell>
          <cell r="AU4">
            <v>0</v>
          </cell>
          <cell r="AV4">
            <v>0</v>
          </cell>
          <cell r="AW4">
            <v>0</v>
          </cell>
          <cell r="AX4">
            <v>0</v>
          </cell>
          <cell r="AY4">
            <v>0</v>
          </cell>
          <cell r="AZ4">
            <v>0</v>
          </cell>
          <cell r="BA4">
            <v>0</v>
          </cell>
        </row>
        <row r="5">
          <cell r="B5">
            <v>4</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12.17</v>
          </cell>
          <cell r="AM5">
            <v>6.1</v>
          </cell>
          <cell r="AN5">
            <v>8.15</v>
          </cell>
          <cell r="AO5">
            <v>7.83</v>
          </cell>
          <cell r="AP5">
            <v>12.05</v>
          </cell>
          <cell r="AQ5">
            <v>16.61</v>
          </cell>
          <cell r="AR5">
            <v>-1.1299999999999999</v>
          </cell>
          <cell r="AS5">
            <v>0</v>
          </cell>
          <cell r="AT5">
            <v>0</v>
          </cell>
          <cell r="AU5">
            <v>0</v>
          </cell>
          <cell r="AV5">
            <v>0</v>
          </cell>
          <cell r="AW5">
            <v>0</v>
          </cell>
          <cell r="AX5">
            <v>0</v>
          </cell>
          <cell r="AY5">
            <v>0</v>
          </cell>
          <cell r="AZ5">
            <v>0</v>
          </cell>
          <cell r="BA5">
            <v>0</v>
          </cell>
        </row>
        <row r="6">
          <cell r="B6">
            <v>5</v>
          </cell>
          <cell r="C6">
            <v>0</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9.8000000000000007</v>
          </cell>
          <cell r="AM6">
            <v>6.1</v>
          </cell>
          <cell r="AN6">
            <v>7.62</v>
          </cell>
          <cell r="AO6">
            <v>6.7</v>
          </cell>
          <cell r="AP6">
            <v>12.05</v>
          </cell>
          <cell r="AQ6">
            <v>15.39</v>
          </cell>
          <cell r="AR6">
            <v>-1.18</v>
          </cell>
          <cell r="AS6">
            <v>0</v>
          </cell>
          <cell r="AT6">
            <v>0</v>
          </cell>
          <cell r="AU6">
            <v>0</v>
          </cell>
          <cell r="AV6">
            <v>0</v>
          </cell>
          <cell r="AW6">
            <v>0</v>
          </cell>
          <cell r="AX6">
            <v>0</v>
          </cell>
          <cell r="AY6">
            <v>0</v>
          </cell>
          <cell r="AZ6">
            <v>0</v>
          </cell>
          <cell r="BA6">
            <v>0</v>
          </cell>
        </row>
        <row r="7">
          <cell r="B7">
            <v>6</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8.69</v>
          </cell>
          <cell r="AM7">
            <v>5.15</v>
          </cell>
          <cell r="AN7">
            <v>6.9</v>
          </cell>
          <cell r="AO7">
            <v>6</v>
          </cell>
          <cell r="AP7">
            <v>11.2</v>
          </cell>
          <cell r="AQ7">
            <v>14.46</v>
          </cell>
          <cell r="AR7">
            <v>-0.96</v>
          </cell>
          <cell r="AS7">
            <v>0</v>
          </cell>
          <cell r="AT7">
            <v>0</v>
          </cell>
          <cell r="AU7">
            <v>0</v>
          </cell>
          <cell r="AV7">
            <v>0</v>
          </cell>
          <cell r="AW7">
            <v>0</v>
          </cell>
          <cell r="AX7">
            <v>0</v>
          </cell>
          <cell r="AY7">
            <v>0</v>
          </cell>
          <cell r="AZ7">
            <v>0</v>
          </cell>
          <cell r="BA7">
            <v>0</v>
          </cell>
        </row>
        <row r="8">
          <cell r="B8">
            <v>7</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12.17</v>
          </cell>
          <cell r="AM8">
            <v>4.24</v>
          </cell>
          <cell r="AN8">
            <v>6.5</v>
          </cell>
          <cell r="AO8">
            <v>5.71</v>
          </cell>
          <cell r="AP8">
            <v>10.61</v>
          </cell>
          <cell r="AQ8">
            <v>17.03</v>
          </cell>
          <cell r="AR8">
            <v>-1.08</v>
          </cell>
          <cell r="AS8">
            <v>0</v>
          </cell>
          <cell r="AT8">
            <v>0</v>
          </cell>
          <cell r="AU8">
            <v>0</v>
          </cell>
          <cell r="AV8">
            <v>0</v>
          </cell>
          <cell r="AW8">
            <v>0</v>
          </cell>
          <cell r="AX8">
            <v>0</v>
          </cell>
          <cell r="AY8">
            <v>0</v>
          </cell>
          <cell r="AZ8">
            <v>0</v>
          </cell>
          <cell r="BA8">
            <v>0</v>
          </cell>
        </row>
        <row r="9">
          <cell r="B9">
            <v>8</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9.24</v>
          </cell>
          <cell r="AM9">
            <v>4.68</v>
          </cell>
          <cell r="AN9">
            <v>7.31</v>
          </cell>
          <cell r="AO9">
            <v>6.8</v>
          </cell>
          <cell r="AP9">
            <v>12.05</v>
          </cell>
          <cell r="AQ9">
            <v>16.48</v>
          </cell>
          <cell r="AR9">
            <v>-1.02</v>
          </cell>
          <cell r="AS9">
            <v>0</v>
          </cell>
          <cell r="AT9">
            <v>0</v>
          </cell>
          <cell r="AU9">
            <v>0</v>
          </cell>
          <cell r="AV9">
            <v>0</v>
          </cell>
          <cell r="AW9">
            <v>0</v>
          </cell>
          <cell r="AX9">
            <v>0</v>
          </cell>
          <cell r="AY9">
            <v>0</v>
          </cell>
          <cell r="AZ9">
            <v>0</v>
          </cell>
          <cell r="BA9">
            <v>0</v>
          </cell>
        </row>
        <row r="10">
          <cell r="B10">
            <v>9</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12.17</v>
          </cell>
          <cell r="AM10">
            <v>5.15</v>
          </cell>
          <cell r="AN10">
            <v>12.54</v>
          </cell>
          <cell r="AO10">
            <v>6</v>
          </cell>
          <cell r="AP10">
            <v>14.72</v>
          </cell>
          <cell r="AQ10">
            <v>15.66</v>
          </cell>
          <cell r="AR10">
            <v>-0.56000000000000005</v>
          </cell>
          <cell r="AS10">
            <v>0</v>
          </cell>
          <cell r="AT10">
            <v>0</v>
          </cell>
          <cell r="AU10">
            <v>0</v>
          </cell>
          <cell r="AV10">
            <v>0</v>
          </cell>
          <cell r="AW10">
            <v>0</v>
          </cell>
          <cell r="AX10">
            <v>0</v>
          </cell>
          <cell r="AY10">
            <v>0</v>
          </cell>
          <cell r="AZ10">
            <v>0</v>
          </cell>
          <cell r="BA10">
            <v>0</v>
          </cell>
        </row>
        <row r="11">
          <cell r="B11">
            <v>10</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9.8000000000000007</v>
          </cell>
          <cell r="AM11">
            <v>4.68</v>
          </cell>
          <cell r="AN11">
            <v>11.93</v>
          </cell>
          <cell r="AO11">
            <v>5.71</v>
          </cell>
          <cell r="AP11">
            <v>26.75</v>
          </cell>
          <cell r="AQ11">
            <v>14.59</v>
          </cell>
          <cell r="AR11">
            <v>0</v>
          </cell>
          <cell r="AS11">
            <v>0</v>
          </cell>
          <cell r="AT11">
            <v>0</v>
          </cell>
          <cell r="AU11">
            <v>0</v>
          </cell>
          <cell r="AV11">
            <v>0</v>
          </cell>
          <cell r="AW11">
            <v>0</v>
          </cell>
          <cell r="AX11">
            <v>0</v>
          </cell>
          <cell r="AY11">
            <v>0</v>
          </cell>
          <cell r="AZ11">
            <v>0</v>
          </cell>
          <cell r="BA11">
            <v>0</v>
          </cell>
        </row>
        <row r="12">
          <cell r="B12">
            <v>11</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5.15</v>
          </cell>
          <cell r="AM12">
            <v>4.24</v>
          </cell>
          <cell r="AN12">
            <v>11.56</v>
          </cell>
          <cell r="AO12">
            <v>5.81</v>
          </cell>
          <cell r="AP12">
            <v>16.2</v>
          </cell>
          <cell r="AQ12">
            <v>5.15</v>
          </cell>
          <cell r="AR12">
            <v>0</v>
          </cell>
          <cell r="AS12">
            <v>0</v>
          </cell>
          <cell r="AT12">
            <v>0</v>
          </cell>
          <cell r="AU12">
            <v>0</v>
          </cell>
          <cell r="AV12">
            <v>0</v>
          </cell>
          <cell r="AW12">
            <v>0</v>
          </cell>
          <cell r="AX12">
            <v>0</v>
          </cell>
          <cell r="AY12">
            <v>0</v>
          </cell>
          <cell r="AZ12">
            <v>0</v>
          </cell>
          <cell r="BA12">
            <v>0</v>
          </cell>
        </row>
        <row r="13">
          <cell r="B13">
            <v>12</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9.24</v>
          </cell>
          <cell r="AM13">
            <v>5.15</v>
          </cell>
          <cell r="AN13">
            <v>10.85</v>
          </cell>
          <cell r="AO13">
            <v>15.39</v>
          </cell>
          <cell r="AP13">
            <v>16.059999999999999</v>
          </cell>
          <cell r="AQ13">
            <v>14.33</v>
          </cell>
          <cell r="AR13">
            <v>0</v>
          </cell>
          <cell r="AS13">
            <v>0</v>
          </cell>
          <cell r="AT13">
            <v>0</v>
          </cell>
          <cell r="AU13">
            <v>0</v>
          </cell>
          <cell r="AV13">
            <v>0</v>
          </cell>
          <cell r="AW13">
            <v>0</v>
          </cell>
          <cell r="AX13">
            <v>0</v>
          </cell>
          <cell r="AY13">
            <v>0</v>
          </cell>
          <cell r="AZ13">
            <v>0</v>
          </cell>
          <cell r="BA13">
            <v>0</v>
          </cell>
        </row>
        <row r="14">
          <cell r="B14">
            <v>13</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7.62</v>
          </cell>
          <cell r="AM14">
            <v>5.15</v>
          </cell>
          <cell r="AN14">
            <v>10.15</v>
          </cell>
          <cell r="AO14">
            <v>7.72</v>
          </cell>
          <cell r="AP14">
            <v>14.85</v>
          </cell>
          <cell r="AQ14">
            <v>13.81</v>
          </cell>
          <cell r="AR14">
            <v>0</v>
          </cell>
          <cell r="AS14">
            <v>0</v>
          </cell>
          <cell r="AT14">
            <v>0</v>
          </cell>
          <cell r="AU14">
            <v>0</v>
          </cell>
          <cell r="AV14">
            <v>0</v>
          </cell>
          <cell r="AW14">
            <v>0</v>
          </cell>
          <cell r="AX14">
            <v>0</v>
          </cell>
          <cell r="AY14">
            <v>0</v>
          </cell>
          <cell r="AZ14">
            <v>0</v>
          </cell>
          <cell r="BA14">
            <v>0</v>
          </cell>
        </row>
        <row r="15">
          <cell r="B15">
            <v>14</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9.24</v>
          </cell>
          <cell r="AM15">
            <v>21.13</v>
          </cell>
          <cell r="AN15">
            <v>9.24</v>
          </cell>
          <cell r="AO15">
            <v>12.05</v>
          </cell>
          <cell r="AP15">
            <v>18.600000000000001</v>
          </cell>
          <cell r="AQ15">
            <v>13.04</v>
          </cell>
          <cell r="AR15">
            <v>0</v>
          </cell>
          <cell r="AS15">
            <v>0</v>
          </cell>
          <cell r="AT15">
            <v>0</v>
          </cell>
          <cell r="AU15">
            <v>0</v>
          </cell>
          <cell r="AV15">
            <v>0</v>
          </cell>
          <cell r="AW15">
            <v>0</v>
          </cell>
          <cell r="AX15">
            <v>0</v>
          </cell>
          <cell r="AY15">
            <v>0</v>
          </cell>
          <cell r="AZ15">
            <v>0</v>
          </cell>
          <cell r="BA15">
            <v>0</v>
          </cell>
        </row>
        <row r="16">
          <cell r="B16">
            <v>15</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9.24</v>
          </cell>
          <cell r="AM16">
            <v>18.170000000000002</v>
          </cell>
          <cell r="AN16">
            <v>8.36</v>
          </cell>
          <cell r="AO16">
            <v>13.94</v>
          </cell>
          <cell r="AP16">
            <v>15.52</v>
          </cell>
          <cell r="AQ16">
            <v>12.05</v>
          </cell>
          <cell r="AR16">
            <v>0</v>
          </cell>
          <cell r="AS16">
            <v>0</v>
          </cell>
          <cell r="AT16">
            <v>0</v>
          </cell>
          <cell r="AU16">
            <v>0</v>
          </cell>
          <cell r="AV16">
            <v>0</v>
          </cell>
          <cell r="AW16">
            <v>0</v>
          </cell>
          <cell r="AX16">
            <v>0</v>
          </cell>
          <cell r="AY16">
            <v>0</v>
          </cell>
          <cell r="AZ16">
            <v>0</v>
          </cell>
          <cell r="BA16">
            <v>0</v>
          </cell>
        </row>
        <row r="17">
          <cell r="B17">
            <v>16</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9.24</v>
          </cell>
          <cell r="AM17">
            <v>18.170000000000002</v>
          </cell>
          <cell r="AN17">
            <v>13.68</v>
          </cell>
          <cell r="AO17">
            <v>9.1300000000000008</v>
          </cell>
          <cell r="AP17">
            <v>13.81</v>
          </cell>
          <cell r="AQ17">
            <v>11.56</v>
          </cell>
          <cell r="AR17">
            <v>0</v>
          </cell>
          <cell r="AS17">
            <v>0</v>
          </cell>
          <cell r="AT17">
            <v>0</v>
          </cell>
          <cell r="AU17">
            <v>0</v>
          </cell>
          <cell r="AV17">
            <v>0</v>
          </cell>
          <cell r="AW17">
            <v>0</v>
          </cell>
          <cell r="AX17">
            <v>0</v>
          </cell>
          <cell r="AY17">
            <v>0</v>
          </cell>
          <cell r="AZ17">
            <v>0</v>
          </cell>
          <cell r="BA17">
            <v>0</v>
          </cell>
        </row>
        <row r="18">
          <cell r="B18">
            <v>17</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12.17</v>
          </cell>
          <cell r="AM18">
            <v>21.13</v>
          </cell>
          <cell r="AN18">
            <v>14.2</v>
          </cell>
          <cell r="AO18">
            <v>7.83</v>
          </cell>
          <cell r="AP18">
            <v>14.07</v>
          </cell>
          <cell r="AQ18">
            <v>11.32</v>
          </cell>
          <cell r="AR18">
            <v>0</v>
          </cell>
          <cell r="AS18">
            <v>0</v>
          </cell>
          <cell r="AT18">
            <v>0</v>
          </cell>
          <cell r="AU18">
            <v>0</v>
          </cell>
          <cell r="AV18">
            <v>0</v>
          </cell>
          <cell r="AW18">
            <v>0</v>
          </cell>
          <cell r="AX18">
            <v>0</v>
          </cell>
          <cell r="AY18">
            <v>0</v>
          </cell>
          <cell r="AZ18">
            <v>0</v>
          </cell>
          <cell r="BA18">
            <v>0</v>
          </cell>
        </row>
        <row r="19">
          <cell r="B19">
            <v>18</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8.69</v>
          </cell>
          <cell r="AM19">
            <v>20.07</v>
          </cell>
          <cell r="AN19">
            <v>13.04</v>
          </cell>
          <cell r="AO19">
            <v>9.1300000000000008</v>
          </cell>
          <cell r="AP19">
            <v>11.56</v>
          </cell>
          <cell r="AQ19">
            <v>12.05</v>
          </cell>
          <cell r="AR19">
            <v>0</v>
          </cell>
          <cell r="AS19">
            <v>0</v>
          </cell>
          <cell r="AT19">
            <v>0</v>
          </cell>
          <cell r="AU19">
            <v>0</v>
          </cell>
          <cell r="AV19">
            <v>0</v>
          </cell>
          <cell r="AW19">
            <v>0</v>
          </cell>
          <cell r="AX19">
            <v>0</v>
          </cell>
          <cell r="AY19">
            <v>0</v>
          </cell>
          <cell r="AZ19">
            <v>0</v>
          </cell>
          <cell r="BA19">
            <v>0</v>
          </cell>
        </row>
        <row r="20">
          <cell r="B20">
            <v>19</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9.24</v>
          </cell>
          <cell r="AM20">
            <v>15.39</v>
          </cell>
          <cell r="AN20">
            <v>12.54</v>
          </cell>
          <cell r="AO20">
            <v>7.93</v>
          </cell>
          <cell r="AP20">
            <v>10.15</v>
          </cell>
          <cell r="AQ20">
            <v>23.47</v>
          </cell>
          <cell r="AR20">
            <v>0</v>
          </cell>
          <cell r="AS20">
            <v>0</v>
          </cell>
          <cell r="AT20">
            <v>0</v>
          </cell>
          <cell r="AU20">
            <v>0</v>
          </cell>
          <cell r="AV20">
            <v>0</v>
          </cell>
          <cell r="AW20">
            <v>0</v>
          </cell>
          <cell r="AX20">
            <v>0</v>
          </cell>
          <cell r="AY20">
            <v>0</v>
          </cell>
          <cell r="AZ20">
            <v>0</v>
          </cell>
          <cell r="BA20">
            <v>0</v>
          </cell>
        </row>
        <row r="21">
          <cell r="B21">
            <v>20</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7.62</v>
          </cell>
          <cell r="AM21">
            <v>21.13</v>
          </cell>
          <cell r="AN21">
            <v>11.8</v>
          </cell>
          <cell r="AO21">
            <v>20.37</v>
          </cell>
          <cell r="AP21">
            <v>11.08</v>
          </cell>
          <cell r="AQ21">
            <v>17.03</v>
          </cell>
          <cell r="AR21">
            <v>0</v>
          </cell>
          <cell r="AS21">
            <v>0</v>
          </cell>
          <cell r="AT21">
            <v>0</v>
          </cell>
          <cell r="AU21">
            <v>0</v>
          </cell>
          <cell r="AV21">
            <v>0</v>
          </cell>
          <cell r="AW21">
            <v>0</v>
          </cell>
          <cell r="AX21">
            <v>0</v>
          </cell>
          <cell r="AY21">
            <v>0</v>
          </cell>
          <cell r="AZ21">
            <v>0</v>
          </cell>
          <cell r="BA21">
            <v>0</v>
          </cell>
        </row>
        <row r="22">
          <cell r="B22">
            <v>21</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6.6</v>
          </cell>
          <cell r="AM22">
            <v>15.39</v>
          </cell>
          <cell r="AN22">
            <v>12.17</v>
          </cell>
          <cell r="AO22">
            <v>12.67</v>
          </cell>
          <cell r="AP22">
            <v>11.93</v>
          </cell>
          <cell r="AQ22">
            <v>17.739999999999998</v>
          </cell>
          <cell r="AR22">
            <v>0</v>
          </cell>
          <cell r="AS22">
            <v>0</v>
          </cell>
          <cell r="AT22">
            <v>0</v>
          </cell>
          <cell r="AU22">
            <v>0</v>
          </cell>
          <cell r="AV22">
            <v>0</v>
          </cell>
          <cell r="AW22">
            <v>0</v>
          </cell>
          <cell r="AX22">
            <v>0</v>
          </cell>
          <cell r="AY22">
            <v>0</v>
          </cell>
          <cell r="AZ22">
            <v>0</v>
          </cell>
          <cell r="BA22">
            <v>0</v>
          </cell>
        </row>
        <row r="23">
          <cell r="B23">
            <v>22</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7.62</v>
          </cell>
          <cell r="AM23">
            <v>15.39</v>
          </cell>
          <cell r="AN23">
            <v>11.08</v>
          </cell>
          <cell r="AO23">
            <v>10.85</v>
          </cell>
          <cell r="AP23">
            <v>10.73</v>
          </cell>
          <cell r="AQ23">
            <v>16.2</v>
          </cell>
          <cell r="AR23">
            <v>0</v>
          </cell>
          <cell r="AS23">
            <v>0</v>
          </cell>
          <cell r="AT23">
            <v>0</v>
          </cell>
          <cell r="AU23">
            <v>0</v>
          </cell>
          <cell r="AV23">
            <v>0</v>
          </cell>
          <cell r="AW23">
            <v>0</v>
          </cell>
          <cell r="AX23">
            <v>0</v>
          </cell>
          <cell r="AY23">
            <v>0</v>
          </cell>
          <cell r="AZ23">
            <v>0</v>
          </cell>
          <cell r="BA23">
            <v>0</v>
          </cell>
        </row>
        <row r="24">
          <cell r="B24">
            <v>23</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9.8000000000000007</v>
          </cell>
          <cell r="AM24">
            <v>14.72</v>
          </cell>
          <cell r="AN24">
            <v>10.38</v>
          </cell>
          <cell r="AO24">
            <v>19.48</v>
          </cell>
          <cell r="AP24">
            <v>10.029999999999999</v>
          </cell>
          <cell r="AQ24">
            <v>15.39</v>
          </cell>
          <cell r="AR24">
            <v>0</v>
          </cell>
          <cell r="AS24">
            <v>0</v>
          </cell>
          <cell r="AT24">
            <v>0</v>
          </cell>
          <cell r="AU24">
            <v>0</v>
          </cell>
          <cell r="AV24">
            <v>0</v>
          </cell>
          <cell r="AW24">
            <v>0</v>
          </cell>
          <cell r="AX24">
            <v>0</v>
          </cell>
          <cell r="AY24">
            <v>0</v>
          </cell>
          <cell r="AZ24">
            <v>0</v>
          </cell>
          <cell r="BA24">
            <v>0</v>
          </cell>
        </row>
        <row r="25">
          <cell r="B25">
            <v>24</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7.62</v>
          </cell>
          <cell r="AM25">
            <v>18.170000000000002</v>
          </cell>
          <cell r="AN25">
            <v>9.8000000000000007</v>
          </cell>
          <cell r="AO25">
            <v>19.920000000000002</v>
          </cell>
          <cell r="AP25">
            <v>17.45</v>
          </cell>
          <cell r="AQ25">
            <v>14.33</v>
          </cell>
          <cell r="AR25">
            <v>0</v>
          </cell>
          <cell r="AS25">
            <v>0</v>
          </cell>
          <cell r="AT25">
            <v>0</v>
          </cell>
          <cell r="AU25">
            <v>0</v>
          </cell>
          <cell r="AV25">
            <v>0</v>
          </cell>
          <cell r="AW25">
            <v>0</v>
          </cell>
          <cell r="AX25">
            <v>0</v>
          </cell>
          <cell r="AY25">
            <v>0</v>
          </cell>
          <cell r="AZ25">
            <v>0</v>
          </cell>
          <cell r="BA25">
            <v>0</v>
          </cell>
        </row>
        <row r="26">
          <cell r="B26">
            <v>25</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9.24</v>
          </cell>
          <cell r="AM26">
            <v>21.13</v>
          </cell>
          <cell r="AN26">
            <v>9.24</v>
          </cell>
          <cell r="AO26">
            <v>17.309999999999999</v>
          </cell>
          <cell r="AP26">
            <v>16.059999999999999</v>
          </cell>
          <cell r="AQ26">
            <v>15.12</v>
          </cell>
          <cell r="AR26">
            <v>0</v>
          </cell>
          <cell r="AS26">
            <v>0</v>
          </cell>
          <cell r="AT26">
            <v>0</v>
          </cell>
          <cell r="AU26">
            <v>0</v>
          </cell>
          <cell r="AV26">
            <v>0</v>
          </cell>
          <cell r="AW26">
            <v>0</v>
          </cell>
          <cell r="AX26">
            <v>0</v>
          </cell>
          <cell r="AY26">
            <v>0</v>
          </cell>
          <cell r="AZ26">
            <v>0</v>
          </cell>
          <cell r="BA26">
            <v>0</v>
          </cell>
        </row>
        <row r="27">
          <cell r="B27">
            <v>26</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7.62</v>
          </cell>
          <cell r="AM27">
            <v>21.13</v>
          </cell>
          <cell r="AN27">
            <v>11.44</v>
          </cell>
          <cell r="AO27">
            <v>14.72</v>
          </cell>
          <cell r="AP27">
            <v>17.309999999999999</v>
          </cell>
          <cell r="AQ27">
            <v>14.46</v>
          </cell>
          <cell r="AR27">
            <v>0</v>
          </cell>
          <cell r="AS27">
            <v>0</v>
          </cell>
          <cell r="AT27">
            <v>0</v>
          </cell>
          <cell r="AU27">
            <v>0</v>
          </cell>
          <cell r="AV27">
            <v>0</v>
          </cell>
          <cell r="AW27">
            <v>0</v>
          </cell>
          <cell r="AX27">
            <v>0</v>
          </cell>
          <cell r="AY27">
            <v>0</v>
          </cell>
          <cell r="AZ27">
            <v>0</v>
          </cell>
          <cell r="BA27">
            <v>0</v>
          </cell>
        </row>
        <row r="28">
          <cell r="B28">
            <v>27</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5.15</v>
          </cell>
          <cell r="AM28">
            <v>21.74</v>
          </cell>
          <cell r="AN28">
            <v>12.29</v>
          </cell>
          <cell r="AO28">
            <v>12.17</v>
          </cell>
          <cell r="AP28">
            <v>73.56</v>
          </cell>
          <cell r="AQ28">
            <v>13.81</v>
          </cell>
          <cell r="AR28">
            <v>0</v>
          </cell>
          <cell r="AS28">
            <v>0</v>
          </cell>
          <cell r="AT28">
            <v>0</v>
          </cell>
          <cell r="AU28">
            <v>0</v>
          </cell>
          <cell r="AV28">
            <v>0</v>
          </cell>
          <cell r="AW28">
            <v>0</v>
          </cell>
          <cell r="AX28">
            <v>0</v>
          </cell>
          <cell r="AY28">
            <v>0</v>
          </cell>
          <cell r="AZ28">
            <v>0</v>
          </cell>
          <cell r="BA28">
            <v>0</v>
          </cell>
        </row>
        <row r="29">
          <cell r="B29">
            <v>28</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4.68</v>
          </cell>
          <cell r="AM29">
            <v>21.43</v>
          </cell>
          <cell r="AN29">
            <v>10.73</v>
          </cell>
          <cell r="AO29">
            <v>10.96</v>
          </cell>
          <cell r="AP29">
            <v>63.25</v>
          </cell>
          <cell r="AQ29">
            <v>13.04</v>
          </cell>
          <cell r="AR29">
            <v>0</v>
          </cell>
          <cell r="AS29">
            <v>0</v>
          </cell>
          <cell r="AT29">
            <v>0</v>
          </cell>
          <cell r="AU29">
            <v>0</v>
          </cell>
          <cell r="AV29">
            <v>0</v>
          </cell>
          <cell r="AW29">
            <v>0</v>
          </cell>
          <cell r="AX29">
            <v>0</v>
          </cell>
          <cell r="AY29">
            <v>0</v>
          </cell>
          <cell r="AZ29">
            <v>0</v>
          </cell>
          <cell r="BA29">
            <v>0</v>
          </cell>
        </row>
        <row r="30">
          <cell r="B30">
            <v>29</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6.6</v>
          </cell>
          <cell r="AM30">
            <v>15.39</v>
          </cell>
          <cell r="AN30">
            <v>9.69</v>
          </cell>
          <cell r="AO30">
            <v>10.73</v>
          </cell>
          <cell r="AP30">
            <v>56</v>
          </cell>
          <cell r="AQ30">
            <v>14.33</v>
          </cell>
          <cell r="AR30">
            <v>0</v>
          </cell>
          <cell r="AS30">
            <v>0</v>
          </cell>
          <cell r="AT30">
            <v>0</v>
          </cell>
          <cell r="AU30">
            <v>0</v>
          </cell>
          <cell r="AV30">
            <v>0</v>
          </cell>
          <cell r="AW30">
            <v>0</v>
          </cell>
          <cell r="AX30">
            <v>0</v>
          </cell>
          <cell r="AY30">
            <v>0</v>
          </cell>
          <cell r="AZ30">
            <v>0</v>
          </cell>
          <cell r="BA30">
            <v>0</v>
          </cell>
        </row>
        <row r="31">
          <cell r="B31">
            <v>30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12.17</v>
          </cell>
          <cell r="AM31">
            <v>14.07</v>
          </cell>
          <cell r="AN31">
            <v>10.73</v>
          </cell>
          <cell r="AO31">
            <v>9.8000000000000007</v>
          </cell>
          <cell r="AP31">
            <v>44.83</v>
          </cell>
          <cell r="AQ31">
            <v>15.12</v>
          </cell>
          <cell r="AR31">
            <v>0</v>
          </cell>
          <cell r="AS31">
            <v>0</v>
          </cell>
          <cell r="AT31">
            <v>0</v>
          </cell>
          <cell r="AU31">
            <v>0</v>
          </cell>
          <cell r="AV31">
            <v>0</v>
          </cell>
          <cell r="AW31">
            <v>0</v>
          </cell>
          <cell r="AX31">
            <v>0</v>
          </cell>
          <cell r="AY31">
            <v>0</v>
          </cell>
          <cell r="AZ31">
            <v>0</v>
          </cell>
          <cell r="BA31">
            <v>0</v>
          </cell>
        </row>
        <row r="32">
          <cell r="B32">
            <v>31</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9.8000000000000007</v>
          </cell>
          <cell r="AM32">
            <v>11.56</v>
          </cell>
          <cell r="AN32">
            <v>10.38</v>
          </cell>
          <cell r="AO32">
            <v>8.91</v>
          </cell>
          <cell r="AP32">
            <v>36.71</v>
          </cell>
          <cell r="AQ32">
            <v>17.45</v>
          </cell>
          <cell r="AR32">
            <v>0</v>
          </cell>
          <cell r="AS32">
            <v>0</v>
          </cell>
          <cell r="AT32">
            <v>0</v>
          </cell>
          <cell r="AU32">
            <v>0</v>
          </cell>
          <cell r="AV32">
            <v>0</v>
          </cell>
          <cell r="AW32">
            <v>0</v>
          </cell>
          <cell r="AX32">
            <v>0</v>
          </cell>
          <cell r="AY32">
            <v>0</v>
          </cell>
          <cell r="AZ32">
            <v>0</v>
          </cell>
          <cell r="BA32">
            <v>0</v>
          </cell>
        </row>
        <row r="33">
          <cell r="B33">
            <v>1</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7.1</v>
          </cell>
          <cell r="AM33">
            <v>10.38</v>
          </cell>
          <cell r="AN33">
            <v>12.05</v>
          </cell>
          <cell r="AO33">
            <v>8.58</v>
          </cell>
          <cell r="AP33">
            <v>32.93</v>
          </cell>
          <cell r="AQ33">
            <v>15.25</v>
          </cell>
          <cell r="AR33">
            <v>0</v>
          </cell>
          <cell r="AS33">
            <v>0</v>
          </cell>
          <cell r="AT33">
            <v>0</v>
          </cell>
          <cell r="AU33">
            <v>0</v>
          </cell>
          <cell r="AV33">
            <v>0</v>
          </cell>
          <cell r="AW33">
            <v>0</v>
          </cell>
          <cell r="AX33">
            <v>0</v>
          </cell>
          <cell r="AY33">
            <v>0</v>
          </cell>
          <cell r="AZ33">
            <v>0</v>
          </cell>
          <cell r="BA33">
            <v>0</v>
          </cell>
        </row>
        <row r="34">
          <cell r="B34">
            <v>2</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7.62</v>
          </cell>
          <cell r="AM34">
            <v>9.24</v>
          </cell>
          <cell r="AN34">
            <v>11.93</v>
          </cell>
          <cell r="AO34">
            <v>8.26</v>
          </cell>
          <cell r="AP34">
            <v>22.99</v>
          </cell>
          <cell r="AQ34">
            <v>13.3</v>
          </cell>
          <cell r="AR34">
            <v>0</v>
          </cell>
          <cell r="AS34">
            <v>0</v>
          </cell>
          <cell r="AT34">
            <v>0</v>
          </cell>
          <cell r="AU34">
            <v>0</v>
          </cell>
          <cell r="AV34">
            <v>0</v>
          </cell>
          <cell r="AW34">
            <v>0</v>
          </cell>
          <cell r="AX34">
            <v>0</v>
          </cell>
          <cell r="AY34">
            <v>0</v>
          </cell>
          <cell r="AZ34">
            <v>0</v>
          </cell>
          <cell r="BA34">
            <v>0</v>
          </cell>
        </row>
        <row r="35">
          <cell r="B35">
            <v>3</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10.38</v>
          </cell>
          <cell r="AM35">
            <v>8.15</v>
          </cell>
          <cell r="AN35">
            <v>12.54</v>
          </cell>
          <cell r="AO35">
            <v>7.2</v>
          </cell>
          <cell r="AP35">
            <v>23.95</v>
          </cell>
          <cell r="AQ35">
            <v>12.17</v>
          </cell>
          <cell r="AR35">
            <v>0</v>
          </cell>
          <cell r="AS35">
            <v>0</v>
          </cell>
          <cell r="AT35">
            <v>0</v>
          </cell>
          <cell r="AU35">
            <v>0</v>
          </cell>
          <cell r="AV35">
            <v>0</v>
          </cell>
          <cell r="AW35">
            <v>0</v>
          </cell>
          <cell r="AX35">
            <v>0</v>
          </cell>
          <cell r="AY35">
            <v>0</v>
          </cell>
          <cell r="AZ35">
            <v>0</v>
          </cell>
          <cell r="BA35">
            <v>0</v>
          </cell>
        </row>
        <row r="36">
          <cell r="B36">
            <v>4</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12.17</v>
          </cell>
          <cell r="AM36">
            <v>8.15</v>
          </cell>
          <cell r="AN36">
            <v>13.42</v>
          </cell>
          <cell r="AO36">
            <v>20.82</v>
          </cell>
          <cell r="AP36">
            <v>25.91</v>
          </cell>
          <cell r="AQ36">
            <v>49.16</v>
          </cell>
          <cell r="AR36">
            <v>0</v>
          </cell>
          <cell r="AS36">
            <v>0</v>
          </cell>
          <cell r="AT36">
            <v>0</v>
          </cell>
          <cell r="AU36">
            <v>0</v>
          </cell>
          <cell r="AV36">
            <v>0</v>
          </cell>
          <cell r="AW36">
            <v>0</v>
          </cell>
          <cell r="AX36">
            <v>0</v>
          </cell>
          <cell r="AY36">
            <v>0</v>
          </cell>
          <cell r="AZ36">
            <v>0</v>
          </cell>
          <cell r="BA36">
            <v>0</v>
          </cell>
        </row>
        <row r="37">
          <cell r="B37">
            <v>5</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8.69</v>
          </cell>
          <cell r="AM37">
            <v>9.24</v>
          </cell>
          <cell r="AN37">
            <v>18.170000000000002</v>
          </cell>
          <cell r="AO37">
            <v>11.32</v>
          </cell>
          <cell r="AP37">
            <v>24.59</v>
          </cell>
          <cell r="AQ37">
            <v>20.07</v>
          </cell>
          <cell r="AR37">
            <v>0</v>
          </cell>
          <cell r="AS37">
            <v>0</v>
          </cell>
          <cell r="AT37">
            <v>0</v>
          </cell>
          <cell r="AU37">
            <v>0</v>
          </cell>
          <cell r="AV37">
            <v>0</v>
          </cell>
          <cell r="AW37">
            <v>0</v>
          </cell>
          <cell r="AX37">
            <v>0</v>
          </cell>
          <cell r="AY37">
            <v>0</v>
          </cell>
          <cell r="AZ37">
            <v>0</v>
          </cell>
          <cell r="BA37">
            <v>0</v>
          </cell>
        </row>
        <row r="38">
          <cell r="B38">
            <v>6</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5.15</v>
          </cell>
          <cell r="AM38">
            <v>8.15</v>
          </cell>
          <cell r="AN38">
            <v>14.46</v>
          </cell>
          <cell r="AO38">
            <v>9.8000000000000007</v>
          </cell>
          <cell r="AP38">
            <v>12.17</v>
          </cell>
          <cell r="AQ38">
            <v>16.89</v>
          </cell>
          <cell r="AR38">
            <v>0</v>
          </cell>
          <cell r="AS38">
            <v>0</v>
          </cell>
          <cell r="AT38">
            <v>0</v>
          </cell>
          <cell r="AU38">
            <v>0</v>
          </cell>
          <cell r="AV38">
            <v>0</v>
          </cell>
          <cell r="AW38">
            <v>0</v>
          </cell>
          <cell r="AX38">
            <v>0</v>
          </cell>
          <cell r="AY38">
            <v>0</v>
          </cell>
          <cell r="AZ38">
            <v>0</v>
          </cell>
          <cell r="BA38">
            <v>0</v>
          </cell>
        </row>
        <row r="39">
          <cell r="B39">
            <v>7</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5.15</v>
          </cell>
          <cell r="AM39">
            <v>12.54</v>
          </cell>
          <cell r="AN39">
            <v>13.17</v>
          </cell>
          <cell r="AO39">
            <v>14.46</v>
          </cell>
          <cell r="AP39">
            <v>51.39</v>
          </cell>
          <cell r="AQ39">
            <v>15.39</v>
          </cell>
          <cell r="AR39">
            <v>0</v>
          </cell>
          <cell r="AS39">
            <v>0</v>
          </cell>
          <cell r="AT39">
            <v>0</v>
          </cell>
          <cell r="AU39">
            <v>0</v>
          </cell>
          <cell r="AV39">
            <v>0</v>
          </cell>
          <cell r="AW39">
            <v>0</v>
          </cell>
          <cell r="AX39">
            <v>0</v>
          </cell>
          <cell r="AY39">
            <v>0</v>
          </cell>
          <cell r="AZ39">
            <v>0</v>
          </cell>
          <cell r="BA39">
            <v>0</v>
          </cell>
        </row>
        <row r="40">
          <cell r="B40">
            <v>8</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4.24</v>
          </cell>
          <cell r="AM40">
            <v>15.39</v>
          </cell>
          <cell r="AN40">
            <v>13.94</v>
          </cell>
          <cell r="AO40">
            <v>67.03</v>
          </cell>
          <cell r="AP40">
            <v>32.01</v>
          </cell>
          <cell r="AQ40">
            <v>16.89</v>
          </cell>
          <cell r="AR40">
            <v>0</v>
          </cell>
          <cell r="AS40">
            <v>0</v>
          </cell>
          <cell r="AT40">
            <v>0</v>
          </cell>
          <cell r="AU40">
            <v>0</v>
          </cell>
          <cell r="AV40">
            <v>0</v>
          </cell>
          <cell r="AW40">
            <v>0</v>
          </cell>
          <cell r="AX40">
            <v>0</v>
          </cell>
          <cell r="AY40">
            <v>0</v>
          </cell>
          <cell r="AZ40">
            <v>0</v>
          </cell>
          <cell r="BA40">
            <v>0</v>
          </cell>
        </row>
        <row r="41">
          <cell r="B41">
            <v>9</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7.62</v>
          </cell>
          <cell r="AM41">
            <v>21.13</v>
          </cell>
          <cell r="AN41">
            <v>12.54</v>
          </cell>
          <cell r="AO41">
            <v>44.83</v>
          </cell>
          <cell r="AP41">
            <v>23.63</v>
          </cell>
          <cell r="AQ41">
            <v>15.39</v>
          </cell>
          <cell r="AR41">
            <v>0</v>
          </cell>
          <cell r="AS41">
            <v>0</v>
          </cell>
          <cell r="AT41">
            <v>0</v>
          </cell>
          <cell r="AU41">
            <v>0</v>
          </cell>
          <cell r="AV41">
            <v>0</v>
          </cell>
          <cell r="AW41">
            <v>0</v>
          </cell>
          <cell r="AX41">
            <v>0</v>
          </cell>
          <cell r="AY41">
            <v>0</v>
          </cell>
          <cell r="AZ41">
            <v>0</v>
          </cell>
          <cell r="BA41">
            <v>0</v>
          </cell>
        </row>
        <row r="42">
          <cell r="B42">
            <v>10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5.62</v>
          </cell>
          <cell r="AM42">
            <v>18.170000000000002</v>
          </cell>
          <cell r="AN42">
            <v>13.68</v>
          </cell>
          <cell r="AO42">
            <v>24.92</v>
          </cell>
          <cell r="AP42">
            <v>23.15</v>
          </cell>
          <cell r="AQ42">
            <v>14.59</v>
          </cell>
          <cell r="AR42">
            <v>0</v>
          </cell>
          <cell r="AS42">
            <v>0</v>
          </cell>
          <cell r="AT42">
            <v>0</v>
          </cell>
          <cell r="AU42">
            <v>0</v>
          </cell>
          <cell r="AV42">
            <v>0</v>
          </cell>
          <cell r="AW42">
            <v>0</v>
          </cell>
          <cell r="AX42">
            <v>0</v>
          </cell>
          <cell r="AY42">
            <v>0</v>
          </cell>
          <cell r="AZ42">
            <v>0</v>
          </cell>
          <cell r="BA42">
            <v>0</v>
          </cell>
        </row>
        <row r="43">
          <cell r="B43">
            <v>11</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4.24</v>
          </cell>
          <cell r="AM43">
            <v>15.39</v>
          </cell>
          <cell r="AN43">
            <v>13.17</v>
          </cell>
          <cell r="AO43">
            <v>20.37</v>
          </cell>
          <cell r="AP43">
            <v>18.600000000000001</v>
          </cell>
          <cell r="AQ43">
            <v>13.81</v>
          </cell>
          <cell r="AR43">
            <v>0</v>
          </cell>
          <cell r="AS43">
            <v>0</v>
          </cell>
          <cell r="AT43">
            <v>0</v>
          </cell>
          <cell r="AU43">
            <v>0</v>
          </cell>
          <cell r="AV43">
            <v>0</v>
          </cell>
          <cell r="AW43">
            <v>0</v>
          </cell>
          <cell r="AX43">
            <v>0</v>
          </cell>
          <cell r="AY43">
            <v>0</v>
          </cell>
          <cell r="AZ43">
            <v>0</v>
          </cell>
          <cell r="BA43">
            <v>0</v>
          </cell>
        </row>
        <row r="44">
          <cell r="B44">
            <v>12</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2.96</v>
          </cell>
          <cell r="AM44">
            <v>12.79</v>
          </cell>
          <cell r="AN44">
            <v>27.26</v>
          </cell>
          <cell r="AO44">
            <v>16.48</v>
          </cell>
          <cell r="AP44">
            <v>15.52</v>
          </cell>
          <cell r="AQ44">
            <v>12.92</v>
          </cell>
          <cell r="AR44">
            <v>0</v>
          </cell>
          <cell r="AS44">
            <v>0</v>
          </cell>
          <cell r="AT44">
            <v>0</v>
          </cell>
          <cell r="AU44">
            <v>0</v>
          </cell>
          <cell r="AV44">
            <v>0</v>
          </cell>
          <cell r="AW44">
            <v>0</v>
          </cell>
          <cell r="AX44">
            <v>0</v>
          </cell>
          <cell r="AY44">
            <v>0</v>
          </cell>
          <cell r="AZ44">
            <v>0</v>
          </cell>
          <cell r="BA44">
            <v>0</v>
          </cell>
        </row>
        <row r="45">
          <cell r="B45">
            <v>13</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6.6</v>
          </cell>
          <cell r="AM45">
            <v>10.38</v>
          </cell>
          <cell r="AN45">
            <v>24.76</v>
          </cell>
          <cell r="AO45">
            <v>14.2</v>
          </cell>
          <cell r="AP45">
            <v>14.99</v>
          </cell>
          <cell r="AQ45">
            <v>11.93</v>
          </cell>
          <cell r="AR45">
            <v>0</v>
          </cell>
          <cell r="AS45">
            <v>0</v>
          </cell>
          <cell r="AT45">
            <v>0</v>
          </cell>
          <cell r="AU45">
            <v>0</v>
          </cell>
          <cell r="AV45">
            <v>0</v>
          </cell>
          <cell r="AW45">
            <v>0</v>
          </cell>
          <cell r="AX45">
            <v>0</v>
          </cell>
          <cell r="AY45">
            <v>0</v>
          </cell>
          <cell r="AZ45">
            <v>0</v>
          </cell>
          <cell r="BA45">
            <v>0</v>
          </cell>
        </row>
        <row r="46">
          <cell r="B46">
            <v>14</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4.68</v>
          </cell>
          <cell r="AM46">
            <v>8.15</v>
          </cell>
          <cell r="AN46">
            <v>19.329999999999998</v>
          </cell>
          <cell r="AO46">
            <v>15.52</v>
          </cell>
          <cell r="AP46">
            <v>15.66</v>
          </cell>
          <cell r="AQ46">
            <v>12.42</v>
          </cell>
          <cell r="AR46">
            <v>0</v>
          </cell>
          <cell r="AS46">
            <v>0</v>
          </cell>
          <cell r="AT46">
            <v>0</v>
          </cell>
          <cell r="AU46">
            <v>0</v>
          </cell>
          <cell r="AV46">
            <v>0</v>
          </cell>
          <cell r="AW46">
            <v>0</v>
          </cell>
          <cell r="AX46">
            <v>0</v>
          </cell>
          <cell r="AY46">
            <v>0</v>
          </cell>
          <cell r="AZ46">
            <v>0</v>
          </cell>
          <cell r="BA46">
            <v>0</v>
          </cell>
        </row>
        <row r="47">
          <cell r="B47">
            <v>15</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6.1</v>
          </cell>
          <cell r="AM47">
            <v>6.1</v>
          </cell>
          <cell r="AN47">
            <v>16.059999999999999</v>
          </cell>
          <cell r="AO47">
            <v>22.68</v>
          </cell>
          <cell r="AP47">
            <v>19.329999999999998</v>
          </cell>
          <cell r="AQ47">
            <v>14.33</v>
          </cell>
          <cell r="AR47">
            <v>0</v>
          </cell>
          <cell r="AS47">
            <v>0</v>
          </cell>
          <cell r="AT47">
            <v>0</v>
          </cell>
          <cell r="AU47">
            <v>0</v>
          </cell>
          <cell r="AV47">
            <v>0</v>
          </cell>
          <cell r="AW47">
            <v>0</v>
          </cell>
          <cell r="AX47">
            <v>0</v>
          </cell>
          <cell r="AY47">
            <v>0</v>
          </cell>
          <cell r="AZ47">
            <v>0</v>
          </cell>
          <cell r="BA47">
            <v>0</v>
          </cell>
        </row>
        <row r="48">
          <cell r="B48">
            <v>16</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7.62</v>
          </cell>
          <cell r="AM48">
            <v>5.15</v>
          </cell>
          <cell r="AN48">
            <v>14.2</v>
          </cell>
          <cell r="AO48">
            <v>18.45</v>
          </cell>
          <cell r="AP48">
            <v>16.75</v>
          </cell>
          <cell r="AQ48">
            <v>13.68</v>
          </cell>
          <cell r="AR48">
            <v>0</v>
          </cell>
          <cell r="AS48">
            <v>0</v>
          </cell>
          <cell r="AT48">
            <v>0</v>
          </cell>
          <cell r="AU48">
            <v>0</v>
          </cell>
          <cell r="AV48">
            <v>0</v>
          </cell>
          <cell r="AW48">
            <v>0</v>
          </cell>
          <cell r="AX48">
            <v>0</v>
          </cell>
          <cell r="AY48">
            <v>0</v>
          </cell>
          <cell r="AZ48">
            <v>0</v>
          </cell>
          <cell r="BA48">
            <v>0</v>
          </cell>
        </row>
        <row r="49">
          <cell r="B49">
            <v>17</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6.1</v>
          </cell>
          <cell r="AM49">
            <v>6.1</v>
          </cell>
          <cell r="AN49">
            <v>14.59</v>
          </cell>
          <cell r="AO49">
            <v>15.52</v>
          </cell>
          <cell r="AP49">
            <v>16.2</v>
          </cell>
          <cell r="AQ49">
            <v>12.79</v>
          </cell>
          <cell r="AR49">
            <v>0</v>
          </cell>
          <cell r="AS49">
            <v>0</v>
          </cell>
          <cell r="AT49">
            <v>0</v>
          </cell>
          <cell r="AU49">
            <v>0</v>
          </cell>
          <cell r="AV49">
            <v>0</v>
          </cell>
          <cell r="AW49">
            <v>0</v>
          </cell>
          <cell r="AX49">
            <v>0</v>
          </cell>
          <cell r="AY49">
            <v>0</v>
          </cell>
          <cell r="AZ49">
            <v>0</v>
          </cell>
          <cell r="BA49">
            <v>0</v>
          </cell>
        </row>
        <row r="50">
          <cell r="B50">
            <v>18</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4.68</v>
          </cell>
          <cell r="AM50">
            <v>5.15</v>
          </cell>
          <cell r="AN50">
            <v>14.46</v>
          </cell>
          <cell r="AO50">
            <v>14.2</v>
          </cell>
          <cell r="AP50">
            <v>15.12</v>
          </cell>
          <cell r="AQ50">
            <v>14.72</v>
          </cell>
          <cell r="AR50">
            <v>0</v>
          </cell>
          <cell r="AS50">
            <v>0</v>
          </cell>
          <cell r="AT50">
            <v>0</v>
          </cell>
          <cell r="AU50">
            <v>0</v>
          </cell>
          <cell r="AV50">
            <v>0</v>
          </cell>
          <cell r="AW50">
            <v>0</v>
          </cell>
          <cell r="AX50">
            <v>0</v>
          </cell>
          <cell r="AY50">
            <v>0</v>
          </cell>
          <cell r="AZ50">
            <v>0</v>
          </cell>
          <cell r="BA50">
            <v>0</v>
          </cell>
        </row>
        <row r="51">
          <cell r="B51">
            <v>19</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4.68</v>
          </cell>
          <cell r="AM51">
            <v>4.24</v>
          </cell>
          <cell r="AN51">
            <v>13.17</v>
          </cell>
          <cell r="AO51">
            <v>13.04</v>
          </cell>
          <cell r="AP51">
            <v>14.07</v>
          </cell>
          <cell r="AQ51">
            <v>13.17</v>
          </cell>
          <cell r="AR51">
            <v>0</v>
          </cell>
          <cell r="AS51">
            <v>0</v>
          </cell>
          <cell r="AT51">
            <v>0</v>
          </cell>
          <cell r="AU51">
            <v>0</v>
          </cell>
          <cell r="AV51">
            <v>0</v>
          </cell>
          <cell r="AW51">
            <v>0</v>
          </cell>
          <cell r="AX51">
            <v>0</v>
          </cell>
          <cell r="AY51">
            <v>0</v>
          </cell>
          <cell r="AZ51">
            <v>0</v>
          </cell>
          <cell r="BA51">
            <v>0</v>
          </cell>
        </row>
        <row r="52">
          <cell r="B52">
            <v>20</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2.96</v>
          </cell>
          <cell r="AM52">
            <v>6.1</v>
          </cell>
          <cell r="AN52">
            <v>13.3</v>
          </cell>
          <cell r="AO52">
            <v>13.94</v>
          </cell>
          <cell r="AP52">
            <v>14.59</v>
          </cell>
          <cell r="AQ52">
            <v>15.12</v>
          </cell>
          <cell r="AR52">
            <v>0</v>
          </cell>
          <cell r="AS52">
            <v>0</v>
          </cell>
          <cell r="AT52">
            <v>0</v>
          </cell>
          <cell r="AU52">
            <v>0</v>
          </cell>
          <cell r="AV52">
            <v>0</v>
          </cell>
          <cell r="AW52">
            <v>0</v>
          </cell>
          <cell r="AX52">
            <v>0</v>
          </cell>
          <cell r="AY52">
            <v>0</v>
          </cell>
          <cell r="AZ52">
            <v>0</v>
          </cell>
          <cell r="BA52">
            <v>0</v>
          </cell>
        </row>
        <row r="53">
          <cell r="B53">
            <v>21</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7.62</v>
          </cell>
          <cell r="AM53">
            <v>6.1</v>
          </cell>
          <cell r="AN53">
            <v>12.05</v>
          </cell>
          <cell r="AO53">
            <v>14.07</v>
          </cell>
          <cell r="AP53">
            <v>13.3</v>
          </cell>
          <cell r="AQ53">
            <v>14.59</v>
          </cell>
          <cell r="AR53">
            <v>0</v>
          </cell>
          <cell r="AS53">
            <v>0</v>
          </cell>
          <cell r="AT53">
            <v>0</v>
          </cell>
          <cell r="AU53">
            <v>0</v>
          </cell>
          <cell r="AV53">
            <v>0</v>
          </cell>
          <cell r="AW53">
            <v>0</v>
          </cell>
          <cell r="AX53">
            <v>0</v>
          </cell>
          <cell r="AY53">
            <v>0</v>
          </cell>
          <cell r="AZ53">
            <v>0</v>
          </cell>
          <cell r="BA53">
            <v>0</v>
          </cell>
        </row>
        <row r="54">
          <cell r="B54">
            <v>22</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8.15</v>
          </cell>
          <cell r="AM54">
            <v>5.15</v>
          </cell>
          <cell r="AN54">
            <v>12.29</v>
          </cell>
          <cell r="AO54">
            <v>17.170000000000002</v>
          </cell>
          <cell r="AP54">
            <v>19.03</v>
          </cell>
          <cell r="AQ54">
            <v>15.12</v>
          </cell>
          <cell r="AR54">
            <v>0</v>
          </cell>
          <cell r="AS54">
            <v>0</v>
          </cell>
          <cell r="AT54">
            <v>0</v>
          </cell>
          <cell r="AU54">
            <v>0</v>
          </cell>
          <cell r="AV54">
            <v>0</v>
          </cell>
          <cell r="AW54">
            <v>0</v>
          </cell>
          <cell r="AX54">
            <v>0</v>
          </cell>
          <cell r="AY54">
            <v>0</v>
          </cell>
          <cell r="AZ54">
            <v>0</v>
          </cell>
          <cell r="BA54">
            <v>0</v>
          </cell>
        </row>
        <row r="55">
          <cell r="B55">
            <v>23</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8.15</v>
          </cell>
          <cell r="AM55">
            <v>4.24</v>
          </cell>
          <cell r="AN55">
            <v>13.17</v>
          </cell>
          <cell r="AO55">
            <v>15.12</v>
          </cell>
          <cell r="AP55">
            <v>15.12</v>
          </cell>
          <cell r="AQ55">
            <v>19.62</v>
          </cell>
          <cell r="AR55">
            <v>0</v>
          </cell>
          <cell r="AS55">
            <v>0</v>
          </cell>
          <cell r="AT55">
            <v>0</v>
          </cell>
          <cell r="AU55">
            <v>0</v>
          </cell>
          <cell r="AV55">
            <v>0</v>
          </cell>
          <cell r="AW55">
            <v>0</v>
          </cell>
          <cell r="AX55">
            <v>0</v>
          </cell>
          <cell r="AY55">
            <v>0</v>
          </cell>
          <cell r="AZ55">
            <v>0</v>
          </cell>
          <cell r="BA55">
            <v>0</v>
          </cell>
        </row>
        <row r="56">
          <cell r="B56">
            <v>24</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8.69</v>
          </cell>
          <cell r="AM56">
            <v>4.24</v>
          </cell>
          <cell r="AN56">
            <v>14.07</v>
          </cell>
          <cell r="AO56">
            <v>13.3</v>
          </cell>
          <cell r="AP56">
            <v>19.329999999999998</v>
          </cell>
          <cell r="AQ56">
            <v>17.59</v>
          </cell>
          <cell r="AR56">
            <v>0</v>
          </cell>
          <cell r="AS56">
            <v>0</v>
          </cell>
          <cell r="AT56">
            <v>0</v>
          </cell>
          <cell r="AU56">
            <v>0</v>
          </cell>
          <cell r="AV56">
            <v>0</v>
          </cell>
          <cell r="AW56">
            <v>0</v>
          </cell>
          <cell r="AX56">
            <v>0</v>
          </cell>
          <cell r="AY56">
            <v>0</v>
          </cell>
          <cell r="AZ56">
            <v>0</v>
          </cell>
          <cell r="BA56">
            <v>0</v>
          </cell>
        </row>
        <row r="57">
          <cell r="B57">
            <v>25</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14.72</v>
          </cell>
          <cell r="AM57">
            <v>2.5499999999999998</v>
          </cell>
          <cell r="AN57">
            <v>13.42</v>
          </cell>
          <cell r="AO57">
            <v>14.59</v>
          </cell>
          <cell r="AP57">
            <v>22.99</v>
          </cell>
          <cell r="AQ57">
            <v>18.89</v>
          </cell>
          <cell r="AR57">
            <v>0</v>
          </cell>
          <cell r="AS57">
            <v>0</v>
          </cell>
          <cell r="AT57">
            <v>0</v>
          </cell>
          <cell r="AU57">
            <v>0</v>
          </cell>
          <cell r="AV57">
            <v>0</v>
          </cell>
          <cell r="AW57">
            <v>0</v>
          </cell>
          <cell r="AX57">
            <v>0</v>
          </cell>
          <cell r="AY57">
            <v>0</v>
          </cell>
          <cell r="AZ57">
            <v>0</v>
          </cell>
          <cell r="BA57">
            <v>0</v>
          </cell>
        </row>
        <row r="58">
          <cell r="B58">
            <v>26</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12.79</v>
          </cell>
          <cell r="AM58">
            <v>2.5499999999999998</v>
          </cell>
          <cell r="AN58">
            <v>11.93</v>
          </cell>
          <cell r="AO58">
            <v>13.81</v>
          </cell>
          <cell r="AP58">
            <v>40.68</v>
          </cell>
          <cell r="AQ58">
            <v>20.37</v>
          </cell>
          <cell r="AR58">
            <v>0</v>
          </cell>
          <cell r="AS58">
            <v>0</v>
          </cell>
          <cell r="AT58">
            <v>0</v>
          </cell>
          <cell r="AU58">
            <v>0</v>
          </cell>
          <cell r="AV58">
            <v>0</v>
          </cell>
          <cell r="AW58">
            <v>0</v>
          </cell>
          <cell r="AX58">
            <v>0</v>
          </cell>
          <cell r="AY58">
            <v>0</v>
          </cell>
          <cell r="AZ58">
            <v>0</v>
          </cell>
          <cell r="BA58">
            <v>0</v>
          </cell>
        </row>
        <row r="59">
          <cell r="B59">
            <v>27</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14.72</v>
          </cell>
          <cell r="AM59">
            <v>2.5499999999999998</v>
          </cell>
          <cell r="AN59">
            <v>8.4700000000000006</v>
          </cell>
          <cell r="AO59">
            <v>12.92</v>
          </cell>
          <cell r="AP59">
            <v>42.73</v>
          </cell>
          <cell r="AQ59">
            <v>19.77</v>
          </cell>
          <cell r="AR59">
            <v>0</v>
          </cell>
          <cell r="AS59">
            <v>0</v>
          </cell>
          <cell r="AT59">
            <v>0</v>
          </cell>
          <cell r="AU59">
            <v>0</v>
          </cell>
          <cell r="AV59">
            <v>0</v>
          </cell>
          <cell r="AW59">
            <v>0</v>
          </cell>
          <cell r="AX59">
            <v>0</v>
          </cell>
          <cell r="AY59">
            <v>0</v>
          </cell>
          <cell r="AZ59">
            <v>0</v>
          </cell>
          <cell r="BA59">
            <v>0</v>
          </cell>
        </row>
        <row r="60">
          <cell r="B60">
            <v>28</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12.17</v>
          </cell>
          <cell r="AM60">
            <v>2.5499999999999998</v>
          </cell>
          <cell r="AN60">
            <v>10.85</v>
          </cell>
          <cell r="AO60">
            <v>12.29</v>
          </cell>
          <cell r="AP60">
            <v>41.09</v>
          </cell>
          <cell r="AQ60">
            <v>19.329999999999998</v>
          </cell>
          <cell r="AR60">
            <v>0</v>
          </cell>
          <cell r="AS60">
            <v>0</v>
          </cell>
          <cell r="AT60">
            <v>0</v>
          </cell>
          <cell r="AU60">
            <v>0</v>
          </cell>
          <cell r="AV60">
            <v>0</v>
          </cell>
          <cell r="AW60">
            <v>0</v>
          </cell>
          <cell r="AX60">
            <v>0</v>
          </cell>
          <cell r="AY60">
            <v>0</v>
          </cell>
          <cell r="AZ60">
            <v>0</v>
          </cell>
          <cell r="BA60">
            <v>0</v>
          </cell>
        </row>
        <row r="61">
          <cell r="B61">
            <v>29</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4.24</v>
          </cell>
          <cell r="AN61">
            <v>0</v>
          </cell>
          <cell r="AO61">
            <v>0</v>
          </cell>
          <cell r="AP61">
            <v>0</v>
          </cell>
          <cell r="AQ61">
            <v>29.33</v>
          </cell>
          <cell r="AR61">
            <v>0</v>
          </cell>
          <cell r="AS61">
            <v>0</v>
          </cell>
          <cell r="AT61">
            <v>0</v>
          </cell>
          <cell r="AU61">
            <v>0</v>
          </cell>
          <cell r="AV61">
            <v>0</v>
          </cell>
          <cell r="AW61">
            <v>0</v>
          </cell>
          <cell r="AX61">
            <v>0</v>
          </cell>
          <cell r="AY61">
            <v>0</v>
          </cell>
          <cell r="AZ61">
            <v>0</v>
          </cell>
          <cell r="BA61">
            <v>0</v>
          </cell>
        </row>
        <row r="62">
          <cell r="B62">
            <v>1</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13.42</v>
          </cell>
          <cell r="AM62">
            <v>6.1</v>
          </cell>
          <cell r="AN62">
            <v>11.08</v>
          </cell>
          <cell r="AO62">
            <v>11.44</v>
          </cell>
          <cell r="AP62">
            <v>76.25</v>
          </cell>
          <cell r="AQ62">
            <v>25.08</v>
          </cell>
          <cell r="AR62">
            <v>0</v>
          </cell>
          <cell r="AS62">
            <v>0</v>
          </cell>
          <cell r="AT62">
            <v>0</v>
          </cell>
          <cell r="AU62">
            <v>0</v>
          </cell>
          <cell r="AV62">
            <v>0</v>
          </cell>
          <cell r="AW62">
            <v>0</v>
          </cell>
          <cell r="AX62">
            <v>0</v>
          </cell>
          <cell r="AY62">
            <v>0</v>
          </cell>
          <cell r="AZ62">
            <v>0</v>
          </cell>
          <cell r="BA62">
            <v>0</v>
          </cell>
        </row>
        <row r="63">
          <cell r="B63">
            <v>2</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10.96</v>
          </cell>
          <cell r="AM63">
            <v>7.1</v>
          </cell>
          <cell r="AN63">
            <v>10.38</v>
          </cell>
          <cell r="AO63">
            <v>11.08</v>
          </cell>
          <cell r="AP63">
            <v>44.83</v>
          </cell>
          <cell r="AQ63">
            <v>22.68</v>
          </cell>
          <cell r="AR63">
            <v>0</v>
          </cell>
          <cell r="AS63">
            <v>0</v>
          </cell>
          <cell r="AT63">
            <v>0</v>
          </cell>
          <cell r="AU63">
            <v>0</v>
          </cell>
          <cell r="AV63">
            <v>0</v>
          </cell>
          <cell r="AW63">
            <v>0</v>
          </cell>
          <cell r="AX63">
            <v>0</v>
          </cell>
          <cell r="AY63">
            <v>0</v>
          </cell>
          <cell r="AZ63">
            <v>0</v>
          </cell>
          <cell r="BA63">
            <v>0</v>
          </cell>
        </row>
        <row r="64">
          <cell r="B64">
            <v>3</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8.69</v>
          </cell>
          <cell r="AM64">
            <v>8.15</v>
          </cell>
          <cell r="AN64">
            <v>9.58</v>
          </cell>
          <cell r="AO64">
            <v>10.73</v>
          </cell>
          <cell r="AP64">
            <v>25.58</v>
          </cell>
          <cell r="AQ64">
            <v>21.9</v>
          </cell>
          <cell r="AR64">
            <v>0</v>
          </cell>
          <cell r="AS64">
            <v>0</v>
          </cell>
          <cell r="AT64">
            <v>0</v>
          </cell>
          <cell r="AU64">
            <v>0</v>
          </cell>
          <cell r="AV64">
            <v>0</v>
          </cell>
          <cell r="AW64">
            <v>0</v>
          </cell>
          <cell r="AX64">
            <v>0</v>
          </cell>
          <cell r="AY64">
            <v>0</v>
          </cell>
          <cell r="AZ64">
            <v>0</v>
          </cell>
          <cell r="BA64">
            <v>0</v>
          </cell>
        </row>
        <row r="65">
          <cell r="B65">
            <v>4</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9.8000000000000007</v>
          </cell>
          <cell r="AM65">
            <v>8.69</v>
          </cell>
          <cell r="AN65">
            <v>8.36</v>
          </cell>
          <cell r="AO65">
            <v>10.49</v>
          </cell>
          <cell r="AP65">
            <v>27.6</v>
          </cell>
          <cell r="AQ65">
            <v>20.37</v>
          </cell>
          <cell r="AR65">
            <v>0</v>
          </cell>
          <cell r="AS65">
            <v>0</v>
          </cell>
          <cell r="AT65">
            <v>0</v>
          </cell>
          <cell r="AU65">
            <v>0</v>
          </cell>
          <cell r="AV65">
            <v>0</v>
          </cell>
          <cell r="AW65">
            <v>0</v>
          </cell>
          <cell r="AX65">
            <v>0</v>
          </cell>
          <cell r="AY65">
            <v>0</v>
          </cell>
          <cell r="AZ65">
            <v>0</v>
          </cell>
          <cell r="BA65">
            <v>0</v>
          </cell>
        </row>
        <row r="66">
          <cell r="B66">
            <v>5</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8.69</v>
          </cell>
          <cell r="AM66">
            <v>15.39</v>
          </cell>
          <cell r="AN66">
            <v>16.059999999999999</v>
          </cell>
          <cell r="AO66">
            <v>9.69</v>
          </cell>
          <cell r="AP66">
            <v>25.91</v>
          </cell>
          <cell r="AQ66">
            <v>18.89</v>
          </cell>
          <cell r="AR66">
            <v>0</v>
          </cell>
          <cell r="AS66">
            <v>0</v>
          </cell>
          <cell r="AT66">
            <v>0</v>
          </cell>
          <cell r="AU66">
            <v>0</v>
          </cell>
          <cell r="AV66">
            <v>0</v>
          </cell>
          <cell r="AW66">
            <v>0</v>
          </cell>
          <cell r="AX66">
            <v>0</v>
          </cell>
          <cell r="AY66">
            <v>0</v>
          </cell>
          <cell r="AZ66">
            <v>0</v>
          </cell>
          <cell r="BA66">
            <v>0</v>
          </cell>
        </row>
        <row r="67">
          <cell r="B67">
            <v>6</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9.24</v>
          </cell>
          <cell r="AM67">
            <v>19.329999999999998</v>
          </cell>
          <cell r="AN67">
            <v>14.33</v>
          </cell>
          <cell r="AO67">
            <v>9.1300000000000008</v>
          </cell>
          <cell r="AP67">
            <v>25.41</v>
          </cell>
          <cell r="AQ67">
            <v>22.68</v>
          </cell>
          <cell r="AR67">
            <v>0</v>
          </cell>
          <cell r="AS67">
            <v>0</v>
          </cell>
          <cell r="AT67">
            <v>0</v>
          </cell>
          <cell r="AU67">
            <v>0</v>
          </cell>
          <cell r="AV67">
            <v>0</v>
          </cell>
          <cell r="AW67">
            <v>0</v>
          </cell>
          <cell r="AX67">
            <v>0</v>
          </cell>
          <cell r="AY67">
            <v>0</v>
          </cell>
          <cell r="AZ67">
            <v>0</v>
          </cell>
          <cell r="BA67">
            <v>0</v>
          </cell>
        </row>
        <row r="68">
          <cell r="B68">
            <v>7</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12.17</v>
          </cell>
          <cell r="AM68">
            <v>19.62</v>
          </cell>
          <cell r="AN68">
            <v>13.04</v>
          </cell>
          <cell r="AO68">
            <v>8.36</v>
          </cell>
          <cell r="AP68">
            <v>32.01</v>
          </cell>
          <cell r="AQ68">
            <v>25.08</v>
          </cell>
          <cell r="AR68">
            <v>0</v>
          </cell>
          <cell r="AS68">
            <v>0</v>
          </cell>
          <cell r="AT68">
            <v>0</v>
          </cell>
          <cell r="AU68">
            <v>0</v>
          </cell>
          <cell r="AV68">
            <v>0</v>
          </cell>
          <cell r="AW68">
            <v>0</v>
          </cell>
          <cell r="AX68">
            <v>0</v>
          </cell>
          <cell r="AY68">
            <v>0</v>
          </cell>
          <cell r="AZ68">
            <v>0</v>
          </cell>
          <cell r="BA68">
            <v>0</v>
          </cell>
        </row>
        <row r="69">
          <cell r="B69">
            <v>8</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9.8000000000000007</v>
          </cell>
          <cell r="AM69">
            <v>21.13</v>
          </cell>
          <cell r="AN69">
            <v>12.54</v>
          </cell>
          <cell r="AO69">
            <v>9.58</v>
          </cell>
          <cell r="AP69">
            <v>31.47</v>
          </cell>
          <cell r="AQ69">
            <v>24.27</v>
          </cell>
          <cell r="AR69">
            <v>0</v>
          </cell>
          <cell r="AS69">
            <v>0</v>
          </cell>
          <cell r="AT69">
            <v>0</v>
          </cell>
          <cell r="AU69">
            <v>0</v>
          </cell>
          <cell r="AV69">
            <v>0</v>
          </cell>
          <cell r="AW69">
            <v>0</v>
          </cell>
          <cell r="AX69">
            <v>0</v>
          </cell>
          <cell r="AY69">
            <v>0</v>
          </cell>
          <cell r="AZ69">
            <v>0</v>
          </cell>
          <cell r="BA69">
            <v>0</v>
          </cell>
        </row>
        <row r="70">
          <cell r="B70">
            <v>9</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14.72</v>
          </cell>
          <cell r="AM70">
            <v>22.68</v>
          </cell>
          <cell r="AN70">
            <v>13.04</v>
          </cell>
          <cell r="AO70">
            <v>7.31</v>
          </cell>
          <cell r="AP70">
            <v>28.28</v>
          </cell>
          <cell r="AQ70">
            <v>21.9</v>
          </cell>
          <cell r="AR70">
            <v>0</v>
          </cell>
          <cell r="AS70">
            <v>0</v>
          </cell>
          <cell r="AT70">
            <v>0</v>
          </cell>
          <cell r="AU70">
            <v>0</v>
          </cell>
          <cell r="AV70">
            <v>0</v>
          </cell>
          <cell r="AW70">
            <v>0</v>
          </cell>
          <cell r="AX70">
            <v>0</v>
          </cell>
          <cell r="AY70">
            <v>0</v>
          </cell>
          <cell r="AZ70">
            <v>0</v>
          </cell>
          <cell r="BA70">
            <v>0</v>
          </cell>
        </row>
        <row r="71">
          <cell r="B71">
            <v>10</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13.42</v>
          </cell>
          <cell r="AM71">
            <v>21.13</v>
          </cell>
          <cell r="AN71">
            <v>12.17</v>
          </cell>
          <cell r="AO71">
            <v>7.41</v>
          </cell>
          <cell r="AP71">
            <v>25.08</v>
          </cell>
          <cell r="AQ71">
            <v>25.91</v>
          </cell>
          <cell r="AR71">
            <v>0</v>
          </cell>
          <cell r="AS71">
            <v>0</v>
          </cell>
          <cell r="AT71">
            <v>0</v>
          </cell>
          <cell r="AU71">
            <v>0</v>
          </cell>
          <cell r="AV71">
            <v>0</v>
          </cell>
          <cell r="AW71">
            <v>0</v>
          </cell>
          <cell r="AX71">
            <v>0</v>
          </cell>
          <cell r="AY71">
            <v>0</v>
          </cell>
          <cell r="AZ71">
            <v>0</v>
          </cell>
          <cell r="BA71">
            <v>0</v>
          </cell>
        </row>
        <row r="72">
          <cell r="B72">
            <v>11</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14.72</v>
          </cell>
          <cell r="AM72">
            <v>22.68</v>
          </cell>
          <cell r="AN72">
            <v>16.75</v>
          </cell>
          <cell r="AO72">
            <v>12.17</v>
          </cell>
          <cell r="AP72">
            <v>22.83</v>
          </cell>
          <cell r="AQ72">
            <v>22.68</v>
          </cell>
          <cell r="AR72">
            <v>0</v>
          </cell>
          <cell r="AS72">
            <v>0</v>
          </cell>
          <cell r="AT72">
            <v>0</v>
          </cell>
          <cell r="AU72">
            <v>0</v>
          </cell>
          <cell r="AV72">
            <v>0</v>
          </cell>
          <cell r="AW72">
            <v>0</v>
          </cell>
          <cell r="AX72">
            <v>0</v>
          </cell>
          <cell r="AY72">
            <v>0</v>
          </cell>
          <cell r="AZ72">
            <v>0</v>
          </cell>
          <cell r="BA72">
            <v>0</v>
          </cell>
        </row>
        <row r="73">
          <cell r="B73">
            <v>12</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12.17</v>
          </cell>
          <cell r="AM73">
            <v>15.39</v>
          </cell>
          <cell r="AN73">
            <v>14.2</v>
          </cell>
          <cell r="AO73">
            <v>14.46</v>
          </cell>
          <cell r="AP73">
            <v>21.59</v>
          </cell>
          <cell r="AQ73">
            <v>31.11</v>
          </cell>
          <cell r="AR73">
            <v>0</v>
          </cell>
          <cell r="AS73">
            <v>0</v>
          </cell>
          <cell r="AT73">
            <v>0</v>
          </cell>
          <cell r="AU73">
            <v>0</v>
          </cell>
          <cell r="AV73">
            <v>0</v>
          </cell>
          <cell r="AW73">
            <v>0</v>
          </cell>
          <cell r="AX73">
            <v>0</v>
          </cell>
          <cell r="AY73">
            <v>0</v>
          </cell>
          <cell r="AZ73">
            <v>0</v>
          </cell>
          <cell r="BA73">
            <v>0</v>
          </cell>
        </row>
        <row r="74">
          <cell r="B74">
            <v>13</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14.72</v>
          </cell>
          <cell r="AM74">
            <v>12.79</v>
          </cell>
          <cell r="AN74">
            <v>14.99</v>
          </cell>
          <cell r="AO74">
            <v>13.42</v>
          </cell>
          <cell r="AP74">
            <v>19.18</v>
          </cell>
          <cell r="AQ74">
            <v>21.13</v>
          </cell>
          <cell r="AR74">
            <v>0</v>
          </cell>
          <cell r="AS74">
            <v>0</v>
          </cell>
          <cell r="AT74">
            <v>0</v>
          </cell>
          <cell r="AU74">
            <v>0</v>
          </cell>
          <cell r="AV74">
            <v>0</v>
          </cell>
          <cell r="AW74">
            <v>0</v>
          </cell>
          <cell r="AX74">
            <v>0</v>
          </cell>
          <cell r="AY74">
            <v>0</v>
          </cell>
          <cell r="AZ74">
            <v>0</v>
          </cell>
          <cell r="BA74">
            <v>0</v>
          </cell>
        </row>
        <row r="75">
          <cell r="B75">
            <v>14</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12.17</v>
          </cell>
          <cell r="AM75">
            <v>11.56</v>
          </cell>
          <cell r="AN75">
            <v>13.17</v>
          </cell>
          <cell r="AO75">
            <v>13.17</v>
          </cell>
          <cell r="AP75">
            <v>17.170000000000002</v>
          </cell>
          <cell r="AQ75">
            <v>20.07</v>
          </cell>
          <cell r="AR75">
            <v>0</v>
          </cell>
          <cell r="AS75">
            <v>0</v>
          </cell>
          <cell r="AT75">
            <v>0</v>
          </cell>
          <cell r="AU75">
            <v>0</v>
          </cell>
          <cell r="AV75">
            <v>0</v>
          </cell>
          <cell r="AW75">
            <v>0</v>
          </cell>
          <cell r="AX75">
            <v>0</v>
          </cell>
          <cell r="AY75">
            <v>0</v>
          </cell>
          <cell r="AZ75">
            <v>0</v>
          </cell>
          <cell r="BA75">
            <v>0</v>
          </cell>
        </row>
        <row r="76">
          <cell r="B76">
            <v>15</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11.56</v>
          </cell>
          <cell r="AM76">
            <v>10.38</v>
          </cell>
          <cell r="AN76">
            <v>12.29</v>
          </cell>
          <cell r="AO76">
            <v>13.42</v>
          </cell>
          <cell r="AP76">
            <v>15.39</v>
          </cell>
          <cell r="AQ76">
            <v>49.16</v>
          </cell>
          <cell r="AR76">
            <v>0</v>
          </cell>
          <cell r="AS76">
            <v>0</v>
          </cell>
          <cell r="AT76">
            <v>0</v>
          </cell>
          <cell r="AU76">
            <v>0</v>
          </cell>
          <cell r="AV76">
            <v>0</v>
          </cell>
          <cell r="AW76">
            <v>0</v>
          </cell>
          <cell r="AX76">
            <v>0</v>
          </cell>
          <cell r="AY76">
            <v>0</v>
          </cell>
          <cell r="AZ76">
            <v>0</v>
          </cell>
          <cell r="BA76">
            <v>0</v>
          </cell>
        </row>
        <row r="77">
          <cell r="B77">
            <v>16</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12.17</v>
          </cell>
          <cell r="AM77">
            <v>9.24</v>
          </cell>
          <cell r="AN77">
            <v>11.56</v>
          </cell>
          <cell r="AO77">
            <v>17.45</v>
          </cell>
          <cell r="AP77">
            <v>22.68</v>
          </cell>
          <cell r="AQ77">
            <v>38.67</v>
          </cell>
          <cell r="AR77">
            <v>0</v>
          </cell>
          <cell r="AS77">
            <v>0</v>
          </cell>
          <cell r="AT77">
            <v>0</v>
          </cell>
          <cell r="AU77">
            <v>0</v>
          </cell>
          <cell r="AV77">
            <v>0</v>
          </cell>
          <cell r="AW77">
            <v>0</v>
          </cell>
          <cell r="AX77">
            <v>0</v>
          </cell>
          <cell r="AY77">
            <v>0</v>
          </cell>
          <cell r="AZ77">
            <v>0</v>
          </cell>
          <cell r="BA77">
            <v>0</v>
          </cell>
        </row>
        <row r="78">
          <cell r="B78">
            <v>17</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11.56</v>
          </cell>
          <cell r="AM78">
            <v>6.1</v>
          </cell>
          <cell r="AN78">
            <v>10.49</v>
          </cell>
          <cell r="AO78">
            <v>14.2</v>
          </cell>
          <cell r="AP78">
            <v>21.13</v>
          </cell>
          <cell r="AQ78">
            <v>31.11</v>
          </cell>
          <cell r="AR78">
            <v>0</v>
          </cell>
          <cell r="AS78">
            <v>0</v>
          </cell>
          <cell r="AT78">
            <v>0</v>
          </cell>
          <cell r="AU78">
            <v>0</v>
          </cell>
          <cell r="AV78">
            <v>0</v>
          </cell>
          <cell r="AW78">
            <v>0</v>
          </cell>
          <cell r="AX78">
            <v>0</v>
          </cell>
          <cell r="AY78">
            <v>0</v>
          </cell>
          <cell r="AZ78">
            <v>0</v>
          </cell>
          <cell r="BA78">
            <v>0</v>
          </cell>
        </row>
        <row r="79">
          <cell r="B79">
            <v>18</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12.17</v>
          </cell>
          <cell r="AM79">
            <v>5.15</v>
          </cell>
          <cell r="AN79">
            <v>10.61</v>
          </cell>
          <cell r="AO79">
            <v>12.54</v>
          </cell>
          <cell r="AP79">
            <v>23.95</v>
          </cell>
          <cell r="AQ79">
            <v>25.91</v>
          </cell>
          <cell r="AR79">
            <v>0</v>
          </cell>
          <cell r="AS79">
            <v>0</v>
          </cell>
          <cell r="AT79">
            <v>0</v>
          </cell>
          <cell r="AU79">
            <v>0</v>
          </cell>
          <cell r="AV79">
            <v>0</v>
          </cell>
          <cell r="AW79">
            <v>0</v>
          </cell>
          <cell r="AX79">
            <v>0</v>
          </cell>
          <cell r="AY79">
            <v>0</v>
          </cell>
          <cell r="AZ79">
            <v>0</v>
          </cell>
          <cell r="BA79">
            <v>0</v>
          </cell>
        </row>
        <row r="80">
          <cell r="B80">
            <v>19</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9.8000000000000007</v>
          </cell>
          <cell r="AM80">
            <v>4.96</v>
          </cell>
          <cell r="AN80">
            <v>10.38</v>
          </cell>
          <cell r="AO80">
            <v>11.8</v>
          </cell>
          <cell r="AP80">
            <v>20.07</v>
          </cell>
          <cell r="AQ80">
            <v>26.75</v>
          </cell>
          <cell r="AR80">
            <v>0</v>
          </cell>
          <cell r="AS80">
            <v>0</v>
          </cell>
          <cell r="AT80">
            <v>0</v>
          </cell>
          <cell r="AU80">
            <v>0</v>
          </cell>
          <cell r="AV80">
            <v>0</v>
          </cell>
          <cell r="AW80">
            <v>0</v>
          </cell>
          <cell r="AX80">
            <v>0</v>
          </cell>
          <cell r="AY80">
            <v>0</v>
          </cell>
          <cell r="AZ80">
            <v>0</v>
          </cell>
          <cell r="BA80">
            <v>0</v>
          </cell>
        </row>
        <row r="81">
          <cell r="B81">
            <v>20</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11.56</v>
          </cell>
          <cell r="AM81">
            <v>32.93</v>
          </cell>
          <cell r="AN81">
            <v>11.08</v>
          </cell>
          <cell r="AO81">
            <v>12.42</v>
          </cell>
          <cell r="AP81">
            <v>20.82</v>
          </cell>
          <cell r="AQ81">
            <v>20.37</v>
          </cell>
          <cell r="AR81">
            <v>0</v>
          </cell>
          <cell r="AS81">
            <v>0</v>
          </cell>
          <cell r="AT81">
            <v>0</v>
          </cell>
          <cell r="AU81">
            <v>0</v>
          </cell>
          <cell r="AV81">
            <v>0</v>
          </cell>
          <cell r="AW81">
            <v>0</v>
          </cell>
          <cell r="AX81">
            <v>0</v>
          </cell>
          <cell r="AY81">
            <v>0</v>
          </cell>
          <cell r="AZ81">
            <v>0</v>
          </cell>
          <cell r="BA81">
            <v>0</v>
          </cell>
        </row>
        <row r="82">
          <cell r="B82">
            <v>21</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14.72</v>
          </cell>
          <cell r="AM82">
            <v>22.68</v>
          </cell>
          <cell r="AN82">
            <v>9.92</v>
          </cell>
          <cell r="AO82">
            <v>11.32</v>
          </cell>
          <cell r="AP82">
            <v>19.62</v>
          </cell>
          <cell r="AQ82">
            <v>20.37</v>
          </cell>
          <cell r="AR82">
            <v>0</v>
          </cell>
          <cell r="AS82">
            <v>0</v>
          </cell>
          <cell r="AT82">
            <v>0</v>
          </cell>
          <cell r="AU82">
            <v>0</v>
          </cell>
          <cell r="AV82">
            <v>0</v>
          </cell>
          <cell r="AW82">
            <v>0</v>
          </cell>
          <cell r="AX82">
            <v>0</v>
          </cell>
          <cell r="AY82">
            <v>0</v>
          </cell>
          <cell r="AZ82">
            <v>0</v>
          </cell>
          <cell r="BA82">
            <v>0</v>
          </cell>
        </row>
        <row r="83">
          <cell r="B83">
            <v>22</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11.56</v>
          </cell>
          <cell r="AM83">
            <v>15.39</v>
          </cell>
          <cell r="AN83">
            <v>9.24</v>
          </cell>
          <cell r="AO83">
            <v>10.15</v>
          </cell>
          <cell r="AP83">
            <v>26.24</v>
          </cell>
          <cell r="AQ83">
            <v>23.47</v>
          </cell>
          <cell r="AR83">
            <v>0</v>
          </cell>
          <cell r="AS83">
            <v>0</v>
          </cell>
          <cell r="AT83">
            <v>0</v>
          </cell>
          <cell r="AU83">
            <v>0</v>
          </cell>
          <cell r="AV83">
            <v>0</v>
          </cell>
          <cell r="AW83">
            <v>0</v>
          </cell>
          <cell r="AX83">
            <v>0</v>
          </cell>
          <cell r="AY83">
            <v>0</v>
          </cell>
          <cell r="AZ83">
            <v>0</v>
          </cell>
          <cell r="BA83">
            <v>0</v>
          </cell>
        </row>
        <row r="84">
          <cell r="B84">
            <v>23</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10.96</v>
          </cell>
          <cell r="AM84">
            <v>24.27</v>
          </cell>
          <cell r="AN84">
            <v>9.58</v>
          </cell>
          <cell r="AO84">
            <v>19.920000000000002</v>
          </cell>
          <cell r="AP84">
            <v>20.37</v>
          </cell>
          <cell r="AQ84">
            <v>22.99</v>
          </cell>
          <cell r="AR84">
            <v>0</v>
          </cell>
          <cell r="AS84">
            <v>0</v>
          </cell>
          <cell r="AT84">
            <v>0</v>
          </cell>
          <cell r="AU84">
            <v>0</v>
          </cell>
          <cell r="AV84">
            <v>0</v>
          </cell>
          <cell r="AW84">
            <v>0</v>
          </cell>
          <cell r="AX84">
            <v>0</v>
          </cell>
          <cell r="AY84">
            <v>0</v>
          </cell>
          <cell r="AZ84">
            <v>0</v>
          </cell>
          <cell r="BA84">
            <v>0</v>
          </cell>
        </row>
        <row r="85">
          <cell r="B85">
            <v>24</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16.75</v>
          </cell>
          <cell r="AM85">
            <v>25.91</v>
          </cell>
          <cell r="AN85">
            <v>8.36</v>
          </cell>
          <cell r="AO85">
            <v>19.18</v>
          </cell>
          <cell r="AP85">
            <v>25.08</v>
          </cell>
          <cell r="AQ85">
            <v>21.13</v>
          </cell>
          <cell r="AR85">
            <v>0</v>
          </cell>
          <cell r="AS85">
            <v>0</v>
          </cell>
          <cell r="AT85">
            <v>0</v>
          </cell>
          <cell r="AU85">
            <v>0</v>
          </cell>
          <cell r="AV85">
            <v>0</v>
          </cell>
          <cell r="AW85">
            <v>0</v>
          </cell>
          <cell r="AX85">
            <v>0</v>
          </cell>
          <cell r="AY85">
            <v>0</v>
          </cell>
          <cell r="AZ85">
            <v>0</v>
          </cell>
          <cell r="BA85">
            <v>0</v>
          </cell>
        </row>
        <row r="86">
          <cell r="B86">
            <v>25</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14.72</v>
          </cell>
          <cell r="AM86">
            <v>27.6</v>
          </cell>
          <cell r="AN86">
            <v>8.58</v>
          </cell>
          <cell r="AO86">
            <v>12.54</v>
          </cell>
          <cell r="AP86">
            <v>21.43</v>
          </cell>
          <cell r="AQ86">
            <v>20.82</v>
          </cell>
          <cell r="AR86">
            <v>0</v>
          </cell>
          <cell r="AS86">
            <v>0</v>
          </cell>
          <cell r="AT86">
            <v>0</v>
          </cell>
          <cell r="AU86">
            <v>0</v>
          </cell>
          <cell r="AV86">
            <v>0</v>
          </cell>
          <cell r="AW86">
            <v>0</v>
          </cell>
          <cell r="AX86">
            <v>0</v>
          </cell>
          <cell r="AY86">
            <v>0</v>
          </cell>
          <cell r="AZ86">
            <v>0</v>
          </cell>
          <cell r="BA86">
            <v>0</v>
          </cell>
        </row>
        <row r="87">
          <cell r="B87">
            <v>26</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13.42</v>
          </cell>
          <cell r="AM87">
            <v>36.71</v>
          </cell>
          <cell r="AN87">
            <v>7.51</v>
          </cell>
          <cell r="AO87">
            <v>18.89</v>
          </cell>
          <cell r="AP87">
            <v>19.329999999999998</v>
          </cell>
          <cell r="AQ87">
            <v>19.18</v>
          </cell>
          <cell r="AR87">
            <v>0</v>
          </cell>
          <cell r="AS87">
            <v>0</v>
          </cell>
          <cell r="AT87">
            <v>0</v>
          </cell>
          <cell r="AU87">
            <v>0</v>
          </cell>
          <cell r="AV87">
            <v>0</v>
          </cell>
          <cell r="AW87">
            <v>0</v>
          </cell>
          <cell r="AX87">
            <v>0</v>
          </cell>
          <cell r="AY87">
            <v>0</v>
          </cell>
          <cell r="AZ87">
            <v>0</v>
          </cell>
          <cell r="BA87">
            <v>0</v>
          </cell>
        </row>
        <row r="88">
          <cell r="B88">
            <v>27</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10.96</v>
          </cell>
          <cell r="AM88">
            <v>24.27</v>
          </cell>
          <cell r="AN88">
            <v>8.15</v>
          </cell>
          <cell r="AO88">
            <v>14.72</v>
          </cell>
          <cell r="AP88">
            <v>17.170000000000002</v>
          </cell>
          <cell r="AQ88">
            <v>20.37</v>
          </cell>
          <cell r="AR88">
            <v>0</v>
          </cell>
          <cell r="AS88">
            <v>0</v>
          </cell>
          <cell r="AT88">
            <v>0</v>
          </cell>
          <cell r="AU88">
            <v>0</v>
          </cell>
          <cell r="AV88">
            <v>0</v>
          </cell>
          <cell r="AW88">
            <v>0</v>
          </cell>
          <cell r="AX88">
            <v>0</v>
          </cell>
          <cell r="AY88">
            <v>0</v>
          </cell>
          <cell r="AZ88">
            <v>0</v>
          </cell>
          <cell r="BA88">
            <v>0</v>
          </cell>
        </row>
        <row r="89">
          <cell r="B89">
            <v>28</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12.17</v>
          </cell>
          <cell r="AM89">
            <v>16.75</v>
          </cell>
          <cell r="AN89">
            <v>9.35</v>
          </cell>
          <cell r="AO89">
            <v>13.42</v>
          </cell>
          <cell r="AP89">
            <v>15.12</v>
          </cell>
          <cell r="AQ89">
            <v>20.07</v>
          </cell>
          <cell r="AR89">
            <v>0</v>
          </cell>
          <cell r="AS89">
            <v>0</v>
          </cell>
          <cell r="AT89">
            <v>0</v>
          </cell>
          <cell r="AU89">
            <v>0</v>
          </cell>
          <cell r="AV89">
            <v>0</v>
          </cell>
          <cell r="AW89">
            <v>0</v>
          </cell>
          <cell r="AX89">
            <v>0</v>
          </cell>
          <cell r="AY89">
            <v>0</v>
          </cell>
          <cell r="AZ89">
            <v>0</v>
          </cell>
          <cell r="BA89">
            <v>0</v>
          </cell>
        </row>
        <row r="90">
          <cell r="B90">
            <v>29</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14.07</v>
          </cell>
          <cell r="AM90">
            <v>14.07</v>
          </cell>
          <cell r="AN90">
            <v>9.8000000000000007</v>
          </cell>
          <cell r="AO90">
            <v>13.3</v>
          </cell>
          <cell r="AP90">
            <v>19.62</v>
          </cell>
          <cell r="AQ90">
            <v>18.600000000000001</v>
          </cell>
          <cell r="AR90">
            <v>0</v>
          </cell>
          <cell r="AS90">
            <v>0</v>
          </cell>
          <cell r="AT90">
            <v>0</v>
          </cell>
          <cell r="AU90">
            <v>0</v>
          </cell>
          <cell r="AV90">
            <v>0</v>
          </cell>
          <cell r="AW90">
            <v>0</v>
          </cell>
          <cell r="AX90">
            <v>0</v>
          </cell>
          <cell r="AY90">
            <v>0</v>
          </cell>
          <cell r="AZ90">
            <v>0</v>
          </cell>
          <cell r="BA90">
            <v>0</v>
          </cell>
        </row>
        <row r="91">
          <cell r="B91">
            <v>30</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12.17</v>
          </cell>
          <cell r="AM91">
            <v>31.11</v>
          </cell>
          <cell r="AN91">
            <v>8.4700000000000006</v>
          </cell>
          <cell r="AO91">
            <v>13.55</v>
          </cell>
          <cell r="AP91">
            <v>15.93</v>
          </cell>
          <cell r="AQ91">
            <v>17.59</v>
          </cell>
          <cell r="AR91">
            <v>0</v>
          </cell>
          <cell r="AS91">
            <v>0</v>
          </cell>
          <cell r="AT91">
            <v>0</v>
          </cell>
          <cell r="AU91">
            <v>0</v>
          </cell>
          <cell r="AV91">
            <v>0</v>
          </cell>
          <cell r="AW91">
            <v>0</v>
          </cell>
          <cell r="AX91">
            <v>0</v>
          </cell>
          <cell r="AY91">
            <v>0</v>
          </cell>
          <cell r="AZ91">
            <v>0</v>
          </cell>
          <cell r="BA91">
            <v>0</v>
          </cell>
        </row>
        <row r="92">
          <cell r="B92">
            <v>31</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13.42</v>
          </cell>
          <cell r="AM92">
            <v>22.68</v>
          </cell>
          <cell r="AN92">
            <v>7.72</v>
          </cell>
          <cell r="AO92">
            <v>12.67</v>
          </cell>
          <cell r="AP92">
            <v>14.59</v>
          </cell>
          <cell r="AQ92">
            <v>17.03</v>
          </cell>
          <cell r="AR92">
            <v>0</v>
          </cell>
          <cell r="AS92">
            <v>0</v>
          </cell>
          <cell r="AT92">
            <v>0</v>
          </cell>
          <cell r="AU92">
            <v>0</v>
          </cell>
          <cell r="AV92">
            <v>0</v>
          </cell>
          <cell r="AW92">
            <v>0</v>
          </cell>
          <cell r="AX92">
            <v>0</v>
          </cell>
          <cell r="AY92">
            <v>0</v>
          </cell>
          <cell r="AZ92">
            <v>0</v>
          </cell>
          <cell r="BA92">
            <v>0</v>
          </cell>
        </row>
        <row r="93">
          <cell r="B93">
            <v>1</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20.37</v>
          </cell>
          <cell r="AM93">
            <v>15.39</v>
          </cell>
          <cell r="AN93">
            <v>7.41</v>
          </cell>
          <cell r="AO93">
            <v>11.8</v>
          </cell>
          <cell r="AP93">
            <v>13.81</v>
          </cell>
          <cell r="AQ93">
            <v>17.03</v>
          </cell>
          <cell r="AR93">
            <v>0</v>
          </cell>
          <cell r="AS93">
            <v>0</v>
          </cell>
          <cell r="AT93">
            <v>0</v>
          </cell>
          <cell r="AU93">
            <v>0</v>
          </cell>
          <cell r="AV93">
            <v>0</v>
          </cell>
          <cell r="AW93">
            <v>0</v>
          </cell>
          <cell r="AX93">
            <v>0</v>
          </cell>
          <cell r="AY93">
            <v>0</v>
          </cell>
          <cell r="AZ93">
            <v>0</v>
          </cell>
          <cell r="BA93">
            <v>0</v>
          </cell>
        </row>
        <row r="94">
          <cell r="B94">
            <v>2</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14.72</v>
          </cell>
          <cell r="AM94">
            <v>27.6</v>
          </cell>
          <cell r="AN94">
            <v>10.15</v>
          </cell>
          <cell r="AO94">
            <v>14.33</v>
          </cell>
          <cell r="AP94">
            <v>14.85</v>
          </cell>
          <cell r="AQ94">
            <v>17.45</v>
          </cell>
          <cell r="AR94">
            <v>0</v>
          </cell>
          <cell r="AS94">
            <v>0</v>
          </cell>
          <cell r="AT94">
            <v>0</v>
          </cell>
          <cell r="AU94">
            <v>0</v>
          </cell>
          <cell r="AV94">
            <v>0</v>
          </cell>
          <cell r="AW94">
            <v>0</v>
          </cell>
          <cell r="AX94">
            <v>0</v>
          </cell>
          <cell r="AY94">
            <v>0</v>
          </cell>
          <cell r="AZ94">
            <v>0</v>
          </cell>
          <cell r="BA94">
            <v>0</v>
          </cell>
        </row>
        <row r="95">
          <cell r="B95">
            <v>3</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12.17</v>
          </cell>
          <cell r="AM95">
            <v>25.91</v>
          </cell>
          <cell r="AN95">
            <v>9.1300000000000008</v>
          </cell>
          <cell r="AO95">
            <v>12.05</v>
          </cell>
          <cell r="AP95">
            <v>14.07</v>
          </cell>
          <cell r="AQ95">
            <v>15.66</v>
          </cell>
          <cell r="AR95">
            <v>0</v>
          </cell>
          <cell r="AS95">
            <v>0</v>
          </cell>
          <cell r="AT95">
            <v>0</v>
          </cell>
          <cell r="AU95">
            <v>0</v>
          </cell>
          <cell r="AV95">
            <v>0</v>
          </cell>
          <cell r="AW95">
            <v>0</v>
          </cell>
          <cell r="AX95">
            <v>0</v>
          </cell>
          <cell r="AY95">
            <v>0</v>
          </cell>
          <cell r="AZ95">
            <v>0</v>
          </cell>
          <cell r="BA95">
            <v>0</v>
          </cell>
        </row>
        <row r="96">
          <cell r="B96">
            <v>4</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16.059999999999999</v>
          </cell>
          <cell r="AM96">
            <v>24.27</v>
          </cell>
          <cell r="AN96">
            <v>10.029999999999999</v>
          </cell>
          <cell r="AO96">
            <v>10.38</v>
          </cell>
          <cell r="AP96">
            <v>19.62</v>
          </cell>
          <cell r="AQ96">
            <v>22.68</v>
          </cell>
          <cell r="AR96">
            <v>0</v>
          </cell>
          <cell r="AS96">
            <v>0</v>
          </cell>
          <cell r="AT96">
            <v>0</v>
          </cell>
          <cell r="AU96">
            <v>0</v>
          </cell>
          <cell r="AV96">
            <v>0</v>
          </cell>
          <cell r="AW96">
            <v>0</v>
          </cell>
          <cell r="AX96">
            <v>0</v>
          </cell>
          <cell r="AY96">
            <v>0</v>
          </cell>
          <cell r="AZ96">
            <v>0</v>
          </cell>
          <cell r="BA96">
            <v>0</v>
          </cell>
        </row>
        <row r="97">
          <cell r="B97">
            <v>5</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13.42</v>
          </cell>
          <cell r="AM97">
            <v>14.72</v>
          </cell>
          <cell r="AN97">
            <v>8.15</v>
          </cell>
          <cell r="AO97">
            <v>9.69</v>
          </cell>
          <cell r="AP97">
            <v>19.329999999999998</v>
          </cell>
          <cell r="AQ97">
            <v>20.37</v>
          </cell>
          <cell r="AR97">
            <v>0</v>
          </cell>
          <cell r="AS97">
            <v>0</v>
          </cell>
          <cell r="AT97">
            <v>0</v>
          </cell>
          <cell r="AU97">
            <v>0</v>
          </cell>
          <cell r="AV97">
            <v>0</v>
          </cell>
          <cell r="AW97">
            <v>0</v>
          </cell>
          <cell r="AX97">
            <v>0</v>
          </cell>
          <cell r="AY97">
            <v>0</v>
          </cell>
          <cell r="AZ97">
            <v>0</v>
          </cell>
          <cell r="BA97">
            <v>0</v>
          </cell>
        </row>
        <row r="98">
          <cell r="B98">
            <v>6</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10.96</v>
          </cell>
          <cell r="AM98">
            <v>13.42</v>
          </cell>
          <cell r="AN98">
            <v>10.96</v>
          </cell>
          <cell r="AO98">
            <v>22.68</v>
          </cell>
          <cell r="AP98">
            <v>14.33</v>
          </cell>
          <cell r="AQ98">
            <v>21.9</v>
          </cell>
          <cell r="AR98">
            <v>0</v>
          </cell>
          <cell r="AS98">
            <v>0</v>
          </cell>
          <cell r="AT98">
            <v>0</v>
          </cell>
          <cell r="AU98">
            <v>0</v>
          </cell>
          <cell r="AV98">
            <v>0</v>
          </cell>
          <cell r="AW98">
            <v>0</v>
          </cell>
          <cell r="AX98">
            <v>0</v>
          </cell>
          <cell r="AY98">
            <v>0</v>
          </cell>
          <cell r="AZ98">
            <v>0</v>
          </cell>
          <cell r="BA98">
            <v>0</v>
          </cell>
        </row>
        <row r="99">
          <cell r="B99">
            <v>7</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13.42</v>
          </cell>
          <cell r="AM99">
            <v>13.42</v>
          </cell>
          <cell r="AN99">
            <v>10.96</v>
          </cell>
          <cell r="AO99">
            <v>15.25</v>
          </cell>
          <cell r="AP99">
            <v>14.72</v>
          </cell>
          <cell r="AQ99">
            <v>18.45</v>
          </cell>
          <cell r="AR99">
            <v>0</v>
          </cell>
          <cell r="AS99">
            <v>0</v>
          </cell>
          <cell r="AT99">
            <v>0</v>
          </cell>
          <cell r="AU99">
            <v>0</v>
          </cell>
          <cell r="AV99">
            <v>0</v>
          </cell>
          <cell r="AW99">
            <v>0</v>
          </cell>
          <cell r="AX99">
            <v>0</v>
          </cell>
          <cell r="AY99">
            <v>0</v>
          </cell>
          <cell r="AZ99">
            <v>0</v>
          </cell>
          <cell r="BA99">
            <v>0</v>
          </cell>
        </row>
        <row r="100">
          <cell r="B100">
            <v>8</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16.75</v>
          </cell>
          <cell r="AM100">
            <v>14.07</v>
          </cell>
          <cell r="AN100">
            <v>10.96</v>
          </cell>
          <cell r="AO100">
            <v>12.79</v>
          </cell>
          <cell r="AP100">
            <v>12.79</v>
          </cell>
          <cell r="AQ100">
            <v>17.739999999999998</v>
          </cell>
          <cell r="AR100">
            <v>0</v>
          </cell>
          <cell r="AS100">
            <v>0</v>
          </cell>
          <cell r="AT100">
            <v>0</v>
          </cell>
          <cell r="AU100">
            <v>0</v>
          </cell>
          <cell r="AV100">
            <v>0</v>
          </cell>
          <cell r="AW100">
            <v>0</v>
          </cell>
          <cell r="AX100">
            <v>0</v>
          </cell>
          <cell r="AY100">
            <v>0</v>
          </cell>
          <cell r="AZ100">
            <v>0</v>
          </cell>
          <cell r="BA100">
            <v>0</v>
          </cell>
        </row>
        <row r="101">
          <cell r="B101">
            <v>9</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12.17</v>
          </cell>
          <cell r="AM101">
            <v>12.79</v>
          </cell>
          <cell r="AN101">
            <v>10.96</v>
          </cell>
          <cell r="AO101">
            <v>11.68</v>
          </cell>
          <cell r="AP101">
            <v>21.13</v>
          </cell>
          <cell r="AQ101">
            <v>15.93</v>
          </cell>
          <cell r="AR101">
            <v>0</v>
          </cell>
          <cell r="AS101">
            <v>0</v>
          </cell>
          <cell r="AT101">
            <v>0</v>
          </cell>
          <cell r="AU101">
            <v>0</v>
          </cell>
          <cell r="AV101">
            <v>0</v>
          </cell>
          <cell r="AW101">
            <v>0</v>
          </cell>
          <cell r="AX101">
            <v>0</v>
          </cell>
          <cell r="AY101">
            <v>0</v>
          </cell>
          <cell r="AZ101">
            <v>0</v>
          </cell>
          <cell r="BA101">
            <v>0</v>
          </cell>
        </row>
        <row r="102">
          <cell r="B102">
            <v>10</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9.8000000000000007</v>
          </cell>
          <cell r="AM102">
            <v>18.170000000000002</v>
          </cell>
          <cell r="AN102">
            <v>11.08</v>
          </cell>
          <cell r="AO102">
            <v>10.38</v>
          </cell>
          <cell r="AP102">
            <v>15.66</v>
          </cell>
          <cell r="AQ102">
            <v>15.12</v>
          </cell>
          <cell r="AR102">
            <v>0</v>
          </cell>
          <cell r="AS102">
            <v>0</v>
          </cell>
          <cell r="AT102">
            <v>0</v>
          </cell>
          <cell r="AU102">
            <v>0</v>
          </cell>
          <cell r="AV102">
            <v>0</v>
          </cell>
          <cell r="AW102">
            <v>0</v>
          </cell>
          <cell r="AX102">
            <v>0</v>
          </cell>
          <cell r="AY102">
            <v>0</v>
          </cell>
          <cell r="AZ102">
            <v>0</v>
          </cell>
          <cell r="BA102">
            <v>0</v>
          </cell>
        </row>
        <row r="103">
          <cell r="B103">
            <v>11</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12.17</v>
          </cell>
          <cell r="AM103">
            <v>15.39</v>
          </cell>
          <cell r="AN103">
            <v>12.17</v>
          </cell>
          <cell r="AO103">
            <v>10.85</v>
          </cell>
          <cell r="AP103">
            <v>13.68</v>
          </cell>
          <cell r="AQ103">
            <v>17.170000000000002</v>
          </cell>
          <cell r="AR103">
            <v>0</v>
          </cell>
          <cell r="AS103">
            <v>0</v>
          </cell>
          <cell r="AT103">
            <v>0</v>
          </cell>
          <cell r="AU103">
            <v>0</v>
          </cell>
          <cell r="AV103">
            <v>0</v>
          </cell>
          <cell r="AW103">
            <v>0</v>
          </cell>
          <cell r="AX103">
            <v>0</v>
          </cell>
          <cell r="AY103">
            <v>0</v>
          </cell>
          <cell r="AZ103">
            <v>0</v>
          </cell>
          <cell r="BA103">
            <v>0</v>
          </cell>
        </row>
        <row r="104">
          <cell r="B104">
            <v>12</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18.45</v>
          </cell>
          <cell r="AM104">
            <v>21.13</v>
          </cell>
          <cell r="AN104">
            <v>10.96</v>
          </cell>
          <cell r="AO104">
            <v>12.29</v>
          </cell>
          <cell r="AP104">
            <v>14.08</v>
          </cell>
          <cell r="AQ104">
            <v>14.99</v>
          </cell>
          <cell r="AR104">
            <v>0</v>
          </cell>
          <cell r="AS104">
            <v>0</v>
          </cell>
          <cell r="AT104">
            <v>0</v>
          </cell>
          <cell r="AU104">
            <v>0</v>
          </cell>
          <cell r="AV104">
            <v>0</v>
          </cell>
          <cell r="AW104">
            <v>0</v>
          </cell>
          <cell r="AX104">
            <v>0</v>
          </cell>
          <cell r="AY104">
            <v>0</v>
          </cell>
          <cell r="AZ104">
            <v>0</v>
          </cell>
          <cell r="BA104">
            <v>0</v>
          </cell>
        </row>
        <row r="105">
          <cell r="B105">
            <v>13</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14.72</v>
          </cell>
          <cell r="AM105">
            <v>32.56</v>
          </cell>
          <cell r="AN105">
            <v>10.85</v>
          </cell>
          <cell r="AO105">
            <v>32.93</v>
          </cell>
          <cell r="AP105">
            <v>21.13</v>
          </cell>
          <cell r="AQ105">
            <v>14.2</v>
          </cell>
          <cell r="AR105">
            <v>0</v>
          </cell>
          <cell r="AS105">
            <v>0</v>
          </cell>
          <cell r="AT105">
            <v>0</v>
          </cell>
          <cell r="AU105">
            <v>0</v>
          </cell>
          <cell r="AV105">
            <v>0</v>
          </cell>
          <cell r="AW105">
            <v>0</v>
          </cell>
          <cell r="AX105">
            <v>0</v>
          </cell>
          <cell r="AY105">
            <v>0</v>
          </cell>
          <cell r="AZ105">
            <v>0</v>
          </cell>
          <cell r="BA105">
            <v>0</v>
          </cell>
        </row>
        <row r="106">
          <cell r="B106">
            <v>14</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16.75</v>
          </cell>
          <cell r="AM106">
            <v>30.03</v>
          </cell>
          <cell r="AN106">
            <v>11.56</v>
          </cell>
          <cell r="AO106">
            <v>19.920000000000002</v>
          </cell>
          <cell r="AP106">
            <v>18.600000000000001</v>
          </cell>
          <cell r="AQ106">
            <v>12.92</v>
          </cell>
          <cell r="AR106">
            <v>0</v>
          </cell>
          <cell r="AS106">
            <v>0</v>
          </cell>
          <cell r="AT106">
            <v>0</v>
          </cell>
          <cell r="AU106">
            <v>0</v>
          </cell>
          <cell r="AV106">
            <v>0</v>
          </cell>
          <cell r="AW106">
            <v>0</v>
          </cell>
          <cell r="AX106">
            <v>0</v>
          </cell>
          <cell r="AY106">
            <v>0</v>
          </cell>
          <cell r="AZ106">
            <v>0</v>
          </cell>
          <cell r="BA106">
            <v>0</v>
          </cell>
        </row>
        <row r="107">
          <cell r="B107">
            <v>15</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19.62</v>
          </cell>
          <cell r="AM107">
            <v>21.59</v>
          </cell>
          <cell r="AN107">
            <v>11.32</v>
          </cell>
          <cell r="AO107">
            <v>14.72</v>
          </cell>
          <cell r="AP107">
            <v>25.08</v>
          </cell>
          <cell r="AQ107">
            <v>12.05</v>
          </cell>
          <cell r="AR107">
            <v>0</v>
          </cell>
          <cell r="AS107">
            <v>0</v>
          </cell>
          <cell r="AT107">
            <v>0</v>
          </cell>
          <cell r="AU107">
            <v>0</v>
          </cell>
          <cell r="AV107">
            <v>0</v>
          </cell>
          <cell r="AW107">
            <v>0</v>
          </cell>
          <cell r="AX107">
            <v>0</v>
          </cell>
          <cell r="AY107">
            <v>0</v>
          </cell>
          <cell r="AZ107">
            <v>0</v>
          </cell>
          <cell r="BA107">
            <v>0</v>
          </cell>
        </row>
        <row r="108">
          <cell r="B108">
            <v>16</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18.170000000000002</v>
          </cell>
          <cell r="AM108">
            <v>20.67</v>
          </cell>
          <cell r="AN108">
            <v>10.38</v>
          </cell>
          <cell r="AO108">
            <v>17.170000000000002</v>
          </cell>
          <cell r="AP108">
            <v>17.309999999999999</v>
          </cell>
          <cell r="AQ108">
            <v>14.33</v>
          </cell>
          <cell r="AR108">
            <v>0</v>
          </cell>
          <cell r="AS108">
            <v>0</v>
          </cell>
          <cell r="AT108">
            <v>0</v>
          </cell>
          <cell r="AU108">
            <v>0</v>
          </cell>
          <cell r="AV108">
            <v>0</v>
          </cell>
          <cell r="AW108">
            <v>0</v>
          </cell>
          <cell r="AX108">
            <v>0</v>
          </cell>
          <cell r="AY108">
            <v>0</v>
          </cell>
          <cell r="AZ108">
            <v>0</v>
          </cell>
          <cell r="BA108">
            <v>0</v>
          </cell>
        </row>
        <row r="109">
          <cell r="B109">
            <v>17</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16.75</v>
          </cell>
          <cell r="AM109">
            <v>20.82</v>
          </cell>
          <cell r="AN109">
            <v>12.42</v>
          </cell>
          <cell r="AO109">
            <v>15.39</v>
          </cell>
          <cell r="AP109">
            <v>14.99</v>
          </cell>
          <cell r="AQ109">
            <v>14.72</v>
          </cell>
          <cell r="AR109">
            <v>0</v>
          </cell>
          <cell r="AS109">
            <v>0</v>
          </cell>
          <cell r="AT109">
            <v>0</v>
          </cell>
          <cell r="AU109">
            <v>0</v>
          </cell>
          <cell r="AV109">
            <v>0</v>
          </cell>
          <cell r="AW109">
            <v>0</v>
          </cell>
          <cell r="AX109">
            <v>0</v>
          </cell>
          <cell r="AY109">
            <v>0</v>
          </cell>
          <cell r="AZ109">
            <v>0</v>
          </cell>
          <cell r="BA109">
            <v>0</v>
          </cell>
        </row>
        <row r="110">
          <cell r="B110">
            <v>18</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13.42</v>
          </cell>
          <cell r="AM110">
            <v>16.75</v>
          </cell>
          <cell r="AN110">
            <v>12.67</v>
          </cell>
          <cell r="AO110">
            <v>17.03</v>
          </cell>
          <cell r="AP110">
            <v>13.55</v>
          </cell>
          <cell r="AQ110">
            <v>15.12</v>
          </cell>
          <cell r="AR110">
            <v>0</v>
          </cell>
          <cell r="AS110">
            <v>0</v>
          </cell>
          <cell r="AT110">
            <v>0</v>
          </cell>
          <cell r="AU110">
            <v>0</v>
          </cell>
          <cell r="AV110">
            <v>0</v>
          </cell>
          <cell r="AW110">
            <v>0</v>
          </cell>
          <cell r="AX110">
            <v>0</v>
          </cell>
          <cell r="AY110">
            <v>0</v>
          </cell>
          <cell r="AZ110">
            <v>0</v>
          </cell>
          <cell r="BA110">
            <v>0</v>
          </cell>
        </row>
        <row r="111">
          <cell r="B111">
            <v>19</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15.39</v>
          </cell>
          <cell r="AM111">
            <v>18.89</v>
          </cell>
          <cell r="AN111">
            <v>11.08</v>
          </cell>
          <cell r="AO111">
            <v>18.600000000000001</v>
          </cell>
          <cell r="AP111">
            <v>11.93</v>
          </cell>
          <cell r="AQ111">
            <v>16.89</v>
          </cell>
          <cell r="AR111">
            <v>0</v>
          </cell>
          <cell r="AS111">
            <v>0</v>
          </cell>
          <cell r="AT111">
            <v>0</v>
          </cell>
          <cell r="AU111">
            <v>0</v>
          </cell>
          <cell r="AV111">
            <v>0</v>
          </cell>
          <cell r="AW111">
            <v>0</v>
          </cell>
          <cell r="AX111">
            <v>0</v>
          </cell>
          <cell r="AY111">
            <v>0</v>
          </cell>
          <cell r="AZ111">
            <v>0</v>
          </cell>
          <cell r="BA111">
            <v>0</v>
          </cell>
        </row>
        <row r="112">
          <cell r="B112">
            <v>20</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15.39</v>
          </cell>
          <cell r="AM112">
            <v>17.45</v>
          </cell>
          <cell r="AN112">
            <v>11.8</v>
          </cell>
          <cell r="AO112">
            <v>14.33</v>
          </cell>
          <cell r="AP112">
            <v>11.08</v>
          </cell>
          <cell r="AQ112">
            <v>17.45</v>
          </cell>
          <cell r="AR112">
            <v>0</v>
          </cell>
          <cell r="AS112">
            <v>0</v>
          </cell>
          <cell r="AT112">
            <v>0</v>
          </cell>
          <cell r="AU112">
            <v>0</v>
          </cell>
          <cell r="AV112">
            <v>0</v>
          </cell>
          <cell r="AW112">
            <v>0</v>
          </cell>
          <cell r="AX112">
            <v>0</v>
          </cell>
          <cell r="AY112">
            <v>0</v>
          </cell>
          <cell r="AZ112">
            <v>0</v>
          </cell>
          <cell r="BA112">
            <v>0</v>
          </cell>
        </row>
        <row r="113">
          <cell r="B113">
            <v>21</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13.42</v>
          </cell>
          <cell r="AM113">
            <v>18.89</v>
          </cell>
          <cell r="AN113">
            <v>10.85</v>
          </cell>
          <cell r="AO113">
            <v>14.72</v>
          </cell>
          <cell r="AP113">
            <v>10.15</v>
          </cell>
          <cell r="AQ113">
            <v>16.059999999999999</v>
          </cell>
          <cell r="AR113">
            <v>0</v>
          </cell>
          <cell r="AS113">
            <v>0</v>
          </cell>
          <cell r="AT113">
            <v>0</v>
          </cell>
          <cell r="AU113">
            <v>0</v>
          </cell>
          <cell r="AV113">
            <v>0</v>
          </cell>
          <cell r="AW113">
            <v>0</v>
          </cell>
          <cell r="AX113">
            <v>0</v>
          </cell>
          <cell r="AY113">
            <v>0</v>
          </cell>
          <cell r="AZ113">
            <v>0</v>
          </cell>
          <cell r="BA113">
            <v>0</v>
          </cell>
        </row>
        <row r="114">
          <cell r="B114">
            <v>22</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10.96</v>
          </cell>
          <cell r="AM114">
            <v>21.13</v>
          </cell>
          <cell r="AN114">
            <v>11.56</v>
          </cell>
          <cell r="AO114">
            <v>27.94</v>
          </cell>
          <cell r="AP114">
            <v>9.24</v>
          </cell>
          <cell r="AQ114">
            <v>16.2</v>
          </cell>
          <cell r="AR114">
            <v>0</v>
          </cell>
          <cell r="AS114">
            <v>0</v>
          </cell>
          <cell r="AT114">
            <v>0</v>
          </cell>
          <cell r="AU114">
            <v>0</v>
          </cell>
          <cell r="AV114">
            <v>0</v>
          </cell>
          <cell r="AW114">
            <v>0</v>
          </cell>
          <cell r="AX114">
            <v>0</v>
          </cell>
          <cell r="AY114">
            <v>0</v>
          </cell>
          <cell r="AZ114">
            <v>0</v>
          </cell>
          <cell r="BA114">
            <v>0</v>
          </cell>
        </row>
        <row r="115">
          <cell r="B115">
            <v>23</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10.96</v>
          </cell>
          <cell r="AM115">
            <v>20.22</v>
          </cell>
          <cell r="AN115">
            <v>13.68</v>
          </cell>
          <cell r="AO115">
            <v>15.12</v>
          </cell>
          <cell r="AP115">
            <v>8.58</v>
          </cell>
          <cell r="AQ115">
            <v>14.99</v>
          </cell>
          <cell r="AR115">
            <v>0</v>
          </cell>
          <cell r="AS115">
            <v>0</v>
          </cell>
          <cell r="AT115">
            <v>0</v>
          </cell>
          <cell r="AU115">
            <v>0</v>
          </cell>
          <cell r="AV115">
            <v>0</v>
          </cell>
          <cell r="AW115">
            <v>0</v>
          </cell>
          <cell r="AX115">
            <v>0</v>
          </cell>
          <cell r="AY115">
            <v>0</v>
          </cell>
          <cell r="AZ115">
            <v>0</v>
          </cell>
          <cell r="BA115">
            <v>0</v>
          </cell>
        </row>
        <row r="116">
          <cell r="B116">
            <v>24</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12.79</v>
          </cell>
          <cell r="AM116">
            <v>29.33</v>
          </cell>
          <cell r="AN116">
            <v>11.56</v>
          </cell>
          <cell r="AO116">
            <v>13.42</v>
          </cell>
          <cell r="AP116">
            <v>8.0399999999999991</v>
          </cell>
          <cell r="AQ116">
            <v>13.68</v>
          </cell>
          <cell r="AR116">
            <v>0</v>
          </cell>
          <cell r="AS116">
            <v>0</v>
          </cell>
          <cell r="AT116">
            <v>0</v>
          </cell>
          <cell r="AU116">
            <v>0</v>
          </cell>
          <cell r="AV116">
            <v>0</v>
          </cell>
          <cell r="AW116">
            <v>0</v>
          </cell>
          <cell r="AX116">
            <v>0</v>
          </cell>
          <cell r="AY116">
            <v>0</v>
          </cell>
          <cell r="AZ116">
            <v>0</v>
          </cell>
          <cell r="BA116">
            <v>0</v>
          </cell>
        </row>
        <row r="117">
          <cell r="B117">
            <v>25</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10.96</v>
          </cell>
          <cell r="AM117">
            <v>22.05</v>
          </cell>
          <cell r="AN117">
            <v>10.61</v>
          </cell>
          <cell r="AO117">
            <v>14.2</v>
          </cell>
          <cell r="AP117">
            <v>10.61</v>
          </cell>
          <cell r="AQ117">
            <v>12.54</v>
          </cell>
          <cell r="AR117">
            <v>0</v>
          </cell>
          <cell r="AS117">
            <v>0</v>
          </cell>
          <cell r="AT117">
            <v>0</v>
          </cell>
          <cell r="AU117">
            <v>0</v>
          </cell>
          <cell r="AV117">
            <v>0</v>
          </cell>
          <cell r="AW117">
            <v>0</v>
          </cell>
          <cell r="AX117">
            <v>0</v>
          </cell>
          <cell r="AY117">
            <v>0</v>
          </cell>
          <cell r="AZ117">
            <v>0</v>
          </cell>
          <cell r="BA117">
            <v>0</v>
          </cell>
        </row>
        <row r="118">
          <cell r="B118">
            <v>26</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10.38</v>
          </cell>
          <cell r="AM118">
            <v>21.13</v>
          </cell>
          <cell r="AN118">
            <v>10.029999999999999</v>
          </cell>
          <cell r="AO118">
            <v>18.89</v>
          </cell>
          <cell r="AP118">
            <v>9.92</v>
          </cell>
          <cell r="AQ118">
            <v>11.56</v>
          </cell>
          <cell r="AR118">
            <v>0</v>
          </cell>
          <cell r="AS118">
            <v>0</v>
          </cell>
          <cell r="AT118">
            <v>0</v>
          </cell>
          <cell r="AU118">
            <v>0</v>
          </cell>
          <cell r="AV118">
            <v>0</v>
          </cell>
          <cell r="AW118">
            <v>0</v>
          </cell>
          <cell r="AX118">
            <v>0</v>
          </cell>
          <cell r="AY118">
            <v>0</v>
          </cell>
          <cell r="AZ118">
            <v>0</v>
          </cell>
          <cell r="BA118">
            <v>0</v>
          </cell>
        </row>
        <row r="119">
          <cell r="B119">
            <v>27</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13.42</v>
          </cell>
          <cell r="AM119">
            <v>19.62</v>
          </cell>
          <cell r="AN119">
            <v>9.24</v>
          </cell>
          <cell r="AO119">
            <v>18.739999999999998</v>
          </cell>
          <cell r="AP119">
            <v>11.93</v>
          </cell>
          <cell r="AQ119">
            <v>11.08</v>
          </cell>
          <cell r="AR119">
            <v>0</v>
          </cell>
          <cell r="AS119">
            <v>0</v>
          </cell>
          <cell r="AT119">
            <v>0</v>
          </cell>
          <cell r="AU119">
            <v>0</v>
          </cell>
          <cell r="AV119">
            <v>0</v>
          </cell>
          <cell r="AW119">
            <v>0</v>
          </cell>
          <cell r="AX119">
            <v>0</v>
          </cell>
          <cell r="AY119">
            <v>0</v>
          </cell>
          <cell r="AZ119">
            <v>0</v>
          </cell>
          <cell r="BA119">
            <v>0</v>
          </cell>
        </row>
        <row r="120">
          <cell r="B120">
            <v>28</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15.39</v>
          </cell>
          <cell r="AM120">
            <v>18.739999999999998</v>
          </cell>
          <cell r="AN120">
            <v>8.58</v>
          </cell>
          <cell r="AO120">
            <v>15.93</v>
          </cell>
          <cell r="AP120">
            <v>10.26</v>
          </cell>
          <cell r="AQ120">
            <v>10.38</v>
          </cell>
          <cell r="AR120">
            <v>0</v>
          </cell>
          <cell r="AS120">
            <v>0</v>
          </cell>
          <cell r="AT120">
            <v>0</v>
          </cell>
          <cell r="AU120">
            <v>0</v>
          </cell>
          <cell r="AV120">
            <v>0</v>
          </cell>
          <cell r="AW120">
            <v>0</v>
          </cell>
          <cell r="AX120">
            <v>0</v>
          </cell>
          <cell r="AY120">
            <v>0</v>
          </cell>
          <cell r="AZ120">
            <v>0</v>
          </cell>
          <cell r="BA120">
            <v>0</v>
          </cell>
        </row>
        <row r="121">
          <cell r="B121">
            <v>29</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13.42</v>
          </cell>
          <cell r="AM121">
            <v>16.75</v>
          </cell>
          <cell r="AN121">
            <v>12.79</v>
          </cell>
          <cell r="AO121">
            <v>17.170000000000002</v>
          </cell>
          <cell r="AP121">
            <v>9.24</v>
          </cell>
          <cell r="AQ121">
            <v>12.17</v>
          </cell>
          <cell r="AR121">
            <v>0</v>
          </cell>
          <cell r="AS121">
            <v>0</v>
          </cell>
          <cell r="AT121">
            <v>0</v>
          </cell>
          <cell r="AU121">
            <v>0</v>
          </cell>
          <cell r="AV121">
            <v>0</v>
          </cell>
          <cell r="AW121">
            <v>0</v>
          </cell>
          <cell r="AX121">
            <v>0</v>
          </cell>
          <cell r="AY121">
            <v>0</v>
          </cell>
          <cell r="AZ121">
            <v>0</v>
          </cell>
          <cell r="BA121">
            <v>0</v>
          </cell>
        </row>
        <row r="122">
          <cell r="B122">
            <v>30</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16.75</v>
          </cell>
          <cell r="AM122">
            <v>16.059999999999999</v>
          </cell>
          <cell r="AN122">
            <v>11.56</v>
          </cell>
          <cell r="AO122">
            <v>16.059999999999999</v>
          </cell>
          <cell r="AP122">
            <v>24.27</v>
          </cell>
          <cell r="AQ122">
            <v>12.17</v>
          </cell>
          <cell r="AR122">
            <v>0</v>
          </cell>
          <cell r="AS122">
            <v>0</v>
          </cell>
          <cell r="AT122">
            <v>0</v>
          </cell>
          <cell r="AU122">
            <v>0</v>
          </cell>
          <cell r="AV122">
            <v>0</v>
          </cell>
          <cell r="AW122">
            <v>0</v>
          </cell>
          <cell r="AX122">
            <v>0</v>
          </cell>
          <cell r="AY122">
            <v>0</v>
          </cell>
          <cell r="AZ122">
            <v>0</v>
          </cell>
          <cell r="BA122">
            <v>0</v>
          </cell>
        </row>
        <row r="123">
          <cell r="B123">
            <v>1</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17.45</v>
          </cell>
          <cell r="AM123">
            <v>22.68</v>
          </cell>
          <cell r="AN123">
            <v>11.44</v>
          </cell>
          <cell r="AO123">
            <v>13.3</v>
          </cell>
          <cell r="AP123">
            <v>20.07</v>
          </cell>
          <cell r="AQ123">
            <v>10.96</v>
          </cell>
          <cell r="AR123">
            <v>0</v>
          </cell>
          <cell r="AS123">
            <v>0</v>
          </cell>
          <cell r="AT123">
            <v>0</v>
          </cell>
          <cell r="AU123">
            <v>0</v>
          </cell>
          <cell r="AV123">
            <v>0</v>
          </cell>
          <cell r="AW123">
            <v>0</v>
          </cell>
          <cell r="AX123">
            <v>0</v>
          </cell>
          <cell r="AY123">
            <v>0</v>
          </cell>
          <cell r="AZ123">
            <v>0</v>
          </cell>
          <cell r="BA123">
            <v>0</v>
          </cell>
        </row>
        <row r="124">
          <cell r="B124">
            <v>2</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15.39</v>
          </cell>
          <cell r="AM124">
            <v>22.21</v>
          </cell>
          <cell r="AN124">
            <v>10.38</v>
          </cell>
          <cell r="AO124">
            <v>16.059999999999999</v>
          </cell>
          <cell r="AP124">
            <v>20.22</v>
          </cell>
          <cell r="AQ124">
            <v>11.08</v>
          </cell>
          <cell r="AR124">
            <v>0</v>
          </cell>
          <cell r="AS124">
            <v>0</v>
          </cell>
          <cell r="AT124">
            <v>0</v>
          </cell>
          <cell r="AU124">
            <v>0</v>
          </cell>
          <cell r="AV124">
            <v>0</v>
          </cell>
          <cell r="AW124">
            <v>0</v>
          </cell>
          <cell r="AX124">
            <v>0</v>
          </cell>
          <cell r="AY124">
            <v>0</v>
          </cell>
          <cell r="AZ124">
            <v>0</v>
          </cell>
          <cell r="BA124">
            <v>0</v>
          </cell>
        </row>
        <row r="125">
          <cell r="B125">
            <v>3</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13.42</v>
          </cell>
          <cell r="AM125">
            <v>19.920000000000002</v>
          </cell>
          <cell r="AN125">
            <v>10.85</v>
          </cell>
          <cell r="AO125">
            <v>14.59</v>
          </cell>
          <cell r="AP125">
            <v>17.45</v>
          </cell>
          <cell r="AQ125">
            <v>11.08</v>
          </cell>
          <cell r="AR125">
            <v>0</v>
          </cell>
          <cell r="AS125">
            <v>0</v>
          </cell>
          <cell r="AT125">
            <v>0</v>
          </cell>
          <cell r="AU125">
            <v>0</v>
          </cell>
          <cell r="AV125">
            <v>0</v>
          </cell>
          <cell r="AW125">
            <v>0</v>
          </cell>
          <cell r="AX125">
            <v>0</v>
          </cell>
          <cell r="AY125">
            <v>0</v>
          </cell>
          <cell r="AZ125">
            <v>0</v>
          </cell>
          <cell r="BA125">
            <v>0</v>
          </cell>
        </row>
        <row r="126">
          <cell r="B126">
            <v>4</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10.96</v>
          </cell>
          <cell r="AM126">
            <v>20.82</v>
          </cell>
          <cell r="AN126">
            <v>11.44</v>
          </cell>
          <cell r="AO126">
            <v>34.799999999999997</v>
          </cell>
          <cell r="AP126">
            <v>17.739999999999998</v>
          </cell>
          <cell r="AQ126">
            <v>11.08</v>
          </cell>
          <cell r="AR126">
            <v>0</v>
          </cell>
          <cell r="AS126">
            <v>0</v>
          </cell>
          <cell r="AT126">
            <v>0</v>
          </cell>
          <cell r="AU126">
            <v>0</v>
          </cell>
          <cell r="AV126">
            <v>0</v>
          </cell>
          <cell r="AW126">
            <v>0</v>
          </cell>
          <cell r="AX126">
            <v>0</v>
          </cell>
          <cell r="AY126">
            <v>0</v>
          </cell>
          <cell r="AZ126">
            <v>0</v>
          </cell>
          <cell r="BA126">
            <v>0</v>
          </cell>
        </row>
        <row r="127">
          <cell r="B127">
            <v>5</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13.42</v>
          </cell>
          <cell r="AM127">
            <v>23.47</v>
          </cell>
          <cell r="AN127">
            <v>11.44</v>
          </cell>
          <cell r="AO127">
            <v>21.59</v>
          </cell>
          <cell r="AP127">
            <v>18.89</v>
          </cell>
          <cell r="AQ127">
            <v>11.32</v>
          </cell>
          <cell r="AR127">
            <v>0</v>
          </cell>
          <cell r="AS127">
            <v>0</v>
          </cell>
          <cell r="AT127">
            <v>0</v>
          </cell>
          <cell r="AU127">
            <v>0</v>
          </cell>
          <cell r="AV127">
            <v>0</v>
          </cell>
          <cell r="AW127">
            <v>0</v>
          </cell>
          <cell r="AX127">
            <v>0</v>
          </cell>
          <cell r="AY127">
            <v>0</v>
          </cell>
          <cell r="AZ127">
            <v>0</v>
          </cell>
          <cell r="BA127">
            <v>0</v>
          </cell>
        </row>
        <row r="128">
          <cell r="B128">
            <v>6</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20.37</v>
          </cell>
          <cell r="AM128">
            <v>25.08</v>
          </cell>
          <cell r="AN128">
            <v>10.49</v>
          </cell>
          <cell r="AO128">
            <v>18.309999999999999</v>
          </cell>
          <cell r="AP128">
            <v>15.39</v>
          </cell>
          <cell r="AQ128">
            <v>12.17</v>
          </cell>
          <cell r="AR128">
            <v>0</v>
          </cell>
          <cell r="AS128">
            <v>0</v>
          </cell>
          <cell r="AT128">
            <v>0</v>
          </cell>
          <cell r="AU128">
            <v>0</v>
          </cell>
          <cell r="AV128">
            <v>0</v>
          </cell>
          <cell r="AW128">
            <v>0</v>
          </cell>
          <cell r="AX128">
            <v>0</v>
          </cell>
          <cell r="AY128">
            <v>0</v>
          </cell>
          <cell r="AZ128">
            <v>0</v>
          </cell>
          <cell r="BA128">
            <v>0</v>
          </cell>
        </row>
        <row r="129">
          <cell r="B129">
            <v>7</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17.45</v>
          </cell>
          <cell r="AM129">
            <v>26.24</v>
          </cell>
          <cell r="AN129">
            <v>9.92</v>
          </cell>
          <cell r="AO129">
            <v>16.75</v>
          </cell>
          <cell r="AP129">
            <v>12.67</v>
          </cell>
          <cell r="AQ129">
            <v>10.85</v>
          </cell>
          <cell r="AR129">
            <v>0</v>
          </cell>
          <cell r="AS129">
            <v>0</v>
          </cell>
          <cell r="AT129">
            <v>0</v>
          </cell>
          <cell r="AU129">
            <v>0</v>
          </cell>
          <cell r="AV129">
            <v>0</v>
          </cell>
          <cell r="AW129">
            <v>0</v>
          </cell>
          <cell r="AX129">
            <v>0</v>
          </cell>
          <cell r="AY129">
            <v>0</v>
          </cell>
          <cell r="AZ129">
            <v>0</v>
          </cell>
          <cell r="BA129">
            <v>0</v>
          </cell>
        </row>
        <row r="130">
          <cell r="B130">
            <v>8</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16.75</v>
          </cell>
          <cell r="AM130">
            <v>26.75</v>
          </cell>
          <cell r="AN130">
            <v>9.35</v>
          </cell>
          <cell r="AO130">
            <v>16.75</v>
          </cell>
          <cell r="AP130">
            <v>10.85</v>
          </cell>
          <cell r="AQ130">
            <v>11.8</v>
          </cell>
          <cell r="AR130">
            <v>0</v>
          </cell>
          <cell r="AS130">
            <v>0</v>
          </cell>
          <cell r="AT130">
            <v>0</v>
          </cell>
          <cell r="AU130">
            <v>0</v>
          </cell>
          <cell r="AV130">
            <v>0</v>
          </cell>
          <cell r="AW130">
            <v>0</v>
          </cell>
          <cell r="AX130">
            <v>0</v>
          </cell>
          <cell r="AY130">
            <v>0</v>
          </cell>
          <cell r="AZ130">
            <v>0</v>
          </cell>
          <cell r="BA130">
            <v>0</v>
          </cell>
        </row>
        <row r="131">
          <cell r="B131">
            <v>9</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13.42</v>
          </cell>
          <cell r="AM131">
            <v>26.58</v>
          </cell>
          <cell r="AN131">
            <v>8.58</v>
          </cell>
          <cell r="AO131">
            <v>15.12</v>
          </cell>
          <cell r="AP131">
            <v>14.07</v>
          </cell>
          <cell r="AQ131">
            <v>11.32</v>
          </cell>
          <cell r="AR131">
            <v>0</v>
          </cell>
          <cell r="AS131">
            <v>0</v>
          </cell>
          <cell r="AT131">
            <v>0</v>
          </cell>
          <cell r="AU131">
            <v>0</v>
          </cell>
          <cell r="AV131">
            <v>0</v>
          </cell>
          <cell r="AW131">
            <v>0</v>
          </cell>
          <cell r="AX131">
            <v>0</v>
          </cell>
          <cell r="AY131">
            <v>0</v>
          </cell>
          <cell r="AZ131">
            <v>0</v>
          </cell>
          <cell r="BA131">
            <v>0</v>
          </cell>
        </row>
        <row r="132">
          <cell r="B132">
            <v>10</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14.72</v>
          </cell>
          <cell r="AM132">
            <v>23.95</v>
          </cell>
          <cell r="AN132">
            <v>8.15</v>
          </cell>
          <cell r="AO132">
            <v>14.59</v>
          </cell>
          <cell r="AP132">
            <v>20.37</v>
          </cell>
          <cell r="AQ132">
            <v>10.85</v>
          </cell>
          <cell r="AR132">
            <v>0</v>
          </cell>
          <cell r="AS132">
            <v>0</v>
          </cell>
          <cell r="AT132">
            <v>0</v>
          </cell>
          <cell r="AU132">
            <v>0</v>
          </cell>
          <cell r="AV132">
            <v>0</v>
          </cell>
          <cell r="AW132">
            <v>0</v>
          </cell>
          <cell r="AX132">
            <v>0</v>
          </cell>
          <cell r="AY132">
            <v>0</v>
          </cell>
          <cell r="AZ132">
            <v>0</v>
          </cell>
          <cell r="BA132">
            <v>0</v>
          </cell>
        </row>
        <row r="133">
          <cell r="B133">
            <v>11</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14.07</v>
          </cell>
          <cell r="AM133">
            <v>21.9</v>
          </cell>
          <cell r="AN133">
            <v>13.55</v>
          </cell>
          <cell r="AO133">
            <v>13.94</v>
          </cell>
          <cell r="AP133">
            <v>15.12</v>
          </cell>
          <cell r="AQ133">
            <v>11.08</v>
          </cell>
          <cell r="AR133">
            <v>0</v>
          </cell>
          <cell r="AS133">
            <v>0</v>
          </cell>
          <cell r="AT133">
            <v>0</v>
          </cell>
          <cell r="AU133">
            <v>0</v>
          </cell>
          <cell r="AV133">
            <v>0</v>
          </cell>
          <cell r="AW133">
            <v>0</v>
          </cell>
          <cell r="AX133">
            <v>0</v>
          </cell>
          <cell r="AY133">
            <v>0</v>
          </cell>
          <cell r="AZ133">
            <v>0</v>
          </cell>
          <cell r="BA133">
            <v>0</v>
          </cell>
        </row>
        <row r="134">
          <cell r="B134">
            <v>12</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11.56</v>
          </cell>
          <cell r="AM134">
            <v>22.83</v>
          </cell>
          <cell r="AN134">
            <v>12.54</v>
          </cell>
          <cell r="AO134">
            <v>13.3</v>
          </cell>
          <cell r="AP134">
            <v>16.75</v>
          </cell>
          <cell r="AQ134">
            <v>10.85</v>
          </cell>
          <cell r="AR134">
            <v>0</v>
          </cell>
          <cell r="AS134">
            <v>0</v>
          </cell>
          <cell r="AT134">
            <v>0</v>
          </cell>
          <cell r="AU134">
            <v>0</v>
          </cell>
          <cell r="AV134">
            <v>0</v>
          </cell>
          <cell r="AW134">
            <v>0</v>
          </cell>
          <cell r="AX134">
            <v>0</v>
          </cell>
          <cell r="AY134">
            <v>0</v>
          </cell>
          <cell r="AZ134">
            <v>0</v>
          </cell>
          <cell r="BA134">
            <v>0</v>
          </cell>
        </row>
        <row r="135">
          <cell r="B135">
            <v>13</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12.17</v>
          </cell>
          <cell r="AM135">
            <v>27.26</v>
          </cell>
          <cell r="AN135">
            <v>13.3</v>
          </cell>
          <cell r="AO135">
            <v>12.54</v>
          </cell>
          <cell r="AP135">
            <v>19.48</v>
          </cell>
          <cell r="AQ135">
            <v>11.8</v>
          </cell>
          <cell r="AR135">
            <v>0</v>
          </cell>
          <cell r="AS135">
            <v>0</v>
          </cell>
          <cell r="AT135">
            <v>0</v>
          </cell>
          <cell r="AU135">
            <v>0</v>
          </cell>
          <cell r="AV135">
            <v>0</v>
          </cell>
          <cell r="AW135">
            <v>0</v>
          </cell>
          <cell r="AX135">
            <v>0</v>
          </cell>
          <cell r="AY135">
            <v>0</v>
          </cell>
          <cell r="AZ135">
            <v>0</v>
          </cell>
          <cell r="BA135">
            <v>0</v>
          </cell>
        </row>
        <row r="136">
          <cell r="B136">
            <v>14</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14.72</v>
          </cell>
          <cell r="AM136">
            <v>25.58</v>
          </cell>
          <cell r="AN136">
            <v>12.17</v>
          </cell>
          <cell r="AO136">
            <v>11.56</v>
          </cell>
          <cell r="AP136">
            <v>16.89</v>
          </cell>
          <cell r="AQ136">
            <v>12.54</v>
          </cell>
          <cell r="AR136">
            <v>0</v>
          </cell>
          <cell r="AS136">
            <v>0</v>
          </cell>
          <cell r="AT136">
            <v>0</v>
          </cell>
          <cell r="AU136">
            <v>0</v>
          </cell>
          <cell r="AV136">
            <v>0</v>
          </cell>
          <cell r="AW136">
            <v>0</v>
          </cell>
          <cell r="AX136">
            <v>0</v>
          </cell>
          <cell r="AY136">
            <v>0</v>
          </cell>
          <cell r="AZ136">
            <v>0</v>
          </cell>
          <cell r="BA136">
            <v>0</v>
          </cell>
        </row>
        <row r="137">
          <cell r="B137">
            <v>15</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13.42</v>
          </cell>
          <cell r="AM137">
            <v>25.58</v>
          </cell>
          <cell r="AN137">
            <v>11.56</v>
          </cell>
          <cell r="AO137">
            <v>10.73</v>
          </cell>
          <cell r="AP137">
            <v>15.12</v>
          </cell>
          <cell r="AQ137">
            <v>12.79</v>
          </cell>
          <cell r="AR137">
            <v>0</v>
          </cell>
          <cell r="AS137">
            <v>0</v>
          </cell>
          <cell r="AT137">
            <v>0</v>
          </cell>
          <cell r="AU137">
            <v>0</v>
          </cell>
          <cell r="AV137">
            <v>0</v>
          </cell>
          <cell r="AW137">
            <v>0</v>
          </cell>
          <cell r="AX137">
            <v>0</v>
          </cell>
          <cell r="AY137">
            <v>0</v>
          </cell>
          <cell r="AZ137">
            <v>0</v>
          </cell>
          <cell r="BA137">
            <v>0</v>
          </cell>
        </row>
        <row r="138">
          <cell r="B138">
            <v>16</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32.93</v>
          </cell>
          <cell r="AM138">
            <v>27.26</v>
          </cell>
          <cell r="AN138">
            <v>10.61</v>
          </cell>
          <cell r="AO138">
            <v>9.8000000000000007</v>
          </cell>
          <cell r="AP138">
            <v>13.94</v>
          </cell>
          <cell r="AQ138">
            <v>14.07</v>
          </cell>
          <cell r="AR138">
            <v>0</v>
          </cell>
          <cell r="AS138">
            <v>0</v>
          </cell>
          <cell r="AT138">
            <v>0</v>
          </cell>
          <cell r="AU138">
            <v>0</v>
          </cell>
          <cell r="AV138">
            <v>0</v>
          </cell>
          <cell r="AW138">
            <v>0</v>
          </cell>
          <cell r="AX138">
            <v>0</v>
          </cell>
          <cell r="AY138">
            <v>0</v>
          </cell>
          <cell r="AZ138">
            <v>0</v>
          </cell>
          <cell r="BA138">
            <v>0</v>
          </cell>
        </row>
        <row r="139">
          <cell r="B139">
            <v>17</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22.68</v>
          </cell>
          <cell r="AM139">
            <v>25.91</v>
          </cell>
          <cell r="AN139">
            <v>9.69</v>
          </cell>
          <cell r="AO139">
            <v>9.4600000000000009</v>
          </cell>
          <cell r="AP139">
            <v>12.29</v>
          </cell>
          <cell r="AQ139">
            <v>15.66</v>
          </cell>
          <cell r="AR139">
            <v>0</v>
          </cell>
          <cell r="AS139">
            <v>0</v>
          </cell>
          <cell r="AT139">
            <v>0</v>
          </cell>
          <cell r="AU139">
            <v>0</v>
          </cell>
          <cell r="AV139">
            <v>0</v>
          </cell>
          <cell r="AW139">
            <v>0</v>
          </cell>
          <cell r="AX139">
            <v>0</v>
          </cell>
          <cell r="AY139">
            <v>0</v>
          </cell>
          <cell r="AZ139">
            <v>0</v>
          </cell>
          <cell r="BA139">
            <v>0</v>
          </cell>
        </row>
        <row r="140">
          <cell r="B140">
            <v>18</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19.920000000000002</v>
          </cell>
          <cell r="AM140">
            <v>24.59</v>
          </cell>
          <cell r="AN140">
            <v>10.38</v>
          </cell>
          <cell r="AO140">
            <v>9.24</v>
          </cell>
          <cell r="AP140">
            <v>10.73</v>
          </cell>
          <cell r="AQ140">
            <v>16.48</v>
          </cell>
          <cell r="AR140">
            <v>0</v>
          </cell>
          <cell r="AS140">
            <v>0</v>
          </cell>
          <cell r="AT140">
            <v>0</v>
          </cell>
          <cell r="AU140">
            <v>0</v>
          </cell>
          <cell r="AV140">
            <v>0</v>
          </cell>
          <cell r="AW140">
            <v>0</v>
          </cell>
          <cell r="AX140">
            <v>0</v>
          </cell>
          <cell r="AY140">
            <v>0</v>
          </cell>
          <cell r="AZ140">
            <v>0</v>
          </cell>
          <cell r="BA140">
            <v>0</v>
          </cell>
        </row>
        <row r="141">
          <cell r="B141">
            <v>19</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14.07</v>
          </cell>
          <cell r="AM141">
            <v>21.9</v>
          </cell>
          <cell r="AN141">
            <v>9.69</v>
          </cell>
          <cell r="AO141">
            <v>8.8000000000000007</v>
          </cell>
          <cell r="AP141">
            <v>12.29</v>
          </cell>
          <cell r="AQ141">
            <v>15.93</v>
          </cell>
          <cell r="AR141">
            <v>0</v>
          </cell>
          <cell r="AS141">
            <v>0</v>
          </cell>
          <cell r="AT141">
            <v>0</v>
          </cell>
          <cell r="AU141">
            <v>0</v>
          </cell>
          <cell r="AV141">
            <v>0</v>
          </cell>
          <cell r="AW141">
            <v>0</v>
          </cell>
          <cell r="AX141">
            <v>0</v>
          </cell>
          <cell r="AY141">
            <v>0</v>
          </cell>
          <cell r="AZ141">
            <v>0</v>
          </cell>
          <cell r="BA141">
            <v>0</v>
          </cell>
        </row>
        <row r="142">
          <cell r="B142">
            <v>20</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16.75</v>
          </cell>
          <cell r="AM142">
            <v>23.95</v>
          </cell>
          <cell r="AN142">
            <v>12.54</v>
          </cell>
          <cell r="AO142">
            <v>8.15</v>
          </cell>
          <cell r="AP142">
            <v>10.38</v>
          </cell>
          <cell r="AQ142">
            <v>16.75</v>
          </cell>
          <cell r="AR142">
            <v>0</v>
          </cell>
          <cell r="AS142">
            <v>0</v>
          </cell>
          <cell r="AT142">
            <v>0</v>
          </cell>
          <cell r="AU142">
            <v>0</v>
          </cell>
          <cell r="AV142">
            <v>0</v>
          </cell>
          <cell r="AW142">
            <v>0</v>
          </cell>
          <cell r="AX142">
            <v>0</v>
          </cell>
          <cell r="AY142">
            <v>0</v>
          </cell>
          <cell r="AZ142">
            <v>0</v>
          </cell>
          <cell r="BA142">
            <v>0</v>
          </cell>
        </row>
        <row r="143">
          <cell r="B143">
            <v>21</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25.08</v>
          </cell>
          <cell r="AM143">
            <v>23.15</v>
          </cell>
          <cell r="AN143">
            <v>10.61</v>
          </cell>
          <cell r="AO143">
            <v>7.83</v>
          </cell>
          <cell r="AP143">
            <v>9.4600000000000009</v>
          </cell>
          <cell r="AQ143">
            <v>15.93</v>
          </cell>
          <cell r="AR143">
            <v>0</v>
          </cell>
          <cell r="AS143">
            <v>0</v>
          </cell>
          <cell r="AT143">
            <v>0</v>
          </cell>
          <cell r="AU143">
            <v>0</v>
          </cell>
          <cell r="AV143">
            <v>0</v>
          </cell>
          <cell r="AW143">
            <v>0</v>
          </cell>
          <cell r="AX143">
            <v>0</v>
          </cell>
          <cell r="AY143">
            <v>0</v>
          </cell>
          <cell r="AZ143">
            <v>0</v>
          </cell>
          <cell r="BA143">
            <v>0</v>
          </cell>
        </row>
        <row r="144">
          <cell r="B144">
            <v>22</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20.37</v>
          </cell>
          <cell r="AM144">
            <v>22.21</v>
          </cell>
          <cell r="AN144">
            <v>9.69</v>
          </cell>
          <cell r="AO144">
            <v>7.31</v>
          </cell>
          <cell r="AP144">
            <v>8.8000000000000007</v>
          </cell>
          <cell r="AQ144">
            <v>15.93</v>
          </cell>
          <cell r="AR144">
            <v>0</v>
          </cell>
          <cell r="AS144">
            <v>0</v>
          </cell>
          <cell r="AT144">
            <v>0</v>
          </cell>
          <cell r="AU144">
            <v>0</v>
          </cell>
          <cell r="AV144">
            <v>0</v>
          </cell>
          <cell r="AW144">
            <v>0</v>
          </cell>
          <cell r="AX144">
            <v>0</v>
          </cell>
          <cell r="AY144">
            <v>0</v>
          </cell>
          <cell r="AZ144">
            <v>0</v>
          </cell>
          <cell r="BA144">
            <v>0</v>
          </cell>
        </row>
        <row r="145">
          <cell r="B145">
            <v>23</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14.07</v>
          </cell>
          <cell r="AM145">
            <v>21.9</v>
          </cell>
          <cell r="AN145">
            <v>11.93</v>
          </cell>
          <cell r="AO145">
            <v>6.8</v>
          </cell>
          <cell r="AP145">
            <v>8.36</v>
          </cell>
          <cell r="AQ145">
            <v>15.52</v>
          </cell>
          <cell r="AR145">
            <v>0</v>
          </cell>
          <cell r="AS145">
            <v>0</v>
          </cell>
          <cell r="AT145">
            <v>0</v>
          </cell>
          <cell r="AU145">
            <v>0</v>
          </cell>
          <cell r="AV145">
            <v>0</v>
          </cell>
          <cell r="AW145">
            <v>0</v>
          </cell>
          <cell r="AX145">
            <v>0</v>
          </cell>
          <cell r="AY145">
            <v>0</v>
          </cell>
          <cell r="AZ145">
            <v>0</v>
          </cell>
          <cell r="BA145">
            <v>0</v>
          </cell>
        </row>
        <row r="146">
          <cell r="B146">
            <v>24</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19.62</v>
          </cell>
          <cell r="AM146">
            <v>23.31</v>
          </cell>
          <cell r="AN146">
            <v>10.61</v>
          </cell>
          <cell r="AO146">
            <v>6.5</v>
          </cell>
          <cell r="AP146">
            <v>7.62</v>
          </cell>
          <cell r="AQ146">
            <v>14.85</v>
          </cell>
          <cell r="AR146">
            <v>0</v>
          </cell>
          <cell r="AS146">
            <v>0</v>
          </cell>
          <cell r="AT146">
            <v>0</v>
          </cell>
          <cell r="AU146">
            <v>0</v>
          </cell>
          <cell r="AV146">
            <v>0</v>
          </cell>
          <cell r="AW146">
            <v>0</v>
          </cell>
          <cell r="AX146">
            <v>0</v>
          </cell>
          <cell r="AY146">
            <v>0</v>
          </cell>
          <cell r="AZ146">
            <v>0</v>
          </cell>
          <cell r="BA146">
            <v>0</v>
          </cell>
        </row>
        <row r="147">
          <cell r="B147">
            <v>25</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22.68</v>
          </cell>
          <cell r="AM147">
            <v>24.76</v>
          </cell>
          <cell r="AN147">
            <v>10.15</v>
          </cell>
          <cell r="AO147">
            <v>5.91</v>
          </cell>
          <cell r="AP147">
            <v>7.2</v>
          </cell>
          <cell r="AQ147">
            <v>14.59</v>
          </cell>
          <cell r="AR147">
            <v>0</v>
          </cell>
          <cell r="AS147">
            <v>0</v>
          </cell>
          <cell r="AT147">
            <v>0</v>
          </cell>
          <cell r="AU147">
            <v>0</v>
          </cell>
          <cell r="AV147">
            <v>0</v>
          </cell>
          <cell r="AW147">
            <v>0</v>
          </cell>
          <cell r="AX147">
            <v>0</v>
          </cell>
          <cell r="AY147">
            <v>0</v>
          </cell>
          <cell r="AZ147">
            <v>0</v>
          </cell>
          <cell r="BA147">
            <v>0</v>
          </cell>
        </row>
        <row r="148">
          <cell r="B148">
            <v>26</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19.62</v>
          </cell>
          <cell r="AM148">
            <v>21.9</v>
          </cell>
          <cell r="AN148">
            <v>9.1300000000000008</v>
          </cell>
          <cell r="AO148">
            <v>9.69</v>
          </cell>
          <cell r="AP148">
            <v>6.9</v>
          </cell>
          <cell r="AQ148">
            <v>14.2</v>
          </cell>
          <cell r="AR148">
            <v>0</v>
          </cell>
          <cell r="AS148">
            <v>0</v>
          </cell>
          <cell r="AT148">
            <v>0</v>
          </cell>
          <cell r="AU148">
            <v>0</v>
          </cell>
          <cell r="AV148">
            <v>0</v>
          </cell>
          <cell r="AW148">
            <v>0</v>
          </cell>
          <cell r="AX148">
            <v>0</v>
          </cell>
          <cell r="AY148">
            <v>0</v>
          </cell>
          <cell r="AZ148">
            <v>0</v>
          </cell>
          <cell r="BA148">
            <v>0</v>
          </cell>
        </row>
        <row r="149">
          <cell r="B149">
            <v>27</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21.13</v>
          </cell>
          <cell r="AM149">
            <v>26.92</v>
          </cell>
          <cell r="AN149">
            <v>8.36</v>
          </cell>
          <cell r="AO149">
            <v>9.92</v>
          </cell>
          <cell r="AP149">
            <v>6.4</v>
          </cell>
          <cell r="AQ149">
            <v>13.94</v>
          </cell>
          <cell r="AR149">
            <v>0</v>
          </cell>
          <cell r="AS149">
            <v>0</v>
          </cell>
          <cell r="AT149">
            <v>0</v>
          </cell>
          <cell r="AU149">
            <v>0</v>
          </cell>
          <cell r="AV149">
            <v>0</v>
          </cell>
          <cell r="AW149">
            <v>0</v>
          </cell>
          <cell r="AX149">
            <v>0</v>
          </cell>
          <cell r="AY149">
            <v>0</v>
          </cell>
          <cell r="AZ149">
            <v>0</v>
          </cell>
          <cell r="BA149">
            <v>0</v>
          </cell>
        </row>
        <row r="150">
          <cell r="B150">
            <v>28</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16.75</v>
          </cell>
          <cell r="AM150">
            <v>25.58</v>
          </cell>
          <cell r="AN150">
            <v>7.93</v>
          </cell>
          <cell r="AO150">
            <v>12.17</v>
          </cell>
          <cell r="AP150">
            <v>5.91</v>
          </cell>
          <cell r="AQ150">
            <v>15.12</v>
          </cell>
          <cell r="AR150">
            <v>0</v>
          </cell>
          <cell r="AS150">
            <v>0</v>
          </cell>
          <cell r="AT150">
            <v>0</v>
          </cell>
          <cell r="AU150">
            <v>0</v>
          </cell>
          <cell r="AV150">
            <v>0</v>
          </cell>
          <cell r="AW150">
            <v>0</v>
          </cell>
          <cell r="AX150">
            <v>0</v>
          </cell>
          <cell r="AY150">
            <v>0</v>
          </cell>
          <cell r="AZ150">
            <v>0</v>
          </cell>
          <cell r="BA150">
            <v>0</v>
          </cell>
        </row>
        <row r="151">
          <cell r="B151">
            <v>29</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19.62</v>
          </cell>
          <cell r="AM151">
            <v>23.95</v>
          </cell>
          <cell r="AN151">
            <v>7.1</v>
          </cell>
          <cell r="AO151">
            <v>10.15</v>
          </cell>
          <cell r="AP151">
            <v>7.51</v>
          </cell>
          <cell r="AQ151">
            <v>19.62</v>
          </cell>
          <cell r="AR151">
            <v>0</v>
          </cell>
          <cell r="AS151">
            <v>0</v>
          </cell>
          <cell r="AT151">
            <v>0</v>
          </cell>
          <cell r="AU151">
            <v>0</v>
          </cell>
          <cell r="AV151">
            <v>0</v>
          </cell>
          <cell r="AW151">
            <v>0</v>
          </cell>
          <cell r="AX151">
            <v>0</v>
          </cell>
          <cell r="AY151">
            <v>0</v>
          </cell>
          <cell r="AZ151">
            <v>0</v>
          </cell>
          <cell r="BA151">
            <v>0</v>
          </cell>
        </row>
        <row r="152">
          <cell r="B152">
            <v>30</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16.75</v>
          </cell>
          <cell r="AM152">
            <v>25.74</v>
          </cell>
          <cell r="AN152">
            <v>14.59</v>
          </cell>
          <cell r="AO152">
            <v>9.4600000000000009</v>
          </cell>
          <cell r="AP152">
            <v>6.7</v>
          </cell>
          <cell r="AQ152">
            <v>20.67</v>
          </cell>
          <cell r="AR152">
            <v>0</v>
          </cell>
          <cell r="AS152">
            <v>0</v>
          </cell>
          <cell r="AT152">
            <v>0</v>
          </cell>
          <cell r="AU152">
            <v>0</v>
          </cell>
          <cell r="AV152">
            <v>0</v>
          </cell>
          <cell r="AW152">
            <v>0</v>
          </cell>
          <cell r="AX152">
            <v>0</v>
          </cell>
          <cell r="AY152">
            <v>0</v>
          </cell>
          <cell r="AZ152">
            <v>0</v>
          </cell>
          <cell r="BA152">
            <v>0</v>
          </cell>
        </row>
        <row r="153">
          <cell r="B153">
            <v>31</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14.72</v>
          </cell>
          <cell r="AM153">
            <v>24.92</v>
          </cell>
          <cell r="AN153">
            <v>13.81</v>
          </cell>
          <cell r="AO153">
            <v>8.91</v>
          </cell>
          <cell r="AP153">
            <v>5.81</v>
          </cell>
          <cell r="AQ153">
            <v>17.170000000000002</v>
          </cell>
          <cell r="AR153">
            <v>0</v>
          </cell>
          <cell r="AS153">
            <v>0</v>
          </cell>
          <cell r="AT153">
            <v>0</v>
          </cell>
          <cell r="AU153">
            <v>0</v>
          </cell>
          <cell r="AV153">
            <v>0</v>
          </cell>
          <cell r="AW153">
            <v>0</v>
          </cell>
          <cell r="AX153">
            <v>0</v>
          </cell>
          <cell r="AY153">
            <v>0</v>
          </cell>
          <cell r="AZ153">
            <v>0</v>
          </cell>
          <cell r="BA153">
            <v>0</v>
          </cell>
        </row>
        <row r="154">
          <cell r="B154">
            <v>1</v>
          </cell>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16.75</v>
          </cell>
          <cell r="AM154">
            <v>22.36</v>
          </cell>
          <cell r="AN154">
            <v>12.92</v>
          </cell>
          <cell r="AO154">
            <v>8.15</v>
          </cell>
          <cell r="AP154">
            <v>5.33</v>
          </cell>
          <cell r="AQ154">
            <v>14.59</v>
          </cell>
          <cell r="AR154">
            <v>0</v>
          </cell>
          <cell r="AS154">
            <v>0</v>
          </cell>
          <cell r="AT154">
            <v>0</v>
          </cell>
          <cell r="AU154">
            <v>0</v>
          </cell>
          <cell r="AV154">
            <v>0</v>
          </cell>
          <cell r="AW154">
            <v>0</v>
          </cell>
          <cell r="AX154">
            <v>0</v>
          </cell>
          <cell r="AY154">
            <v>0</v>
          </cell>
          <cell r="AZ154">
            <v>0</v>
          </cell>
          <cell r="BA154">
            <v>0</v>
          </cell>
        </row>
        <row r="155">
          <cell r="B155">
            <v>2</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19.62</v>
          </cell>
          <cell r="AM155">
            <v>20.82</v>
          </cell>
          <cell r="AN155">
            <v>12.54</v>
          </cell>
          <cell r="AO155">
            <v>7.72</v>
          </cell>
          <cell r="AP155">
            <v>7.62</v>
          </cell>
          <cell r="AQ155">
            <v>12.79</v>
          </cell>
          <cell r="AR155">
            <v>0</v>
          </cell>
          <cell r="AS155">
            <v>0</v>
          </cell>
          <cell r="AT155">
            <v>0</v>
          </cell>
          <cell r="AU155">
            <v>0</v>
          </cell>
          <cell r="AV155">
            <v>0</v>
          </cell>
          <cell r="AW155">
            <v>0</v>
          </cell>
          <cell r="AX155">
            <v>0</v>
          </cell>
          <cell r="AY155">
            <v>0</v>
          </cell>
          <cell r="AZ155">
            <v>0</v>
          </cell>
          <cell r="BA155">
            <v>0</v>
          </cell>
        </row>
        <row r="156">
          <cell r="B156">
            <v>3</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16.75</v>
          </cell>
          <cell r="AM156">
            <v>22.99</v>
          </cell>
          <cell r="AN156">
            <v>10.85</v>
          </cell>
          <cell r="AO156">
            <v>10.15</v>
          </cell>
          <cell r="AP156">
            <v>6.9</v>
          </cell>
          <cell r="AQ156">
            <v>16.059999999999999</v>
          </cell>
          <cell r="AR156">
            <v>0</v>
          </cell>
          <cell r="AS156">
            <v>0</v>
          </cell>
          <cell r="AT156">
            <v>0</v>
          </cell>
          <cell r="AU156">
            <v>0</v>
          </cell>
          <cell r="AV156">
            <v>0</v>
          </cell>
          <cell r="AW156">
            <v>0</v>
          </cell>
          <cell r="AX156">
            <v>0</v>
          </cell>
          <cell r="AY156">
            <v>0</v>
          </cell>
          <cell r="AZ156">
            <v>0</v>
          </cell>
          <cell r="BA156">
            <v>0</v>
          </cell>
        </row>
        <row r="157">
          <cell r="B157">
            <v>4</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19.62</v>
          </cell>
          <cell r="AM157">
            <v>21.9</v>
          </cell>
          <cell r="AN157">
            <v>9.4600000000000009</v>
          </cell>
          <cell r="AO157">
            <v>7.72</v>
          </cell>
          <cell r="AP157">
            <v>6.5</v>
          </cell>
          <cell r="AQ157">
            <v>14.59</v>
          </cell>
          <cell r="AR157">
            <v>0</v>
          </cell>
          <cell r="AS157">
            <v>0</v>
          </cell>
          <cell r="AT157">
            <v>0</v>
          </cell>
          <cell r="AU157">
            <v>0</v>
          </cell>
          <cell r="AV157">
            <v>0</v>
          </cell>
          <cell r="AW157">
            <v>0</v>
          </cell>
          <cell r="AX157">
            <v>0</v>
          </cell>
          <cell r="AY157">
            <v>0</v>
          </cell>
          <cell r="AZ157">
            <v>0</v>
          </cell>
          <cell r="BA157">
            <v>0</v>
          </cell>
        </row>
        <row r="158">
          <cell r="B158">
            <v>5</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16.059999999999999</v>
          </cell>
          <cell r="AM158">
            <v>21.28</v>
          </cell>
          <cell r="AN158">
            <v>8.36</v>
          </cell>
          <cell r="AO158">
            <v>7.51</v>
          </cell>
          <cell r="AP158">
            <v>6</v>
          </cell>
          <cell r="AQ158">
            <v>14.07</v>
          </cell>
          <cell r="AR158">
            <v>0</v>
          </cell>
          <cell r="AS158">
            <v>0</v>
          </cell>
          <cell r="AT158">
            <v>0</v>
          </cell>
          <cell r="AU158">
            <v>0</v>
          </cell>
          <cell r="AV158">
            <v>0</v>
          </cell>
          <cell r="AW158">
            <v>0</v>
          </cell>
          <cell r="AX158">
            <v>0</v>
          </cell>
          <cell r="AY158">
            <v>0</v>
          </cell>
          <cell r="AZ158">
            <v>0</v>
          </cell>
          <cell r="BA158">
            <v>0</v>
          </cell>
        </row>
        <row r="159">
          <cell r="B159">
            <v>6</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19.62</v>
          </cell>
          <cell r="AM159">
            <v>14.33</v>
          </cell>
          <cell r="AN159">
            <v>7.51</v>
          </cell>
          <cell r="AO159">
            <v>7.31</v>
          </cell>
          <cell r="AP159">
            <v>6.8</v>
          </cell>
          <cell r="AQ159">
            <v>18.170000000000002</v>
          </cell>
          <cell r="AR159">
            <v>0</v>
          </cell>
          <cell r="AS159">
            <v>0</v>
          </cell>
          <cell r="AT159">
            <v>0</v>
          </cell>
          <cell r="AU159">
            <v>0</v>
          </cell>
          <cell r="AV159">
            <v>0</v>
          </cell>
          <cell r="AW159">
            <v>0</v>
          </cell>
          <cell r="AX159">
            <v>0</v>
          </cell>
          <cell r="AY159">
            <v>0</v>
          </cell>
          <cell r="AZ159">
            <v>0</v>
          </cell>
          <cell r="BA159">
            <v>0</v>
          </cell>
        </row>
        <row r="160">
          <cell r="B160">
            <v>7</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18.89</v>
          </cell>
          <cell r="AM160">
            <v>12.79</v>
          </cell>
          <cell r="AN160">
            <v>6.7</v>
          </cell>
          <cell r="AO160">
            <v>6.8</v>
          </cell>
          <cell r="AP160">
            <v>14.07</v>
          </cell>
          <cell r="AQ160">
            <v>17.03</v>
          </cell>
          <cell r="AR160">
            <v>0</v>
          </cell>
          <cell r="AS160">
            <v>0</v>
          </cell>
          <cell r="AT160">
            <v>0</v>
          </cell>
          <cell r="AU160">
            <v>0</v>
          </cell>
          <cell r="AV160">
            <v>0</v>
          </cell>
          <cell r="AW160">
            <v>0</v>
          </cell>
          <cell r="AX160">
            <v>0</v>
          </cell>
          <cell r="AY160">
            <v>0</v>
          </cell>
          <cell r="AZ160">
            <v>0</v>
          </cell>
          <cell r="BA160">
            <v>0</v>
          </cell>
        </row>
        <row r="161">
          <cell r="B161">
            <v>8</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19.62</v>
          </cell>
          <cell r="AM161">
            <v>13.68</v>
          </cell>
          <cell r="AN161">
            <v>6.1</v>
          </cell>
          <cell r="AO161">
            <v>6.2</v>
          </cell>
          <cell r="AP161">
            <v>10.15</v>
          </cell>
          <cell r="AQ161">
            <v>16.61</v>
          </cell>
          <cell r="AR161">
            <v>0</v>
          </cell>
          <cell r="AS161">
            <v>0</v>
          </cell>
          <cell r="AT161">
            <v>0</v>
          </cell>
          <cell r="AU161">
            <v>0</v>
          </cell>
          <cell r="AV161">
            <v>0</v>
          </cell>
          <cell r="AW161">
            <v>0</v>
          </cell>
          <cell r="AX161">
            <v>0</v>
          </cell>
          <cell r="AY161">
            <v>0</v>
          </cell>
          <cell r="AZ161">
            <v>0</v>
          </cell>
          <cell r="BA161">
            <v>0</v>
          </cell>
        </row>
        <row r="162">
          <cell r="B162">
            <v>9</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16.75</v>
          </cell>
          <cell r="AM162">
            <v>13.42</v>
          </cell>
          <cell r="AN162">
            <v>5.52</v>
          </cell>
          <cell r="AO162">
            <v>6.7</v>
          </cell>
          <cell r="AP162">
            <v>7.72</v>
          </cell>
          <cell r="AQ162">
            <v>16.89</v>
          </cell>
          <cell r="AR162">
            <v>0</v>
          </cell>
          <cell r="AS162">
            <v>0</v>
          </cell>
          <cell r="AT162">
            <v>0</v>
          </cell>
          <cell r="AU162">
            <v>0</v>
          </cell>
          <cell r="AV162">
            <v>0</v>
          </cell>
          <cell r="AW162">
            <v>0</v>
          </cell>
          <cell r="AX162">
            <v>0</v>
          </cell>
          <cell r="AY162">
            <v>0</v>
          </cell>
          <cell r="AZ162">
            <v>0</v>
          </cell>
          <cell r="BA162">
            <v>0</v>
          </cell>
        </row>
        <row r="163">
          <cell r="B163">
            <v>10</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13.42</v>
          </cell>
          <cell r="AM163">
            <v>12.17</v>
          </cell>
          <cell r="AN163">
            <v>6.2</v>
          </cell>
          <cell r="AO163">
            <v>6.5</v>
          </cell>
          <cell r="AP163">
            <v>9.02</v>
          </cell>
          <cell r="AQ163">
            <v>15.52</v>
          </cell>
          <cell r="AR163">
            <v>0</v>
          </cell>
          <cell r="AS163">
            <v>0</v>
          </cell>
          <cell r="AT163">
            <v>0</v>
          </cell>
          <cell r="AU163">
            <v>0</v>
          </cell>
          <cell r="AV163">
            <v>0</v>
          </cell>
          <cell r="AW163">
            <v>0</v>
          </cell>
          <cell r="AX163">
            <v>0</v>
          </cell>
          <cell r="AY163">
            <v>0</v>
          </cell>
          <cell r="AZ163">
            <v>0</v>
          </cell>
          <cell r="BA163">
            <v>0</v>
          </cell>
        </row>
        <row r="164">
          <cell r="B164">
            <v>11</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13.42</v>
          </cell>
          <cell r="AM164">
            <v>10.96</v>
          </cell>
          <cell r="AN164">
            <v>10.029999999999999</v>
          </cell>
          <cell r="AO164">
            <v>6.3</v>
          </cell>
          <cell r="AP164">
            <v>18.89</v>
          </cell>
          <cell r="AQ164">
            <v>15.12</v>
          </cell>
          <cell r="AR164">
            <v>0</v>
          </cell>
          <cell r="AS164">
            <v>0</v>
          </cell>
          <cell r="AT164">
            <v>0</v>
          </cell>
          <cell r="AU164">
            <v>0</v>
          </cell>
          <cell r="AV164">
            <v>0</v>
          </cell>
          <cell r="AW164">
            <v>0</v>
          </cell>
          <cell r="AX164">
            <v>0</v>
          </cell>
          <cell r="AY164">
            <v>0</v>
          </cell>
          <cell r="AZ164">
            <v>0</v>
          </cell>
          <cell r="BA164">
            <v>0</v>
          </cell>
        </row>
        <row r="165">
          <cell r="B165">
            <v>12</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19.62</v>
          </cell>
          <cell r="AM165">
            <v>10.38</v>
          </cell>
          <cell r="AN165">
            <v>9.02</v>
          </cell>
          <cell r="AO165">
            <v>6.1</v>
          </cell>
          <cell r="AP165">
            <v>13.42</v>
          </cell>
          <cell r="AQ165">
            <v>19.329999999999998</v>
          </cell>
          <cell r="AR165">
            <v>0</v>
          </cell>
          <cell r="AS165">
            <v>0</v>
          </cell>
          <cell r="AT165">
            <v>0</v>
          </cell>
          <cell r="AU165">
            <v>0</v>
          </cell>
          <cell r="AV165">
            <v>0</v>
          </cell>
          <cell r="AW165">
            <v>0</v>
          </cell>
          <cell r="AX165">
            <v>0</v>
          </cell>
          <cell r="AY165">
            <v>0</v>
          </cell>
          <cell r="AZ165">
            <v>0</v>
          </cell>
          <cell r="BA165">
            <v>0</v>
          </cell>
        </row>
        <row r="166">
          <cell r="B166">
            <v>13</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15.39</v>
          </cell>
          <cell r="AM166">
            <v>9.8000000000000007</v>
          </cell>
          <cell r="AN166">
            <v>7.93</v>
          </cell>
          <cell r="AO166">
            <v>5.91</v>
          </cell>
          <cell r="AP166">
            <v>17.170000000000002</v>
          </cell>
          <cell r="AQ166">
            <v>15.93</v>
          </cell>
          <cell r="AR166">
            <v>0</v>
          </cell>
          <cell r="AS166">
            <v>0</v>
          </cell>
          <cell r="AT166">
            <v>0</v>
          </cell>
          <cell r="AU166">
            <v>0</v>
          </cell>
          <cell r="AV166">
            <v>0</v>
          </cell>
          <cell r="AW166">
            <v>0</v>
          </cell>
          <cell r="AX166">
            <v>0</v>
          </cell>
          <cell r="AY166">
            <v>0</v>
          </cell>
          <cell r="AZ166">
            <v>0</v>
          </cell>
          <cell r="BA166">
            <v>0</v>
          </cell>
        </row>
        <row r="167">
          <cell r="B167">
            <v>14</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19.62</v>
          </cell>
          <cell r="AM167">
            <v>8.69</v>
          </cell>
          <cell r="AN167">
            <v>7.2</v>
          </cell>
          <cell r="AO167">
            <v>5.71</v>
          </cell>
          <cell r="AP167">
            <v>14.07</v>
          </cell>
          <cell r="AQ167">
            <v>17.03</v>
          </cell>
          <cell r="AR167">
            <v>0</v>
          </cell>
          <cell r="AS167">
            <v>0</v>
          </cell>
          <cell r="AT167">
            <v>0</v>
          </cell>
          <cell r="AU167">
            <v>0</v>
          </cell>
          <cell r="AV167">
            <v>0</v>
          </cell>
          <cell r="AW167">
            <v>0</v>
          </cell>
          <cell r="AX167">
            <v>0</v>
          </cell>
          <cell r="AY167">
            <v>0</v>
          </cell>
          <cell r="AZ167">
            <v>0</v>
          </cell>
          <cell r="BA167">
            <v>0</v>
          </cell>
        </row>
        <row r="168">
          <cell r="B168">
            <v>15</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19.62</v>
          </cell>
          <cell r="AM168">
            <v>8.69</v>
          </cell>
          <cell r="AN168">
            <v>6.9</v>
          </cell>
          <cell r="AO168">
            <v>5.71</v>
          </cell>
          <cell r="AP168">
            <v>11.32</v>
          </cell>
          <cell r="AQ168">
            <v>17.45</v>
          </cell>
          <cell r="AR168">
            <v>0</v>
          </cell>
          <cell r="AS168">
            <v>0</v>
          </cell>
          <cell r="AT168">
            <v>0</v>
          </cell>
          <cell r="AU168">
            <v>0</v>
          </cell>
          <cell r="AV168">
            <v>0</v>
          </cell>
          <cell r="AW168">
            <v>0</v>
          </cell>
          <cell r="AX168">
            <v>0</v>
          </cell>
          <cell r="AY168">
            <v>0</v>
          </cell>
          <cell r="AZ168">
            <v>0</v>
          </cell>
          <cell r="BA168">
            <v>0</v>
          </cell>
        </row>
        <row r="169">
          <cell r="B169">
            <v>16</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15.39</v>
          </cell>
          <cell r="AM169">
            <v>8.15</v>
          </cell>
          <cell r="AN169">
            <v>6.5</v>
          </cell>
          <cell r="AO169">
            <v>5.24</v>
          </cell>
          <cell r="AP169">
            <v>9.35</v>
          </cell>
          <cell r="AQ169">
            <v>16.89</v>
          </cell>
          <cell r="AR169">
            <v>0</v>
          </cell>
          <cell r="AS169">
            <v>0</v>
          </cell>
          <cell r="AT169">
            <v>0</v>
          </cell>
          <cell r="AU169">
            <v>0</v>
          </cell>
          <cell r="AV169">
            <v>0</v>
          </cell>
          <cell r="AW169">
            <v>0</v>
          </cell>
          <cell r="AX169">
            <v>0</v>
          </cell>
          <cell r="AY169">
            <v>0</v>
          </cell>
          <cell r="AZ169">
            <v>0</v>
          </cell>
          <cell r="BA169">
            <v>0</v>
          </cell>
        </row>
        <row r="170">
          <cell r="B170">
            <v>17</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19.62</v>
          </cell>
          <cell r="AM170">
            <v>9.8000000000000007</v>
          </cell>
          <cell r="AN170">
            <v>6.1</v>
          </cell>
          <cell r="AO170">
            <v>4.41</v>
          </cell>
          <cell r="AP170">
            <v>7.93</v>
          </cell>
          <cell r="AQ170">
            <v>17.45</v>
          </cell>
          <cell r="AR170">
            <v>0</v>
          </cell>
          <cell r="AS170">
            <v>0</v>
          </cell>
          <cell r="AT170">
            <v>0</v>
          </cell>
          <cell r="AU170">
            <v>0</v>
          </cell>
          <cell r="AV170">
            <v>0</v>
          </cell>
          <cell r="AW170">
            <v>0</v>
          </cell>
          <cell r="AX170">
            <v>0</v>
          </cell>
          <cell r="AY170">
            <v>0</v>
          </cell>
          <cell r="AZ170">
            <v>0</v>
          </cell>
          <cell r="BA170">
            <v>0</v>
          </cell>
        </row>
        <row r="171">
          <cell r="B171">
            <v>18</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19.62</v>
          </cell>
          <cell r="AM171">
            <v>9.8000000000000007</v>
          </cell>
          <cell r="AN171">
            <v>5.52</v>
          </cell>
          <cell r="AO171">
            <v>4.24</v>
          </cell>
          <cell r="AP171">
            <v>7.1</v>
          </cell>
          <cell r="AQ171">
            <v>15.66</v>
          </cell>
          <cell r="AR171">
            <v>0</v>
          </cell>
          <cell r="AS171">
            <v>0</v>
          </cell>
          <cell r="AT171">
            <v>0</v>
          </cell>
          <cell r="AU171">
            <v>0</v>
          </cell>
          <cell r="AV171">
            <v>0</v>
          </cell>
          <cell r="AW171">
            <v>0</v>
          </cell>
          <cell r="AX171">
            <v>0</v>
          </cell>
          <cell r="AY171">
            <v>0</v>
          </cell>
          <cell r="AZ171">
            <v>0</v>
          </cell>
          <cell r="BA171">
            <v>0</v>
          </cell>
        </row>
        <row r="172">
          <cell r="B172">
            <v>19</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14.72</v>
          </cell>
          <cell r="AM172">
            <v>8.69</v>
          </cell>
          <cell r="AN172">
            <v>9.58</v>
          </cell>
          <cell r="AO172">
            <v>4.24</v>
          </cell>
          <cell r="AP172">
            <v>6.5</v>
          </cell>
          <cell r="AQ172">
            <v>14.59</v>
          </cell>
          <cell r="AR172">
            <v>0</v>
          </cell>
          <cell r="AS172">
            <v>0</v>
          </cell>
          <cell r="AT172">
            <v>0</v>
          </cell>
          <cell r="AU172">
            <v>0</v>
          </cell>
          <cell r="AV172">
            <v>0</v>
          </cell>
          <cell r="AW172">
            <v>0</v>
          </cell>
          <cell r="AX172">
            <v>0</v>
          </cell>
          <cell r="AY172">
            <v>0</v>
          </cell>
          <cell r="AZ172">
            <v>0</v>
          </cell>
          <cell r="BA172">
            <v>0</v>
          </cell>
        </row>
        <row r="173">
          <cell r="B173">
            <v>20</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13.42</v>
          </cell>
          <cell r="AM173">
            <v>8.69</v>
          </cell>
          <cell r="AN173">
            <v>8.58</v>
          </cell>
          <cell r="AO173">
            <v>3.97</v>
          </cell>
          <cell r="AP173">
            <v>6.1</v>
          </cell>
          <cell r="AQ173">
            <v>14.2</v>
          </cell>
          <cell r="AR173">
            <v>0</v>
          </cell>
          <cell r="AS173">
            <v>0</v>
          </cell>
          <cell r="AT173">
            <v>0</v>
          </cell>
          <cell r="AU173">
            <v>0</v>
          </cell>
          <cell r="AV173">
            <v>0</v>
          </cell>
          <cell r="AW173">
            <v>0</v>
          </cell>
          <cell r="AX173">
            <v>0</v>
          </cell>
          <cell r="AY173">
            <v>0</v>
          </cell>
          <cell r="AZ173">
            <v>0</v>
          </cell>
          <cell r="BA173">
            <v>0</v>
          </cell>
        </row>
        <row r="174">
          <cell r="B174">
            <v>21</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16.75</v>
          </cell>
          <cell r="AM174">
            <v>8.15</v>
          </cell>
          <cell r="AN174">
            <v>6.8</v>
          </cell>
          <cell r="AO174">
            <v>3.8</v>
          </cell>
          <cell r="AP174">
            <v>8.15</v>
          </cell>
          <cell r="AQ174">
            <v>15.12</v>
          </cell>
          <cell r="AR174">
            <v>0</v>
          </cell>
          <cell r="AS174">
            <v>0</v>
          </cell>
          <cell r="AT174">
            <v>0</v>
          </cell>
          <cell r="AU174">
            <v>0</v>
          </cell>
          <cell r="AV174">
            <v>0</v>
          </cell>
          <cell r="AW174">
            <v>0</v>
          </cell>
          <cell r="AX174">
            <v>0</v>
          </cell>
          <cell r="AY174">
            <v>0</v>
          </cell>
          <cell r="AZ174">
            <v>0</v>
          </cell>
          <cell r="BA174">
            <v>0</v>
          </cell>
        </row>
        <row r="175">
          <cell r="B175">
            <v>22</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13.42</v>
          </cell>
          <cell r="AM175">
            <v>8.15</v>
          </cell>
          <cell r="AN175">
            <v>7.41</v>
          </cell>
          <cell r="AO175">
            <v>4.41</v>
          </cell>
          <cell r="AP175">
            <v>7.1</v>
          </cell>
          <cell r="AQ175">
            <v>19.62</v>
          </cell>
          <cell r="AR175">
            <v>0</v>
          </cell>
          <cell r="AS175">
            <v>0</v>
          </cell>
          <cell r="AT175">
            <v>0</v>
          </cell>
          <cell r="AU175">
            <v>0</v>
          </cell>
          <cell r="AV175">
            <v>0</v>
          </cell>
          <cell r="AW175">
            <v>0</v>
          </cell>
          <cell r="AX175">
            <v>0</v>
          </cell>
          <cell r="AY175">
            <v>0</v>
          </cell>
          <cell r="AZ175">
            <v>0</v>
          </cell>
          <cell r="BA175">
            <v>0</v>
          </cell>
        </row>
        <row r="176">
          <cell r="B176">
            <v>23</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14.72</v>
          </cell>
          <cell r="AM176">
            <v>6.6</v>
          </cell>
          <cell r="AN176">
            <v>7.1</v>
          </cell>
          <cell r="AO176">
            <v>5.33</v>
          </cell>
          <cell r="AP176">
            <v>6.4</v>
          </cell>
          <cell r="AQ176">
            <v>25.08</v>
          </cell>
          <cell r="AR176">
            <v>0</v>
          </cell>
          <cell r="AS176">
            <v>0</v>
          </cell>
          <cell r="AT176">
            <v>0</v>
          </cell>
          <cell r="AU176">
            <v>0</v>
          </cell>
          <cell r="AV176">
            <v>0</v>
          </cell>
          <cell r="AW176">
            <v>0</v>
          </cell>
          <cell r="AX176">
            <v>0</v>
          </cell>
          <cell r="AY176">
            <v>0</v>
          </cell>
          <cell r="AZ176">
            <v>0</v>
          </cell>
          <cell r="BA176">
            <v>0</v>
          </cell>
        </row>
        <row r="177">
          <cell r="B177">
            <v>24</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13.42</v>
          </cell>
          <cell r="AM177">
            <v>7.1</v>
          </cell>
          <cell r="AN177">
            <v>6.6</v>
          </cell>
          <cell r="AO177">
            <v>4.78</v>
          </cell>
          <cell r="AP177">
            <v>6</v>
          </cell>
          <cell r="AQ177">
            <v>21.59</v>
          </cell>
          <cell r="AR177">
            <v>0</v>
          </cell>
          <cell r="AS177">
            <v>0</v>
          </cell>
          <cell r="AT177">
            <v>0</v>
          </cell>
          <cell r="AU177">
            <v>0</v>
          </cell>
          <cell r="AV177">
            <v>0</v>
          </cell>
          <cell r="AW177">
            <v>0</v>
          </cell>
          <cell r="AX177">
            <v>0</v>
          </cell>
          <cell r="AY177">
            <v>0</v>
          </cell>
          <cell r="AZ177">
            <v>0</v>
          </cell>
          <cell r="BA177">
            <v>0</v>
          </cell>
        </row>
        <row r="178">
          <cell r="B178">
            <v>25</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14.72</v>
          </cell>
          <cell r="AM178">
            <v>12.17</v>
          </cell>
          <cell r="AN178">
            <v>4.24</v>
          </cell>
          <cell r="AO178">
            <v>4.59</v>
          </cell>
          <cell r="AP178">
            <v>5.71</v>
          </cell>
          <cell r="AQ178">
            <v>19.329999999999998</v>
          </cell>
          <cell r="AR178">
            <v>0</v>
          </cell>
          <cell r="AS178">
            <v>0</v>
          </cell>
          <cell r="AT178">
            <v>0</v>
          </cell>
          <cell r="AU178">
            <v>0</v>
          </cell>
          <cell r="AV178">
            <v>0</v>
          </cell>
          <cell r="AW178">
            <v>0</v>
          </cell>
          <cell r="AX178">
            <v>0</v>
          </cell>
          <cell r="AY178">
            <v>0</v>
          </cell>
          <cell r="AZ178">
            <v>0</v>
          </cell>
          <cell r="BA178">
            <v>0</v>
          </cell>
        </row>
        <row r="179">
          <cell r="B179">
            <v>26</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15.39</v>
          </cell>
          <cell r="AM179">
            <v>14.33</v>
          </cell>
          <cell r="AN179">
            <v>3.88</v>
          </cell>
          <cell r="AO179">
            <v>4.32</v>
          </cell>
          <cell r="AP179">
            <v>9.8000000000000007</v>
          </cell>
          <cell r="AQ179">
            <v>17.45</v>
          </cell>
          <cell r="AR179">
            <v>0</v>
          </cell>
          <cell r="AS179">
            <v>0</v>
          </cell>
          <cell r="AT179">
            <v>0</v>
          </cell>
          <cell r="AU179">
            <v>0</v>
          </cell>
          <cell r="AV179">
            <v>0</v>
          </cell>
          <cell r="AW179">
            <v>0</v>
          </cell>
          <cell r="AX179">
            <v>0</v>
          </cell>
          <cell r="AY179">
            <v>0</v>
          </cell>
          <cell r="AZ179">
            <v>0</v>
          </cell>
          <cell r="BA179">
            <v>0</v>
          </cell>
        </row>
        <row r="180">
          <cell r="B180">
            <v>27</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13.42</v>
          </cell>
          <cell r="AM180">
            <v>12.17</v>
          </cell>
          <cell r="AN180">
            <v>3.63</v>
          </cell>
          <cell r="AO180">
            <v>4.1500000000000004</v>
          </cell>
          <cell r="AP180">
            <v>10.029999999999999</v>
          </cell>
          <cell r="AQ180">
            <v>15.52</v>
          </cell>
          <cell r="AR180">
            <v>0</v>
          </cell>
          <cell r="AS180">
            <v>0</v>
          </cell>
          <cell r="AT180">
            <v>0</v>
          </cell>
          <cell r="AU180">
            <v>0</v>
          </cell>
          <cell r="AV180">
            <v>0</v>
          </cell>
          <cell r="AW180">
            <v>0</v>
          </cell>
          <cell r="AX180">
            <v>0</v>
          </cell>
          <cell r="AY180">
            <v>0</v>
          </cell>
          <cell r="AZ180">
            <v>0</v>
          </cell>
          <cell r="BA180">
            <v>0</v>
          </cell>
        </row>
        <row r="181">
          <cell r="B181">
            <v>28</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14.72</v>
          </cell>
          <cell r="AM181">
            <v>13.68</v>
          </cell>
          <cell r="AN181">
            <v>4.68</v>
          </cell>
          <cell r="AO181">
            <v>3.97</v>
          </cell>
          <cell r="AP181">
            <v>14.07</v>
          </cell>
          <cell r="AQ181">
            <v>14.07</v>
          </cell>
          <cell r="AR181">
            <v>0</v>
          </cell>
          <cell r="AS181">
            <v>0</v>
          </cell>
          <cell r="AT181">
            <v>0</v>
          </cell>
          <cell r="AU181">
            <v>0</v>
          </cell>
          <cell r="AV181">
            <v>0</v>
          </cell>
          <cell r="AW181">
            <v>0</v>
          </cell>
          <cell r="AX181">
            <v>0</v>
          </cell>
          <cell r="AY181">
            <v>0</v>
          </cell>
          <cell r="AZ181">
            <v>0</v>
          </cell>
          <cell r="BA181">
            <v>0</v>
          </cell>
        </row>
        <row r="182">
          <cell r="B182">
            <v>29</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20.37</v>
          </cell>
          <cell r="AM182">
            <v>12.17</v>
          </cell>
          <cell r="AN182">
            <v>4.78</v>
          </cell>
          <cell r="AO182">
            <v>3.88</v>
          </cell>
          <cell r="AP182">
            <v>11.93</v>
          </cell>
          <cell r="AQ182">
            <v>14.2</v>
          </cell>
          <cell r="AR182">
            <v>0</v>
          </cell>
          <cell r="AS182">
            <v>0</v>
          </cell>
          <cell r="AT182">
            <v>0</v>
          </cell>
          <cell r="AU182">
            <v>0</v>
          </cell>
          <cell r="AV182">
            <v>0</v>
          </cell>
          <cell r="AW182">
            <v>0</v>
          </cell>
          <cell r="AX182">
            <v>0</v>
          </cell>
          <cell r="AY182">
            <v>0</v>
          </cell>
          <cell r="AZ182">
            <v>0</v>
          </cell>
          <cell r="BA182">
            <v>0</v>
          </cell>
        </row>
        <row r="183">
          <cell r="B183">
            <v>30</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16.059999999999999</v>
          </cell>
          <cell r="AM183">
            <v>10.96</v>
          </cell>
          <cell r="AN183">
            <v>4.24</v>
          </cell>
          <cell r="AO183">
            <v>3.88</v>
          </cell>
          <cell r="AP183">
            <v>12.17</v>
          </cell>
          <cell r="AQ183">
            <v>13.17</v>
          </cell>
          <cell r="AR183">
            <v>0</v>
          </cell>
          <cell r="AS183">
            <v>0</v>
          </cell>
          <cell r="AT183">
            <v>0</v>
          </cell>
          <cell r="AU183">
            <v>0</v>
          </cell>
          <cell r="AV183">
            <v>0</v>
          </cell>
          <cell r="AW183">
            <v>0</v>
          </cell>
          <cell r="AX183">
            <v>0</v>
          </cell>
          <cell r="AY183">
            <v>0</v>
          </cell>
          <cell r="AZ183">
            <v>0</v>
          </cell>
          <cell r="BA183">
            <v>0</v>
          </cell>
        </row>
        <row r="184">
          <cell r="B184">
            <v>1</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15.39</v>
          </cell>
          <cell r="AM184">
            <v>12.17</v>
          </cell>
          <cell r="AN184">
            <v>4.96</v>
          </cell>
          <cell r="AO184">
            <v>3.88</v>
          </cell>
          <cell r="AP184">
            <v>11.68</v>
          </cell>
          <cell r="AQ184">
            <v>11.93</v>
          </cell>
          <cell r="AR184">
            <v>0</v>
          </cell>
          <cell r="AS184">
            <v>0</v>
          </cell>
          <cell r="AT184">
            <v>0</v>
          </cell>
          <cell r="AU184">
            <v>0</v>
          </cell>
          <cell r="AV184">
            <v>0</v>
          </cell>
          <cell r="AW184">
            <v>0</v>
          </cell>
          <cell r="AX184">
            <v>0</v>
          </cell>
          <cell r="AY184">
            <v>0</v>
          </cell>
          <cell r="AZ184">
            <v>0</v>
          </cell>
          <cell r="BA184">
            <v>0</v>
          </cell>
        </row>
        <row r="185">
          <cell r="B185">
            <v>2</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13.42</v>
          </cell>
          <cell r="AM185">
            <v>9.8000000000000007</v>
          </cell>
          <cell r="AN185">
            <v>4.24</v>
          </cell>
          <cell r="AO185">
            <v>3.54</v>
          </cell>
          <cell r="AP185">
            <v>10.96</v>
          </cell>
          <cell r="AQ185">
            <v>11.08</v>
          </cell>
          <cell r="AR185">
            <v>0</v>
          </cell>
          <cell r="AS185">
            <v>0</v>
          </cell>
          <cell r="AT185">
            <v>0</v>
          </cell>
          <cell r="AU185">
            <v>0</v>
          </cell>
          <cell r="AV185">
            <v>0</v>
          </cell>
          <cell r="AW185">
            <v>0</v>
          </cell>
          <cell r="AX185">
            <v>0</v>
          </cell>
          <cell r="AY185">
            <v>0</v>
          </cell>
          <cell r="AZ185">
            <v>0</v>
          </cell>
          <cell r="BA185">
            <v>0</v>
          </cell>
        </row>
        <row r="186">
          <cell r="B186">
            <v>3</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13.42</v>
          </cell>
          <cell r="AM186">
            <v>8.69</v>
          </cell>
          <cell r="AN186">
            <v>3.88</v>
          </cell>
          <cell r="AO186">
            <v>3.46</v>
          </cell>
          <cell r="AP186">
            <v>11.8</v>
          </cell>
          <cell r="AQ186">
            <v>10.15</v>
          </cell>
          <cell r="AR186">
            <v>0</v>
          </cell>
          <cell r="AS186">
            <v>0</v>
          </cell>
          <cell r="AT186">
            <v>0</v>
          </cell>
          <cell r="AU186">
            <v>0</v>
          </cell>
          <cell r="AV186">
            <v>0</v>
          </cell>
          <cell r="AW186">
            <v>0</v>
          </cell>
          <cell r="AX186">
            <v>0</v>
          </cell>
          <cell r="AY186">
            <v>0</v>
          </cell>
          <cell r="AZ186">
            <v>0</v>
          </cell>
          <cell r="BA186">
            <v>0</v>
          </cell>
        </row>
        <row r="187">
          <cell r="B187">
            <v>4</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10.96</v>
          </cell>
          <cell r="AM187">
            <v>7.72</v>
          </cell>
          <cell r="AN187">
            <v>4.96</v>
          </cell>
          <cell r="AO187">
            <v>9.02</v>
          </cell>
          <cell r="AP187">
            <v>9.24</v>
          </cell>
          <cell r="AQ187">
            <v>9.35</v>
          </cell>
          <cell r="AR187">
            <v>0</v>
          </cell>
          <cell r="AS187">
            <v>0</v>
          </cell>
          <cell r="AT187">
            <v>0</v>
          </cell>
          <cell r="AU187">
            <v>0</v>
          </cell>
          <cell r="AV187">
            <v>0</v>
          </cell>
          <cell r="AW187">
            <v>0</v>
          </cell>
          <cell r="AX187">
            <v>0</v>
          </cell>
          <cell r="AY187">
            <v>0</v>
          </cell>
          <cell r="AZ187">
            <v>0</v>
          </cell>
          <cell r="BA187">
            <v>0</v>
          </cell>
        </row>
        <row r="188">
          <cell r="B188">
            <v>5</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13.42</v>
          </cell>
          <cell r="AM188">
            <v>7.62</v>
          </cell>
          <cell r="AN188">
            <v>4.32</v>
          </cell>
          <cell r="AO188">
            <v>15.79</v>
          </cell>
          <cell r="AP188">
            <v>7.93</v>
          </cell>
          <cell r="AQ188">
            <v>8.36</v>
          </cell>
          <cell r="AR188">
            <v>0</v>
          </cell>
          <cell r="AS188">
            <v>0</v>
          </cell>
          <cell r="AT188">
            <v>0</v>
          </cell>
          <cell r="AU188">
            <v>0</v>
          </cell>
          <cell r="AV188">
            <v>0</v>
          </cell>
          <cell r="AW188">
            <v>0</v>
          </cell>
          <cell r="AX188">
            <v>0</v>
          </cell>
          <cell r="AY188">
            <v>0</v>
          </cell>
          <cell r="AZ188">
            <v>0</v>
          </cell>
          <cell r="BA188">
            <v>0</v>
          </cell>
        </row>
        <row r="189">
          <cell r="B189">
            <v>6</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17.45</v>
          </cell>
          <cell r="AM189">
            <v>8.69</v>
          </cell>
          <cell r="AN189">
            <v>3.88</v>
          </cell>
          <cell r="AO189">
            <v>10.96</v>
          </cell>
          <cell r="AP189">
            <v>6.9</v>
          </cell>
          <cell r="AQ189">
            <v>9.24</v>
          </cell>
          <cell r="AR189">
            <v>0</v>
          </cell>
          <cell r="AS189">
            <v>0</v>
          </cell>
          <cell r="AT189">
            <v>0</v>
          </cell>
          <cell r="AU189">
            <v>0</v>
          </cell>
          <cell r="AV189">
            <v>0</v>
          </cell>
          <cell r="AW189">
            <v>0</v>
          </cell>
          <cell r="AX189">
            <v>0</v>
          </cell>
          <cell r="AY189">
            <v>0</v>
          </cell>
          <cell r="AZ189">
            <v>0</v>
          </cell>
          <cell r="BA189">
            <v>0</v>
          </cell>
        </row>
        <row r="190">
          <cell r="B190">
            <v>7</v>
          </cell>
          <cell r="C190">
            <v>0</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23.47</v>
          </cell>
          <cell r="AM190">
            <v>6.6</v>
          </cell>
          <cell r="AN190">
            <v>3.63</v>
          </cell>
          <cell r="AO190">
            <v>6.8</v>
          </cell>
          <cell r="AP190">
            <v>6.5</v>
          </cell>
          <cell r="AQ190">
            <v>7.31</v>
          </cell>
          <cell r="AR190">
            <v>0</v>
          </cell>
          <cell r="AS190">
            <v>0</v>
          </cell>
          <cell r="AT190">
            <v>0</v>
          </cell>
          <cell r="AU190">
            <v>0</v>
          </cell>
          <cell r="AV190">
            <v>0</v>
          </cell>
          <cell r="AW190">
            <v>0</v>
          </cell>
          <cell r="AX190">
            <v>0</v>
          </cell>
          <cell r="AY190">
            <v>0</v>
          </cell>
          <cell r="AZ190">
            <v>0</v>
          </cell>
          <cell r="BA190">
            <v>0</v>
          </cell>
        </row>
        <row r="191">
          <cell r="B191">
            <v>8</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19.62</v>
          </cell>
          <cell r="AM191">
            <v>7.1</v>
          </cell>
          <cell r="AN191">
            <v>3.37</v>
          </cell>
          <cell r="AO191">
            <v>5.91</v>
          </cell>
          <cell r="AP191">
            <v>5.91</v>
          </cell>
          <cell r="AQ191">
            <v>6.7</v>
          </cell>
          <cell r="AR191">
            <v>0</v>
          </cell>
          <cell r="AS191">
            <v>0</v>
          </cell>
          <cell r="AT191">
            <v>0</v>
          </cell>
          <cell r="AU191">
            <v>0</v>
          </cell>
          <cell r="AV191">
            <v>0</v>
          </cell>
          <cell r="AW191">
            <v>0</v>
          </cell>
          <cell r="AX191">
            <v>0</v>
          </cell>
          <cell r="AY191">
            <v>0</v>
          </cell>
          <cell r="AZ191">
            <v>0</v>
          </cell>
          <cell r="BA191">
            <v>0</v>
          </cell>
        </row>
        <row r="192">
          <cell r="B192">
            <v>9</v>
          </cell>
          <cell r="C192">
            <v>0</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14.72</v>
          </cell>
          <cell r="AM192">
            <v>8.69</v>
          </cell>
          <cell r="AN192">
            <v>3.12</v>
          </cell>
          <cell r="AO192">
            <v>5.62</v>
          </cell>
          <cell r="AP192">
            <v>5.33</v>
          </cell>
          <cell r="AQ192">
            <v>6.3</v>
          </cell>
          <cell r="AR192">
            <v>0</v>
          </cell>
          <cell r="AS192">
            <v>0</v>
          </cell>
          <cell r="AT192">
            <v>0</v>
          </cell>
          <cell r="AU192">
            <v>0</v>
          </cell>
          <cell r="AV192">
            <v>0</v>
          </cell>
          <cell r="AW192">
            <v>0</v>
          </cell>
          <cell r="AX192">
            <v>0</v>
          </cell>
          <cell r="AY192">
            <v>0</v>
          </cell>
          <cell r="AZ192">
            <v>0</v>
          </cell>
          <cell r="BA192">
            <v>0</v>
          </cell>
        </row>
        <row r="193">
          <cell r="B193">
            <v>10</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19.62</v>
          </cell>
          <cell r="AM193">
            <v>10.38</v>
          </cell>
          <cell r="AN193">
            <v>2.96</v>
          </cell>
          <cell r="AO193">
            <v>5.33</v>
          </cell>
          <cell r="AP193">
            <v>5.15</v>
          </cell>
          <cell r="AQ193">
            <v>5.81</v>
          </cell>
          <cell r="AR193">
            <v>0</v>
          </cell>
          <cell r="AS193">
            <v>0</v>
          </cell>
          <cell r="AT193">
            <v>0</v>
          </cell>
          <cell r="AU193">
            <v>0</v>
          </cell>
          <cell r="AV193">
            <v>0</v>
          </cell>
          <cell r="AW193">
            <v>0</v>
          </cell>
          <cell r="AX193">
            <v>0</v>
          </cell>
          <cell r="AY193">
            <v>0</v>
          </cell>
          <cell r="AZ193">
            <v>0</v>
          </cell>
          <cell r="BA193">
            <v>0</v>
          </cell>
        </row>
        <row r="194">
          <cell r="B194">
            <v>11</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13.42</v>
          </cell>
          <cell r="AM194">
            <v>11.56</v>
          </cell>
          <cell r="AN194">
            <v>2.88</v>
          </cell>
          <cell r="AO194">
            <v>5.24</v>
          </cell>
          <cell r="AP194">
            <v>4.96</v>
          </cell>
          <cell r="AQ194">
            <v>5.52</v>
          </cell>
          <cell r="AR194">
            <v>0</v>
          </cell>
          <cell r="AS194">
            <v>0</v>
          </cell>
          <cell r="AT194">
            <v>0</v>
          </cell>
          <cell r="AU194">
            <v>0</v>
          </cell>
          <cell r="AV194">
            <v>0</v>
          </cell>
          <cell r="AW194">
            <v>0</v>
          </cell>
          <cell r="AX194">
            <v>0</v>
          </cell>
          <cell r="AY194">
            <v>0</v>
          </cell>
          <cell r="AZ194">
            <v>0</v>
          </cell>
          <cell r="BA194">
            <v>0</v>
          </cell>
        </row>
        <row r="195">
          <cell r="B195">
            <v>12</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16.059999999999999</v>
          </cell>
          <cell r="AM195">
            <v>10.029999999999999</v>
          </cell>
          <cell r="AN195">
            <v>2.79</v>
          </cell>
          <cell r="AO195">
            <v>5.33</v>
          </cell>
          <cell r="AP195">
            <v>4.59</v>
          </cell>
          <cell r="AQ195">
            <v>4.96</v>
          </cell>
          <cell r="AR195">
            <v>0</v>
          </cell>
          <cell r="AS195">
            <v>0</v>
          </cell>
          <cell r="AT195">
            <v>0</v>
          </cell>
          <cell r="AU195">
            <v>0</v>
          </cell>
          <cell r="AV195">
            <v>0</v>
          </cell>
          <cell r="AW195">
            <v>0</v>
          </cell>
          <cell r="AX195">
            <v>0</v>
          </cell>
          <cell r="AY195">
            <v>0</v>
          </cell>
          <cell r="AZ195">
            <v>0</v>
          </cell>
          <cell r="BA195">
            <v>0</v>
          </cell>
        </row>
        <row r="196">
          <cell r="B196">
            <v>13</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19.62</v>
          </cell>
          <cell r="AM196">
            <v>9.8000000000000007</v>
          </cell>
          <cell r="AN196">
            <v>2.63</v>
          </cell>
          <cell r="AO196">
            <v>4.87</v>
          </cell>
          <cell r="AP196">
            <v>4.24</v>
          </cell>
          <cell r="AQ196">
            <v>4.5</v>
          </cell>
          <cell r="AR196">
            <v>0</v>
          </cell>
          <cell r="AS196">
            <v>0</v>
          </cell>
          <cell r="AT196">
            <v>0</v>
          </cell>
          <cell r="AU196">
            <v>0</v>
          </cell>
          <cell r="AV196">
            <v>0</v>
          </cell>
          <cell r="AW196">
            <v>0</v>
          </cell>
          <cell r="AX196">
            <v>0</v>
          </cell>
          <cell r="AY196">
            <v>0</v>
          </cell>
          <cell r="AZ196">
            <v>0</v>
          </cell>
          <cell r="BA196">
            <v>0</v>
          </cell>
        </row>
        <row r="197">
          <cell r="B197">
            <v>14</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16.75</v>
          </cell>
          <cell r="AM197">
            <v>8.69</v>
          </cell>
          <cell r="AN197">
            <v>2.4700000000000002</v>
          </cell>
          <cell r="AO197">
            <v>4.68</v>
          </cell>
          <cell r="AP197">
            <v>4.0599999999999996</v>
          </cell>
          <cell r="AQ197">
            <v>3.88</v>
          </cell>
          <cell r="AR197">
            <v>0</v>
          </cell>
          <cell r="AS197">
            <v>0</v>
          </cell>
          <cell r="AT197">
            <v>0</v>
          </cell>
          <cell r="AU197">
            <v>0</v>
          </cell>
          <cell r="AV197">
            <v>0</v>
          </cell>
          <cell r="AW197">
            <v>0</v>
          </cell>
          <cell r="AX197">
            <v>0</v>
          </cell>
          <cell r="AY197">
            <v>0</v>
          </cell>
          <cell r="AZ197">
            <v>0</v>
          </cell>
          <cell r="BA197">
            <v>0</v>
          </cell>
        </row>
        <row r="198">
          <cell r="B198">
            <v>15</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13.42</v>
          </cell>
          <cell r="AM198">
            <v>8.69</v>
          </cell>
          <cell r="AN198">
            <v>2.3199999999999998</v>
          </cell>
          <cell r="AO198">
            <v>4.41</v>
          </cell>
          <cell r="AP198">
            <v>3.88</v>
          </cell>
          <cell r="AQ198">
            <v>3.37</v>
          </cell>
          <cell r="AR198">
            <v>0</v>
          </cell>
          <cell r="AS198">
            <v>0</v>
          </cell>
          <cell r="AT198">
            <v>0</v>
          </cell>
          <cell r="AU198">
            <v>0</v>
          </cell>
          <cell r="AV198">
            <v>0</v>
          </cell>
          <cell r="AW198">
            <v>0</v>
          </cell>
          <cell r="AX198">
            <v>0</v>
          </cell>
          <cell r="AY198">
            <v>0</v>
          </cell>
          <cell r="AZ198">
            <v>0</v>
          </cell>
          <cell r="BA198">
            <v>0</v>
          </cell>
        </row>
        <row r="199">
          <cell r="B199">
            <v>16</v>
          </cell>
          <cell r="C199">
            <v>0</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16.059999999999999</v>
          </cell>
          <cell r="AM199">
            <v>6.6</v>
          </cell>
          <cell r="AN199">
            <v>2.2400000000000002</v>
          </cell>
          <cell r="AO199">
            <v>4.1500000000000004</v>
          </cell>
          <cell r="AP199">
            <v>3.71</v>
          </cell>
          <cell r="AQ199">
            <v>9.4600000000000009</v>
          </cell>
          <cell r="AR199">
            <v>0</v>
          </cell>
          <cell r="AS199">
            <v>0</v>
          </cell>
          <cell r="AT199">
            <v>0</v>
          </cell>
          <cell r="AU199">
            <v>0</v>
          </cell>
          <cell r="AV199">
            <v>0</v>
          </cell>
          <cell r="AW199">
            <v>0</v>
          </cell>
          <cell r="AX199">
            <v>0</v>
          </cell>
          <cell r="AY199">
            <v>0</v>
          </cell>
          <cell r="AZ199">
            <v>0</v>
          </cell>
          <cell r="BA199">
            <v>0</v>
          </cell>
        </row>
        <row r="200">
          <cell r="B200">
            <v>17</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18.45</v>
          </cell>
          <cell r="AM200">
            <v>5.33</v>
          </cell>
          <cell r="AN200">
            <v>2.0099999999999998</v>
          </cell>
          <cell r="AO200">
            <v>10.96</v>
          </cell>
          <cell r="AP200">
            <v>3.46</v>
          </cell>
          <cell r="AQ200">
            <v>7.62</v>
          </cell>
          <cell r="AR200">
            <v>0</v>
          </cell>
          <cell r="AS200">
            <v>0</v>
          </cell>
          <cell r="AT200">
            <v>0</v>
          </cell>
          <cell r="AU200">
            <v>0</v>
          </cell>
          <cell r="AV200">
            <v>0</v>
          </cell>
          <cell r="AW200">
            <v>0</v>
          </cell>
          <cell r="AX200">
            <v>0</v>
          </cell>
          <cell r="AY200">
            <v>0</v>
          </cell>
          <cell r="AZ200">
            <v>0</v>
          </cell>
          <cell r="BA200">
            <v>0</v>
          </cell>
        </row>
        <row r="201">
          <cell r="B201">
            <v>18</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20.37</v>
          </cell>
          <cell r="AM201">
            <v>5.15</v>
          </cell>
          <cell r="AN201">
            <v>1.93</v>
          </cell>
          <cell r="AO201">
            <v>0</v>
          </cell>
          <cell r="AP201">
            <v>4.0599999999999996</v>
          </cell>
          <cell r="AQ201">
            <v>6.5</v>
          </cell>
          <cell r="AR201">
            <v>0</v>
          </cell>
          <cell r="AS201">
            <v>0</v>
          </cell>
          <cell r="AT201">
            <v>0</v>
          </cell>
          <cell r="AU201">
            <v>0</v>
          </cell>
          <cell r="AV201">
            <v>0</v>
          </cell>
          <cell r="AW201">
            <v>0</v>
          </cell>
          <cell r="AX201">
            <v>0</v>
          </cell>
          <cell r="AY201">
            <v>0</v>
          </cell>
          <cell r="AZ201">
            <v>0</v>
          </cell>
          <cell r="BA201">
            <v>0</v>
          </cell>
        </row>
        <row r="202">
          <cell r="B202">
            <v>19</v>
          </cell>
          <cell r="C202">
            <v>0</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18.89</v>
          </cell>
          <cell r="AM202">
            <v>5.33</v>
          </cell>
          <cell r="AN202">
            <v>1.93</v>
          </cell>
          <cell r="AO202">
            <v>22.68</v>
          </cell>
          <cell r="AP202">
            <v>4.0599999999999996</v>
          </cell>
          <cell r="AQ202">
            <v>6.2</v>
          </cell>
          <cell r="AR202">
            <v>0</v>
          </cell>
          <cell r="AS202">
            <v>0</v>
          </cell>
          <cell r="AT202">
            <v>0</v>
          </cell>
          <cell r="AU202">
            <v>0</v>
          </cell>
          <cell r="AV202">
            <v>0</v>
          </cell>
          <cell r="AW202">
            <v>0</v>
          </cell>
          <cell r="AX202">
            <v>0</v>
          </cell>
          <cell r="AY202">
            <v>0</v>
          </cell>
          <cell r="AZ202">
            <v>0</v>
          </cell>
          <cell r="BA202">
            <v>0</v>
          </cell>
        </row>
        <row r="203">
          <cell r="B203">
            <v>20</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20.37</v>
          </cell>
          <cell r="AM203">
            <v>5.43</v>
          </cell>
          <cell r="AN203">
            <v>1.93</v>
          </cell>
          <cell r="AO203">
            <v>13.42</v>
          </cell>
          <cell r="AP203">
            <v>5.43</v>
          </cell>
          <cell r="AQ203">
            <v>5.71</v>
          </cell>
          <cell r="AR203">
            <v>0</v>
          </cell>
          <cell r="AS203">
            <v>0</v>
          </cell>
          <cell r="AT203">
            <v>0</v>
          </cell>
          <cell r="AU203">
            <v>0</v>
          </cell>
          <cell r="AV203">
            <v>0</v>
          </cell>
          <cell r="AW203">
            <v>0</v>
          </cell>
          <cell r="AX203">
            <v>0</v>
          </cell>
          <cell r="AY203">
            <v>0</v>
          </cell>
          <cell r="AZ203">
            <v>0</v>
          </cell>
          <cell r="BA203">
            <v>0</v>
          </cell>
        </row>
        <row r="204">
          <cell r="B204">
            <v>21</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18.170000000000002</v>
          </cell>
          <cell r="AM204">
            <v>5.33</v>
          </cell>
          <cell r="AN204">
            <v>1.93</v>
          </cell>
          <cell r="AO204">
            <v>10.61</v>
          </cell>
          <cell r="AP204">
            <v>4.78</v>
          </cell>
          <cell r="AQ204">
            <v>5.43</v>
          </cell>
          <cell r="AR204">
            <v>0</v>
          </cell>
          <cell r="AS204">
            <v>0</v>
          </cell>
          <cell r="AT204">
            <v>0</v>
          </cell>
          <cell r="AU204">
            <v>0</v>
          </cell>
          <cell r="AV204">
            <v>0</v>
          </cell>
          <cell r="AW204">
            <v>0</v>
          </cell>
          <cell r="AX204">
            <v>0</v>
          </cell>
          <cell r="AY204">
            <v>0</v>
          </cell>
          <cell r="AZ204">
            <v>0</v>
          </cell>
          <cell r="BA204">
            <v>0</v>
          </cell>
        </row>
        <row r="205">
          <cell r="B205">
            <v>22</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14.72</v>
          </cell>
          <cell r="AM205">
            <v>5.24</v>
          </cell>
          <cell r="AN205">
            <v>1.78</v>
          </cell>
          <cell r="AO205">
            <v>9.24</v>
          </cell>
          <cell r="AP205">
            <v>4.68</v>
          </cell>
          <cell r="AQ205">
            <v>4.96</v>
          </cell>
          <cell r="AR205">
            <v>0</v>
          </cell>
          <cell r="AS205">
            <v>0</v>
          </cell>
          <cell r="AT205">
            <v>0</v>
          </cell>
          <cell r="AU205">
            <v>0</v>
          </cell>
          <cell r="AV205">
            <v>0</v>
          </cell>
          <cell r="AW205">
            <v>0</v>
          </cell>
          <cell r="AX205">
            <v>0</v>
          </cell>
          <cell r="AY205">
            <v>0</v>
          </cell>
          <cell r="AZ205">
            <v>0</v>
          </cell>
          <cell r="BA205">
            <v>0</v>
          </cell>
        </row>
        <row r="206">
          <cell r="B206">
            <v>23</v>
          </cell>
          <cell r="C206">
            <v>0</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13.42</v>
          </cell>
          <cell r="AM206">
            <v>5.81</v>
          </cell>
          <cell r="AN206">
            <v>1.78</v>
          </cell>
          <cell r="AO206">
            <v>7.41</v>
          </cell>
          <cell r="AP206">
            <v>4.41</v>
          </cell>
          <cell r="AQ206">
            <v>4.41</v>
          </cell>
          <cell r="AR206">
            <v>0</v>
          </cell>
          <cell r="AS206">
            <v>0</v>
          </cell>
          <cell r="AT206">
            <v>0</v>
          </cell>
          <cell r="AU206">
            <v>0</v>
          </cell>
          <cell r="AV206">
            <v>0</v>
          </cell>
          <cell r="AW206">
            <v>0</v>
          </cell>
          <cell r="AX206">
            <v>0</v>
          </cell>
          <cell r="AY206">
            <v>0</v>
          </cell>
          <cell r="AZ206">
            <v>0</v>
          </cell>
          <cell r="BA206">
            <v>0</v>
          </cell>
        </row>
        <row r="207">
          <cell r="B207">
            <v>24</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12.17</v>
          </cell>
          <cell r="AM207">
            <v>6.5</v>
          </cell>
          <cell r="AN207">
            <v>1.78</v>
          </cell>
          <cell r="AO207">
            <v>6.9</v>
          </cell>
          <cell r="AP207">
            <v>4.1500000000000004</v>
          </cell>
          <cell r="AQ207">
            <v>4.87</v>
          </cell>
          <cell r="AR207">
            <v>0</v>
          </cell>
          <cell r="AS207">
            <v>0</v>
          </cell>
          <cell r="AT207">
            <v>0</v>
          </cell>
          <cell r="AU207">
            <v>0</v>
          </cell>
          <cell r="AV207">
            <v>0</v>
          </cell>
          <cell r="AW207">
            <v>0</v>
          </cell>
          <cell r="AX207">
            <v>0</v>
          </cell>
          <cell r="AY207">
            <v>0</v>
          </cell>
          <cell r="AZ207">
            <v>0</v>
          </cell>
          <cell r="BA207">
            <v>0</v>
          </cell>
        </row>
        <row r="208">
          <cell r="B208">
            <v>25</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12.17</v>
          </cell>
          <cell r="AM208">
            <v>5.62</v>
          </cell>
          <cell r="AN208">
            <v>1.78</v>
          </cell>
          <cell r="AO208">
            <v>5.91</v>
          </cell>
          <cell r="AP208">
            <v>3.8</v>
          </cell>
          <cell r="AQ208">
            <v>4.41</v>
          </cell>
          <cell r="AR208">
            <v>0</v>
          </cell>
          <cell r="AS208">
            <v>0</v>
          </cell>
          <cell r="AT208">
            <v>0</v>
          </cell>
          <cell r="AU208">
            <v>0</v>
          </cell>
          <cell r="AV208">
            <v>0</v>
          </cell>
          <cell r="AW208">
            <v>0</v>
          </cell>
          <cell r="AX208">
            <v>0</v>
          </cell>
          <cell r="AY208">
            <v>0</v>
          </cell>
          <cell r="AZ208">
            <v>0</v>
          </cell>
          <cell r="BA208">
            <v>0</v>
          </cell>
        </row>
        <row r="209">
          <cell r="B209">
            <v>26</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16.059999999999999</v>
          </cell>
          <cell r="AM209">
            <v>5.62</v>
          </cell>
          <cell r="AN209">
            <v>1.78</v>
          </cell>
          <cell r="AO209">
            <v>5.43</v>
          </cell>
          <cell r="AP209">
            <v>3.54</v>
          </cell>
          <cell r="AQ209">
            <v>4.24</v>
          </cell>
          <cell r="AR209">
            <v>0</v>
          </cell>
          <cell r="AS209">
            <v>0</v>
          </cell>
          <cell r="AT209">
            <v>0</v>
          </cell>
          <cell r="AU209">
            <v>0</v>
          </cell>
          <cell r="AV209">
            <v>0</v>
          </cell>
          <cell r="AW209">
            <v>0</v>
          </cell>
          <cell r="AX209">
            <v>0</v>
          </cell>
          <cell r="AY209">
            <v>0</v>
          </cell>
          <cell r="AZ209">
            <v>0</v>
          </cell>
          <cell r="BA209">
            <v>0</v>
          </cell>
        </row>
        <row r="210">
          <cell r="B210">
            <v>27</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20.37</v>
          </cell>
          <cell r="AM210">
            <v>6.1</v>
          </cell>
          <cell r="AN210">
            <v>1.78</v>
          </cell>
          <cell r="AO210">
            <v>5.05</v>
          </cell>
          <cell r="AP210">
            <v>3.37</v>
          </cell>
          <cell r="AQ210">
            <v>3.97</v>
          </cell>
          <cell r="AR210">
            <v>0</v>
          </cell>
          <cell r="AS210">
            <v>0</v>
          </cell>
          <cell r="AT210">
            <v>0</v>
          </cell>
          <cell r="AU210">
            <v>0</v>
          </cell>
          <cell r="AV210">
            <v>0</v>
          </cell>
          <cell r="AW210">
            <v>0</v>
          </cell>
          <cell r="AX210">
            <v>0</v>
          </cell>
          <cell r="AY210">
            <v>0</v>
          </cell>
          <cell r="AZ210">
            <v>0</v>
          </cell>
          <cell r="BA210">
            <v>0</v>
          </cell>
        </row>
        <row r="211">
          <cell r="B211">
            <v>28</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18.170000000000002</v>
          </cell>
          <cell r="AM211">
            <v>8.69</v>
          </cell>
          <cell r="AN211">
            <v>1.63</v>
          </cell>
          <cell r="AO211">
            <v>9.58</v>
          </cell>
          <cell r="AP211">
            <v>3.12</v>
          </cell>
          <cell r="AQ211">
            <v>4.41</v>
          </cell>
          <cell r="AR211">
            <v>0</v>
          </cell>
          <cell r="AS211">
            <v>0</v>
          </cell>
          <cell r="AT211">
            <v>0</v>
          </cell>
          <cell r="AU211">
            <v>0</v>
          </cell>
          <cell r="AV211">
            <v>0</v>
          </cell>
          <cell r="AW211">
            <v>0</v>
          </cell>
          <cell r="AX211">
            <v>0</v>
          </cell>
          <cell r="AY211">
            <v>0</v>
          </cell>
          <cell r="AZ211">
            <v>0</v>
          </cell>
          <cell r="BA211">
            <v>0</v>
          </cell>
        </row>
        <row r="212">
          <cell r="B212">
            <v>29</v>
          </cell>
          <cell r="C212">
            <v>0</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14.72</v>
          </cell>
          <cell r="AM212">
            <v>8.91</v>
          </cell>
          <cell r="AN212">
            <v>1.63</v>
          </cell>
          <cell r="AO212">
            <v>10.029999999999999</v>
          </cell>
          <cell r="AP212">
            <v>4.0599999999999996</v>
          </cell>
          <cell r="AQ212">
            <v>3.71</v>
          </cell>
          <cell r="AR212">
            <v>0</v>
          </cell>
          <cell r="AS212">
            <v>0</v>
          </cell>
          <cell r="AT212">
            <v>0</v>
          </cell>
          <cell r="AU212">
            <v>0</v>
          </cell>
          <cell r="AV212">
            <v>0</v>
          </cell>
          <cell r="AW212">
            <v>0</v>
          </cell>
          <cell r="AX212">
            <v>0</v>
          </cell>
          <cell r="AY212">
            <v>0</v>
          </cell>
          <cell r="AZ212">
            <v>0</v>
          </cell>
          <cell r="BA212">
            <v>0</v>
          </cell>
        </row>
        <row r="213">
          <cell r="B213">
            <v>30</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19.62</v>
          </cell>
          <cell r="AM213">
            <v>5.81</v>
          </cell>
          <cell r="AN213">
            <v>2.5499999999999998</v>
          </cell>
          <cell r="AO213">
            <v>9.92</v>
          </cell>
          <cell r="AP213">
            <v>3.8</v>
          </cell>
          <cell r="AQ213">
            <v>19.62</v>
          </cell>
          <cell r="AR213">
            <v>0</v>
          </cell>
          <cell r="AS213">
            <v>0</v>
          </cell>
          <cell r="AT213">
            <v>0</v>
          </cell>
          <cell r="AU213">
            <v>0</v>
          </cell>
          <cell r="AV213">
            <v>0</v>
          </cell>
          <cell r="AW213">
            <v>0</v>
          </cell>
          <cell r="AX213">
            <v>0</v>
          </cell>
          <cell r="AY213">
            <v>0</v>
          </cell>
          <cell r="AZ213">
            <v>0</v>
          </cell>
          <cell r="BA213">
            <v>0</v>
          </cell>
        </row>
        <row r="214">
          <cell r="B214">
            <v>31</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14.72</v>
          </cell>
          <cell r="AM214">
            <v>5.15</v>
          </cell>
          <cell r="AN214">
            <v>2.4</v>
          </cell>
          <cell r="AO214">
            <v>6.6</v>
          </cell>
          <cell r="AP214">
            <v>3.54</v>
          </cell>
          <cell r="AQ214">
            <v>15.39</v>
          </cell>
          <cell r="AR214">
            <v>0</v>
          </cell>
          <cell r="AS214">
            <v>0</v>
          </cell>
          <cell r="AT214">
            <v>0</v>
          </cell>
          <cell r="AU214">
            <v>0</v>
          </cell>
          <cell r="AV214">
            <v>0</v>
          </cell>
          <cell r="AW214">
            <v>0</v>
          </cell>
          <cell r="AX214">
            <v>0</v>
          </cell>
          <cell r="AY214">
            <v>0</v>
          </cell>
          <cell r="AZ214">
            <v>0</v>
          </cell>
          <cell r="BA214">
            <v>0</v>
          </cell>
        </row>
        <row r="215">
          <cell r="B215">
            <v>1</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14.72</v>
          </cell>
          <cell r="AM215">
            <v>4.68</v>
          </cell>
          <cell r="AN215">
            <v>2.4</v>
          </cell>
          <cell r="AO215">
            <v>6.1</v>
          </cell>
          <cell r="AP215">
            <v>3.37</v>
          </cell>
          <cell r="AQ215">
            <v>11.56</v>
          </cell>
          <cell r="AR215">
            <v>0</v>
          </cell>
          <cell r="AS215">
            <v>0</v>
          </cell>
          <cell r="AT215">
            <v>0</v>
          </cell>
          <cell r="AU215">
            <v>0</v>
          </cell>
          <cell r="AV215">
            <v>0</v>
          </cell>
          <cell r="AW215">
            <v>0</v>
          </cell>
          <cell r="AX215">
            <v>0</v>
          </cell>
          <cell r="AY215">
            <v>0</v>
          </cell>
          <cell r="AZ215">
            <v>0</v>
          </cell>
          <cell r="BA215">
            <v>0</v>
          </cell>
        </row>
        <row r="216">
          <cell r="B216">
            <v>2</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20.37</v>
          </cell>
          <cell r="AM216">
            <v>5.33</v>
          </cell>
          <cell r="AN216">
            <v>2.2400000000000002</v>
          </cell>
          <cell r="AO216">
            <v>5.91</v>
          </cell>
          <cell r="AP216">
            <v>3.12</v>
          </cell>
          <cell r="AQ216">
            <v>14.07</v>
          </cell>
          <cell r="AR216">
            <v>0</v>
          </cell>
          <cell r="AS216">
            <v>0</v>
          </cell>
          <cell r="AT216">
            <v>0</v>
          </cell>
          <cell r="AU216">
            <v>0</v>
          </cell>
          <cell r="AV216">
            <v>0</v>
          </cell>
          <cell r="AW216">
            <v>0</v>
          </cell>
          <cell r="AX216">
            <v>0</v>
          </cell>
          <cell r="AY216">
            <v>0</v>
          </cell>
          <cell r="AZ216">
            <v>0</v>
          </cell>
          <cell r="BA216">
            <v>0</v>
          </cell>
        </row>
        <row r="217">
          <cell r="B217">
            <v>3</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18.89</v>
          </cell>
          <cell r="AM217">
            <v>4.59</v>
          </cell>
          <cell r="AN217">
            <v>2.16</v>
          </cell>
          <cell r="AO217">
            <v>5.62</v>
          </cell>
          <cell r="AP217">
            <v>2.96</v>
          </cell>
          <cell r="AQ217">
            <v>12.05</v>
          </cell>
          <cell r="AR217">
            <v>0</v>
          </cell>
          <cell r="AS217">
            <v>0</v>
          </cell>
          <cell r="AT217">
            <v>0</v>
          </cell>
          <cell r="AU217">
            <v>0</v>
          </cell>
          <cell r="AV217">
            <v>0</v>
          </cell>
          <cell r="AW217">
            <v>0</v>
          </cell>
          <cell r="AX217">
            <v>0</v>
          </cell>
          <cell r="AY217">
            <v>0</v>
          </cell>
          <cell r="AZ217">
            <v>0</v>
          </cell>
          <cell r="BA217">
            <v>0</v>
          </cell>
        </row>
        <row r="218">
          <cell r="B218">
            <v>4</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14.72</v>
          </cell>
          <cell r="AM218">
            <v>4.24</v>
          </cell>
          <cell r="AN218">
            <v>2.08</v>
          </cell>
          <cell r="AO218">
            <v>5.33</v>
          </cell>
          <cell r="AP218">
            <v>2.63</v>
          </cell>
          <cell r="AQ218">
            <v>4.68</v>
          </cell>
          <cell r="AR218">
            <v>0</v>
          </cell>
          <cell r="AS218">
            <v>0</v>
          </cell>
          <cell r="AT218">
            <v>0</v>
          </cell>
          <cell r="AU218">
            <v>0</v>
          </cell>
          <cell r="AV218">
            <v>0</v>
          </cell>
          <cell r="AW218">
            <v>0</v>
          </cell>
          <cell r="AX218">
            <v>0</v>
          </cell>
          <cell r="AY218">
            <v>0</v>
          </cell>
          <cell r="AZ218">
            <v>0</v>
          </cell>
          <cell r="BA218">
            <v>0</v>
          </cell>
        </row>
        <row r="219">
          <cell r="B219">
            <v>5</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20.37</v>
          </cell>
          <cell r="AM219">
            <v>3.71</v>
          </cell>
          <cell r="AN219">
            <v>2.08</v>
          </cell>
          <cell r="AO219">
            <v>5.15</v>
          </cell>
          <cell r="AP219">
            <v>2.5499999999999998</v>
          </cell>
          <cell r="AQ219">
            <v>12.17</v>
          </cell>
          <cell r="AR219">
            <v>0</v>
          </cell>
          <cell r="AS219">
            <v>0</v>
          </cell>
          <cell r="AT219">
            <v>0</v>
          </cell>
          <cell r="AU219">
            <v>0</v>
          </cell>
          <cell r="AV219">
            <v>0</v>
          </cell>
          <cell r="AW219">
            <v>0</v>
          </cell>
          <cell r="AX219">
            <v>0</v>
          </cell>
          <cell r="AY219">
            <v>0</v>
          </cell>
          <cell r="AZ219">
            <v>0</v>
          </cell>
          <cell r="BA219">
            <v>0</v>
          </cell>
        </row>
        <row r="220">
          <cell r="B220">
            <v>6</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16.75</v>
          </cell>
          <cell r="AM220">
            <v>3.2</v>
          </cell>
          <cell r="AN220">
            <v>2.08</v>
          </cell>
          <cell r="AO220">
            <v>13.42</v>
          </cell>
          <cell r="AP220">
            <v>8.15</v>
          </cell>
          <cell r="AQ220">
            <v>10.029999999999999</v>
          </cell>
          <cell r="AR220">
            <v>0</v>
          </cell>
          <cell r="AS220">
            <v>0</v>
          </cell>
          <cell r="AT220">
            <v>0</v>
          </cell>
          <cell r="AU220">
            <v>0</v>
          </cell>
          <cell r="AV220">
            <v>0</v>
          </cell>
          <cell r="AW220">
            <v>0</v>
          </cell>
          <cell r="AX220">
            <v>0</v>
          </cell>
          <cell r="AY220">
            <v>0</v>
          </cell>
          <cell r="AZ220">
            <v>0</v>
          </cell>
          <cell r="BA220">
            <v>0</v>
          </cell>
        </row>
        <row r="221">
          <cell r="B221">
            <v>7</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18.89</v>
          </cell>
          <cell r="AM221">
            <v>7.1</v>
          </cell>
          <cell r="AN221">
            <v>2.08</v>
          </cell>
          <cell r="AO221">
            <v>9.1300000000000008</v>
          </cell>
          <cell r="AP221">
            <v>5.24</v>
          </cell>
          <cell r="AQ221">
            <v>7.83</v>
          </cell>
          <cell r="AR221">
            <v>0</v>
          </cell>
          <cell r="AS221">
            <v>0</v>
          </cell>
          <cell r="AT221">
            <v>0</v>
          </cell>
          <cell r="AU221">
            <v>0</v>
          </cell>
          <cell r="AV221">
            <v>0</v>
          </cell>
          <cell r="AW221">
            <v>0</v>
          </cell>
          <cell r="AX221">
            <v>0</v>
          </cell>
          <cell r="AY221">
            <v>0</v>
          </cell>
          <cell r="AZ221">
            <v>0</v>
          </cell>
          <cell r="BA221">
            <v>0</v>
          </cell>
        </row>
        <row r="222">
          <cell r="B222">
            <v>8</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13.42</v>
          </cell>
          <cell r="AM222">
            <v>2.5499999999999998</v>
          </cell>
          <cell r="AN222">
            <v>2.08</v>
          </cell>
          <cell r="AO222">
            <v>30.21</v>
          </cell>
          <cell r="AP222">
            <v>5.71</v>
          </cell>
          <cell r="AQ222">
            <v>7.31</v>
          </cell>
          <cell r="AR222">
            <v>0</v>
          </cell>
          <cell r="AS222">
            <v>0</v>
          </cell>
          <cell r="AT222">
            <v>0</v>
          </cell>
          <cell r="AU222">
            <v>0</v>
          </cell>
          <cell r="AV222">
            <v>0</v>
          </cell>
          <cell r="AW222">
            <v>0</v>
          </cell>
          <cell r="AX222">
            <v>0</v>
          </cell>
          <cell r="AY222">
            <v>0</v>
          </cell>
          <cell r="AZ222">
            <v>0</v>
          </cell>
          <cell r="BA222">
            <v>0</v>
          </cell>
        </row>
        <row r="223">
          <cell r="B223">
            <v>9</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12.79</v>
          </cell>
          <cell r="AM223">
            <v>7.1</v>
          </cell>
          <cell r="AN223">
            <v>2.08</v>
          </cell>
          <cell r="AO223">
            <v>16.059999999999999</v>
          </cell>
          <cell r="AP223">
            <v>4.5</v>
          </cell>
          <cell r="AQ223">
            <v>7</v>
          </cell>
          <cell r="AR223">
            <v>0</v>
          </cell>
          <cell r="AS223">
            <v>0</v>
          </cell>
          <cell r="AT223">
            <v>0</v>
          </cell>
          <cell r="AU223">
            <v>0</v>
          </cell>
          <cell r="AV223">
            <v>0</v>
          </cell>
          <cell r="AW223">
            <v>0</v>
          </cell>
          <cell r="AX223">
            <v>0</v>
          </cell>
          <cell r="AY223">
            <v>0</v>
          </cell>
          <cell r="AZ223">
            <v>0</v>
          </cell>
          <cell r="BA223">
            <v>0</v>
          </cell>
        </row>
        <row r="224">
          <cell r="B224">
            <v>10</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14.72</v>
          </cell>
          <cell r="AM224">
            <v>14.33</v>
          </cell>
          <cell r="AN224">
            <v>2.0099999999999998</v>
          </cell>
          <cell r="AO224">
            <v>15.79</v>
          </cell>
          <cell r="AP224">
            <v>3.8</v>
          </cell>
          <cell r="AQ224">
            <v>14.07</v>
          </cell>
          <cell r="AR224">
            <v>0</v>
          </cell>
          <cell r="AS224">
            <v>0</v>
          </cell>
          <cell r="AT224">
            <v>0</v>
          </cell>
          <cell r="AU224">
            <v>0</v>
          </cell>
          <cell r="AV224">
            <v>0</v>
          </cell>
          <cell r="AW224">
            <v>0</v>
          </cell>
          <cell r="AX224">
            <v>0</v>
          </cell>
          <cell r="AY224">
            <v>0</v>
          </cell>
          <cell r="AZ224">
            <v>0</v>
          </cell>
          <cell r="BA224">
            <v>0</v>
          </cell>
        </row>
        <row r="225">
          <cell r="B225">
            <v>11</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13.42</v>
          </cell>
          <cell r="AM225">
            <v>13.42</v>
          </cell>
          <cell r="AN225">
            <v>1.93</v>
          </cell>
          <cell r="AO225">
            <v>13.42</v>
          </cell>
          <cell r="AP225">
            <v>3.46</v>
          </cell>
          <cell r="AQ225">
            <v>9.24</v>
          </cell>
          <cell r="AR225">
            <v>0</v>
          </cell>
          <cell r="AS225">
            <v>0</v>
          </cell>
          <cell r="AT225">
            <v>0</v>
          </cell>
          <cell r="AU225">
            <v>0</v>
          </cell>
          <cell r="AV225">
            <v>0</v>
          </cell>
          <cell r="AW225">
            <v>0</v>
          </cell>
          <cell r="AX225">
            <v>0</v>
          </cell>
          <cell r="AY225">
            <v>0</v>
          </cell>
          <cell r="AZ225">
            <v>0</v>
          </cell>
          <cell r="BA225">
            <v>0</v>
          </cell>
        </row>
        <row r="226">
          <cell r="B226">
            <v>12</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12.17</v>
          </cell>
          <cell r="AM226">
            <v>7.62</v>
          </cell>
          <cell r="AN226">
            <v>1.93</v>
          </cell>
          <cell r="AO226">
            <v>11.93</v>
          </cell>
          <cell r="AP226">
            <v>3.29</v>
          </cell>
          <cell r="AQ226">
            <v>7.51</v>
          </cell>
          <cell r="AR226">
            <v>0</v>
          </cell>
          <cell r="AS226">
            <v>0</v>
          </cell>
          <cell r="AT226">
            <v>0</v>
          </cell>
          <cell r="AU226">
            <v>0</v>
          </cell>
          <cell r="AV226">
            <v>0</v>
          </cell>
          <cell r="AW226">
            <v>0</v>
          </cell>
          <cell r="AX226">
            <v>0</v>
          </cell>
          <cell r="AY226">
            <v>0</v>
          </cell>
          <cell r="AZ226">
            <v>0</v>
          </cell>
          <cell r="BA226">
            <v>0</v>
          </cell>
        </row>
        <row r="227">
          <cell r="B227">
            <v>13</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14.72</v>
          </cell>
          <cell r="AM227">
            <v>6.4</v>
          </cell>
          <cell r="AN227">
            <v>1.93</v>
          </cell>
          <cell r="AO227">
            <v>9.92</v>
          </cell>
          <cell r="AP227">
            <v>3.04</v>
          </cell>
          <cell r="AQ227">
            <v>6.4</v>
          </cell>
          <cell r="AR227">
            <v>0</v>
          </cell>
          <cell r="AS227">
            <v>0</v>
          </cell>
          <cell r="AT227">
            <v>0</v>
          </cell>
          <cell r="AU227">
            <v>0</v>
          </cell>
          <cell r="AV227">
            <v>0</v>
          </cell>
          <cell r="AW227">
            <v>0</v>
          </cell>
          <cell r="AX227">
            <v>0</v>
          </cell>
          <cell r="AY227">
            <v>0</v>
          </cell>
          <cell r="AZ227">
            <v>0</v>
          </cell>
          <cell r="BA227">
            <v>0</v>
          </cell>
        </row>
        <row r="228">
          <cell r="B228">
            <v>14</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13.42</v>
          </cell>
          <cell r="AM228">
            <v>5.43</v>
          </cell>
          <cell r="AN228">
            <v>1.78</v>
          </cell>
          <cell r="AO228">
            <v>10.26</v>
          </cell>
          <cell r="AP228">
            <v>5.33</v>
          </cell>
          <cell r="AQ228">
            <v>5.71</v>
          </cell>
          <cell r="AR228">
            <v>0</v>
          </cell>
          <cell r="AS228">
            <v>0</v>
          </cell>
          <cell r="AT228">
            <v>0</v>
          </cell>
          <cell r="AU228">
            <v>0</v>
          </cell>
          <cell r="AV228">
            <v>0</v>
          </cell>
          <cell r="AW228">
            <v>0</v>
          </cell>
          <cell r="AX228">
            <v>0</v>
          </cell>
          <cell r="AY228">
            <v>0</v>
          </cell>
          <cell r="AZ228">
            <v>0</v>
          </cell>
          <cell r="BA228">
            <v>0</v>
          </cell>
        </row>
        <row r="229">
          <cell r="B229">
            <v>15</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14.72</v>
          </cell>
          <cell r="AM229">
            <v>4.5</v>
          </cell>
          <cell r="AN229">
            <v>2.2400000000000002</v>
          </cell>
          <cell r="AO229">
            <v>7.2</v>
          </cell>
          <cell r="AP229">
            <v>4.41</v>
          </cell>
          <cell r="AQ229">
            <v>5.43</v>
          </cell>
          <cell r="AR229">
            <v>0</v>
          </cell>
          <cell r="AS229">
            <v>0</v>
          </cell>
          <cell r="AT229">
            <v>0</v>
          </cell>
          <cell r="AU229">
            <v>0</v>
          </cell>
          <cell r="AV229">
            <v>0</v>
          </cell>
          <cell r="AW229">
            <v>0</v>
          </cell>
          <cell r="AX229">
            <v>0</v>
          </cell>
          <cell r="AY229">
            <v>0</v>
          </cell>
          <cell r="AZ229">
            <v>0</v>
          </cell>
          <cell r="BA229">
            <v>0</v>
          </cell>
        </row>
        <row r="230">
          <cell r="B230">
            <v>16</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16.059999999999999</v>
          </cell>
          <cell r="AM230">
            <v>4.24</v>
          </cell>
          <cell r="AN230">
            <v>1.78</v>
          </cell>
          <cell r="AO230">
            <v>8.91</v>
          </cell>
          <cell r="AP230">
            <v>3.8</v>
          </cell>
          <cell r="AQ230">
            <v>4.5</v>
          </cell>
          <cell r="AR230">
            <v>0</v>
          </cell>
          <cell r="AS230">
            <v>0</v>
          </cell>
          <cell r="AT230">
            <v>0</v>
          </cell>
          <cell r="AU230">
            <v>0</v>
          </cell>
          <cell r="AV230">
            <v>0</v>
          </cell>
          <cell r="AW230">
            <v>0</v>
          </cell>
          <cell r="AX230">
            <v>0</v>
          </cell>
          <cell r="AY230">
            <v>0</v>
          </cell>
          <cell r="AZ230">
            <v>0</v>
          </cell>
          <cell r="BA230">
            <v>0</v>
          </cell>
        </row>
        <row r="231">
          <cell r="B231">
            <v>17</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16.75</v>
          </cell>
          <cell r="AM231">
            <v>3.37</v>
          </cell>
          <cell r="AN231">
            <v>1.48</v>
          </cell>
          <cell r="AO231">
            <v>9.1300000000000008</v>
          </cell>
          <cell r="AP231">
            <v>3.63</v>
          </cell>
          <cell r="AQ231">
            <v>4.1500000000000004</v>
          </cell>
          <cell r="AR231">
            <v>0</v>
          </cell>
          <cell r="AS231">
            <v>0</v>
          </cell>
          <cell r="AT231">
            <v>0</v>
          </cell>
          <cell r="AU231">
            <v>0</v>
          </cell>
          <cell r="AV231">
            <v>0</v>
          </cell>
          <cell r="AW231">
            <v>0</v>
          </cell>
          <cell r="AX231">
            <v>0</v>
          </cell>
          <cell r="AY231">
            <v>0</v>
          </cell>
          <cell r="AZ231">
            <v>0</v>
          </cell>
          <cell r="BA231">
            <v>0</v>
          </cell>
        </row>
        <row r="232">
          <cell r="B232">
            <v>18</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13.42</v>
          </cell>
          <cell r="AM232">
            <v>3.71</v>
          </cell>
          <cell r="AN232">
            <v>1.27</v>
          </cell>
          <cell r="AO232">
            <v>7.93</v>
          </cell>
          <cell r="AP232">
            <v>3.37</v>
          </cell>
          <cell r="AQ232">
            <v>3.71</v>
          </cell>
          <cell r="AR232">
            <v>0</v>
          </cell>
          <cell r="AS232">
            <v>0</v>
          </cell>
          <cell r="AT232">
            <v>0</v>
          </cell>
          <cell r="AU232">
            <v>0</v>
          </cell>
          <cell r="AV232">
            <v>0</v>
          </cell>
          <cell r="AW232">
            <v>0</v>
          </cell>
          <cell r="AX232">
            <v>0</v>
          </cell>
          <cell r="AY232">
            <v>0</v>
          </cell>
          <cell r="AZ232">
            <v>0</v>
          </cell>
          <cell r="BA232">
            <v>0</v>
          </cell>
        </row>
        <row r="233">
          <cell r="B233">
            <v>19</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16.75</v>
          </cell>
          <cell r="AM233">
            <v>5.81</v>
          </cell>
          <cell r="AN233">
            <v>1.2</v>
          </cell>
          <cell r="AO233">
            <v>7.62</v>
          </cell>
          <cell r="AP233">
            <v>3.12</v>
          </cell>
          <cell r="AQ233">
            <v>3.37</v>
          </cell>
          <cell r="AR233">
            <v>0</v>
          </cell>
          <cell r="AS233">
            <v>0</v>
          </cell>
          <cell r="AT233">
            <v>0</v>
          </cell>
          <cell r="AU233">
            <v>0</v>
          </cell>
          <cell r="AV233">
            <v>0</v>
          </cell>
          <cell r="AW233">
            <v>0</v>
          </cell>
          <cell r="AX233">
            <v>0</v>
          </cell>
          <cell r="AY233">
            <v>0</v>
          </cell>
          <cell r="AZ233">
            <v>0</v>
          </cell>
          <cell r="BA233">
            <v>0</v>
          </cell>
        </row>
        <row r="234">
          <cell r="B234">
            <v>20</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16.75</v>
          </cell>
          <cell r="AM234">
            <v>5.15</v>
          </cell>
          <cell r="AN234">
            <v>1.05</v>
          </cell>
          <cell r="AO234">
            <v>8.8000000000000007</v>
          </cell>
          <cell r="AP234">
            <v>2.79</v>
          </cell>
          <cell r="AQ234">
            <v>3.2</v>
          </cell>
          <cell r="AR234">
            <v>0</v>
          </cell>
          <cell r="AS234">
            <v>0</v>
          </cell>
          <cell r="AT234">
            <v>0</v>
          </cell>
          <cell r="AU234">
            <v>0</v>
          </cell>
          <cell r="AV234">
            <v>0</v>
          </cell>
          <cell r="AW234">
            <v>0</v>
          </cell>
          <cell r="AX234">
            <v>0</v>
          </cell>
          <cell r="AY234">
            <v>0</v>
          </cell>
          <cell r="AZ234">
            <v>0</v>
          </cell>
          <cell r="BA234">
            <v>0</v>
          </cell>
        </row>
        <row r="235">
          <cell r="B235">
            <v>21</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16.059999999999999</v>
          </cell>
          <cell r="AM235">
            <v>4.5</v>
          </cell>
          <cell r="AN235">
            <v>0.98</v>
          </cell>
          <cell r="AO235">
            <v>7.83</v>
          </cell>
          <cell r="AP235">
            <v>3.97</v>
          </cell>
          <cell r="AQ235">
            <v>3.04</v>
          </cell>
          <cell r="AR235">
            <v>0</v>
          </cell>
          <cell r="AS235">
            <v>0</v>
          </cell>
          <cell r="AT235">
            <v>0</v>
          </cell>
          <cell r="AU235">
            <v>0</v>
          </cell>
          <cell r="AV235">
            <v>0</v>
          </cell>
          <cell r="AW235">
            <v>0</v>
          </cell>
          <cell r="AX235">
            <v>0</v>
          </cell>
          <cell r="AY235">
            <v>0</v>
          </cell>
          <cell r="AZ235">
            <v>0</v>
          </cell>
          <cell r="BA235">
            <v>0</v>
          </cell>
        </row>
        <row r="236">
          <cell r="B236">
            <v>22</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19.62</v>
          </cell>
          <cell r="AM236">
            <v>5.81</v>
          </cell>
          <cell r="AN236">
            <v>0.98</v>
          </cell>
          <cell r="AO236">
            <v>7.2</v>
          </cell>
          <cell r="AP236">
            <v>6.4</v>
          </cell>
          <cell r="AQ236">
            <v>2.88</v>
          </cell>
          <cell r="AR236">
            <v>0</v>
          </cell>
          <cell r="AS236">
            <v>0</v>
          </cell>
          <cell r="AT236">
            <v>0</v>
          </cell>
          <cell r="AU236">
            <v>0</v>
          </cell>
          <cell r="AV236">
            <v>0</v>
          </cell>
          <cell r="AW236">
            <v>0</v>
          </cell>
          <cell r="AX236">
            <v>0</v>
          </cell>
          <cell r="AY236">
            <v>0</v>
          </cell>
          <cell r="AZ236">
            <v>0</v>
          </cell>
          <cell r="BA236">
            <v>0</v>
          </cell>
        </row>
        <row r="237">
          <cell r="B237">
            <v>23</v>
          </cell>
          <cell r="C237">
            <v>0</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21.13</v>
          </cell>
          <cell r="AM237">
            <v>4.96</v>
          </cell>
          <cell r="AN237">
            <v>0.91</v>
          </cell>
          <cell r="AO237">
            <v>6.8</v>
          </cell>
          <cell r="AP237">
            <v>6.7</v>
          </cell>
          <cell r="AQ237">
            <v>2.71</v>
          </cell>
          <cell r="AR237">
            <v>0</v>
          </cell>
          <cell r="AS237">
            <v>0</v>
          </cell>
          <cell r="AT237">
            <v>0</v>
          </cell>
          <cell r="AU237">
            <v>0</v>
          </cell>
          <cell r="AV237">
            <v>0</v>
          </cell>
          <cell r="AW237">
            <v>0</v>
          </cell>
          <cell r="AX237">
            <v>0</v>
          </cell>
          <cell r="AY237">
            <v>0</v>
          </cell>
          <cell r="AZ237">
            <v>0</v>
          </cell>
          <cell r="BA237">
            <v>0</v>
          </cell>
        </row>
        <row r="238">
          <cell r="B238">
            <v>24</v>
          </cell>
          <cell r="C238">
            <v>0</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20.52</v>
          </cell>
          <cell r="AM238">
            <v>6.9</v>
          </cell>
          <cell r="AN238">
            <v>0.91</v>
          </cell>
          <cell r="AO238">
            <v>7.31</v>
          </cell>
          <cell r="AP238">
            <v>4.87</v>
          </cell>
          <cell r="AQ238">
            <v>3.37</v>
          </cell>
          <cell r="AR238">
            <v>0</v>
          </cell>
          <cell r="AS238">
            <v>0</v>
          </cell>
          <cell r="AT238">
            <v>0</v>
          </cell>
          <cell r="AU238">
            <v>0</v>
          </cell>
          <cell r="AV238">
            <v>0</v>
          </cell>
          <cell r="AW238">
            <v>0</v>
          </cell>
          <cell r="AX238">
            <v>0</v>
          </cell>
          <cell r="AY238">
            <v>0</v>
          </cell>
          <cell r="AZ238">
            <v>0</v>
          </cell>
          <cell r="BA238">
            <v>0</v>
          </cell>
        </row>
        <row r="239">
          <cell r="B239">
            <v>25</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12.17</v>
          </cell>
          <cell r="AM239">
            <v>17.45</v>
          </cell>
          <cell r="AN239">
            <v>0.91</v>
          </cell>
          <cell r="AO239">
            <v>7.31</v>
          </cell>
          <cell r="AP239">
            <v>3.54</v>
          </cell>
          <cell r="AQ239">
            <v>2.5499999999999998</v>
          </cell>
          <cell r="AR239">
            <v>0</v>
          </cell>
          <cell r="AS239">
            <v>0</v>
          </cell>
          <cell r="AT239">
            <v>0</v>
          </cell>
          <cell r="AU239">
            <v>0</v>
          </cell>
          <cell r="AV239">
            <v>0</v>
          </cell>
          <cell r="AW239">
            <v>0</v>
          </cell>
          <cell r="AX239">
            <v>0</v>
          </cell>
          <cell r="AY239">
            <v>0</v>
          </cell>
          <cell r="AZ239">
            <v>0</v>
          </cell>
          <cell r="BA239">
            <v>0</v>
          </cell>
        </row>
        <row r="240">
          <cell r="B240">
            <v>26</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16.059999999999999</v>
          </cell>
          <cell r="AM240">
            <v>14.99</v>
          </cell>
          <cell r="AN240">
            <v>0.78</v>
          </cell>
          <cell r="AO240">
            <v>17.309999999999999</v>
          </cell>
          <cell r="AP240">
            <v>4.24</v>
          </cell>
          <cell r="AQ240">
            <v>3.88</v>
          </cell>
          <cell r="AR240">
            <v>0</v>
          </cell>
          <cell r="AS240">
            <v>0</v>
          </cell>
          <cell r="AT240">
            <v>0</v>
          </cell>
          <cell r="AU240">
            <v>0</v>
          </cell>
          <cell r="AV240">
            <v>0</v>
          </cell>
          <cell r="AW240">
            <v>0</v>
          </cell>
          <cell r="AX240">
            <v>0</v>
          </cell>
          <cell r="AY240">
            <v>0</v>
          </cell>
          <cell r="AZ240">
            <v>0</v>
          </cell>
          <cell r="BA240">
            <v>0</v>
          </cell>
        </row>
        <row r="241">
          <cell r="B241">
            <v>27</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19.920000000000002</v>
          </cell>
          <cell r="AM241">
            <v>13.81</v>
          </cell>
          <cell r="AN241">
            <v>0.78</v>
          </cell>
          <cell r="AO241">
            <v>18.170000000000002</v>
          </cell>
          <cell r="AP241">
            <v>9.8000000000000007</v>
          </cell>
          <cell r="AQ241">
            <v>2.88</v>
          </cell>
          <cell r="AR241">
            <v>0</v>
          </cell>
          <cell r="AS241">
            <v>0</v>
          </cell>
          <cell r="AT241">
            <v>0</v>
          </cell>
          <cell r="AU241">
            <v>0</v>
          </cell>
          <cell r="AV241">
            <v>0</v>
          </cell>
          <cell r="AW241">
            <v>0</v>
          </cell>
          <cell r="AX241">
            <v>0</v>
          </cell>
          <cell r="AY241">
            <v>0</v>
          </cell>
          <cell r="AZ241">
            <v>0</v>
          </cell>
          <cell r="BA241">
            <v>0</v>
          </cell>
        </row>
        <row r="242">
          <cell r="B242">
            <v>28</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18.02</v>
          </cell>
          <cell r="AM242">
            <v>8.69</v>
          </cell>
          <cell r="AN242">
            <v>0.71</v>
          </cell>
          <cell r="AO242">
            <v>12.67</v>
          </cell>
          <cell r="AP242">
            <v>14.85</v>
          </cell>
          <cell r="AQ242">
            <v>3.54</v>
          </cell>
          <cell r="AR242">
            <v>0</v>
          </cell>
          <cell r="AS242">
            <v>0</v>
          </cell>
          <cell r="AT242">
            <v>0</v>
          </cell>
          <cell r="AU242">
            <v>0</v>
          </cell>
          <cell r="AV242">
            <v>0</v>
          </cell>
          <cell r="AW242">
            <v>0</v>
          </cell>
          <cell r="AX242">
            <v>0</v>
          </cell>
          <cell r="AY242">
            <v>0</v>
          </cell>
          <cell r="AZ242">
            <v>0</v>
          </cell>
          <cell r="BA242">
            <v>0</v>
          </cell>
        </row>
        <row r="243">
          <cell r="B243">
            <v>29</v>
          </cell>
          <cell r="C243">
            <v>0</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17.59</v>
          </cell>
          <cell r="AM243">
            <v>11.56</v>
          </cell>
          <cell r="AN243">
            <v>0.78</v>
          </cell>
          <cell r="AO243">
            <v>10.15</v>
          </cell>
          <cell r="AP243">
            <v>9.69</v>
          </cell>
          <cell r="AQ243">
            <v>3.37</v>
          </cell>
          <cell r="AR243">
            <v>0</v>
          </cell>
          <cell r="AS243">
            <v>0</v>
          </cell>
          <cell r="AT243">
            <v>0</v>
          </cell>
          <cell r="AU243">
            <v>0</v>
          </cell>
          <cell r="AV243">
            <v>0</v>
          </cell>
          <cell r="AW243">
            <v>0</v>
          </cell>
          <cell r="AX243">
            <v>0</v>
          </cell>
          <cell r="AY243">
            <v>0</v>
          </cell>
          <cell r="AZ243">
            <v>0</v>
          </cell>
          <cell r="BA243">
            <v>0</v>
          </cell>
        </row>
        <row r="244">
          <cell r="B244">
            <v>30</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15.12</v>
          </cell>
          <cell r="AM244">
            <v>10.73</v>
          </cell>
          <cell r="AN244">
            <v>0.78</v>
          </cell>
          <cell r="AO244">
            <v>9.8000000000000007</v>
          </cell>
          <cell r="AP244">
            <v>8.15</v>
          </cell>
          <cell r="AQ244">
            <v>3.2</v>
          </cell>
          <cell r="AR244">
            <v>0</v>
          </cell>
          <cell r="AS244">
            <v>0</v>
          </cell>
          <cell r="AT244">
            <v>0</v>
          </cell>
          <cell r="AU244">
            <v>0</v>
          </cell>
          <cell r="AV244">
            <v>0</v>
          </cell>
          <cell r="AW244">
            <v>0</v>
          </cell>
          <cell r="AX244">
            <v>0</v>
          </cell>
          <cell r="AY244">
            <v>0</v>
          </cell>
          <cell r="AZ244">
            <v>0</v>
          </cell>
          <cell r="BA244">
            <v>0</v>
          </cell>
        </row>
        <row r="245">
          <cell r="B245">
            <v>31</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11.56</v>
          </cell>
          <cell r="AM245">
            <v>9.69</v>
          </cell>
          <cell r="AN245">
            <v>1.05</v>
          </cell>
          <cell r="AO245">
            <v>8.26</v>
          </cell>
          <cell r="AP245">
            <v>6.6</v>
          </cell>
          <cell r="AQ245">
            <v>2.71</v>
          </cell>
          <cell r="AR245">
            <v>0</v>
          </cell>
          <cell r="AS245">
            <v>0</v>
          </cell>
          <cell r="AT245">
            <v>0</v>
          </cell>
          <cell r="AU245">
            <v>0</v>
          </cell>
          <cell r="AV245">
            <v>0</v>
          </cell>
          <cell r="AW245">
            <v>0</v>
          </cell>
          <cell r="AX245">
            <v>0</v>
          </cell>
          <cell r="AY245">
            <v>0</v>
          </cell>
          <cell r="AZ245">
            <v>0</v>
          </cell>
          <cell r="BA245">
            <v>0</v>
          </cell>
        </row>
        <row r="246">
          <cell r="B246">
            <v>1</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14.07</v>
          </cell>
          <cell r="AL246">
            <v>10.15</v>
          </cell>
          <cell r="AM246">
            <v>8.4700000000000006</v>
          </cell>
          <cell r="AN246">
            <v>1.05</v>
          </cell>
          <cell r="AO246">
            <v>7.51</v>
          </cell>
          <cell r="AP246">
            <v>5.52</v>
          </cell>
          <cell r="AQ246">
            <v>9.35</v>
          </cell>
          <cell r="AR246">
            <v>0</v>
          </cell>
          <cell r="AS246">
            <v>0</v>
          </cell>
          <cell r="AT246">
            <v>0</v>
          </cell>
          <cell r="AU246">
            <v>0</v>
          </cell>
          <cell r="AV246">
            <v>0</v>
          </cell>
          <cell r="AW246">
            <v>0</v>
          </cell>
          <cell r="AX246">
            <v>0</v>
          </cell>
          <cell r="AY246">
            <v>0</v>
          </cell>
          <cell r="AZ246">
            <v>0</v>
          </cell>
          <cell r="BA246">
            <v>0</v>
          </cell>
        </row>
        <row r="247">
          <cell r="B247">
            <v>2</v>
          </cell>
          <cell r="C247">
            <v>0</v>
          </cell>
          <cell r="D247">
            <v>0</v>
          </cell>
          <cell r="E247">
            <v>0</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12.54</v>
          </cell>
          <cell r="AL247">
            <v>9.24</v>
          </cell>
          <cell r="AM247">
            <v>7.72</v>
          </cell>
          <cell r="AN247">
            <v>0.91</v>
          </cell>
          <cell r="AO247">
            <v>7.93</v>
          </cell>
          <cell r="AP247">
            <v>5.81</v>
          </cell>
          <cell r="AQ247">
            <v>21.9</v>
          </cell>
          <cell r="AR247">
            <v>0</v>
          </cell>
          <cell r="AS247">
            <v>0</v>
          </cell>
          <cell r="AT247">
            <v>0</v>
          </cell>
          <cell r="AU247">
            <v>0</v>
          </cell>
          <cell r="AV247">
            <v>0</v>
          </cell>
          <cell r="AW247">
            <v>0</v>
          </cell>
          <cell r="AX247">
            <v>0</v>
          </cell>
          <cell r="AY247">
            <v>0</v>
          </cell>
          <cell r="AZ247">
            <v>0</v>
          </cell>
          <cell r="BA247">
            <v>0</v>
          </cell>
        </row>
        <row r="248">
          <cell r="B248">
            <v>3</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10.96</v>
          </cell>
          <cell r="AL248">
            <v>8.4700000000000006</v>
          </cell>
          <cell r="AM248">
            <v>14.33</v>
          </cell>
          <cell r="AN248">
            <v>1.63</v>
          </cell>
          <cell r="AO248">
            <v>12.17</v>
          </cell>
          <cell r="AP248">
            <v>4.96</v>
          </cell>
          <cell r="AQ248">
            <v>25.91</v>
          </cell>
          <cell r="AR248">
            <v>0</v>
          </cell>
          <cell r="AS248">
            <v>0</v>
          </cell>
          <cell r="AT248">
            <v>0</v>
          </cell>
          <cell r="AU248">
            <v>0</v>
          </cell>
          <cell r="AV248">
            <v>0</v>
          </cell>
          <cell r="AW248">
            <v>0</v>
          </cell>
          <cell r="AX248">
            <v>0</v>
          </cell>
          <cell r="AY248">
            <v>0</v>
          </cell>
          <cell r="AZ248">
            <v>0</v>
          </cell>
          <cell r="BA248">
            <v>0</v>
          </cell>
        </row>
        <row r="249">
          <cell r="B249">
            <v>4</v>
          </cell>
          <cell r="C249">
            <v>0</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10.029999999999999</v>
          </cell>
          <cell r="AL249">
            <v>8.36</v>
          </cell>
          <cell r="AM249">
            <v>13.17</v>
          </cell>
          <cell r="AN249">
            <v>2.2400000000000002</v>
          </cell>
          <cell r="AO249">
            <v>11.8</v>
          </cell>
          <cell r="AP249">
            <v>4.41</v>
          </cell>
          <cell r="AQ249">
            <v>19.329999999999998</v>
          </cell>
          <cell r="AR249">
            <v>0</v>
          </cell>
          <cell r="AS249">
            <v>0</v>
          </cell>
          <cell r="AT249">
            <v>0</v>
          </cell>
          <cell r="AU249">
            <v>0</v>
          </cell>
          <cell r="AV249">
            <v>0</v>
          </cell>
          <cell r="AW249">
            <v>0</v>
          </cell>
          <cell r="AX249">
            <v>0</v>
          </cell>
          <cell r="AY249">
            <v>0</v>
          </cell>
          <cell r="AZ249">
            <v>0</v>
          </cell>
          <cell r="BA249">
            <v>0</v>
          </cell>
        </row>
        <row r="250">
          <cell r="B250">
            <v>5</v>
          </cell>
          <cell r="C250">
            <v>0</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7.93</v>
          </cell>
          <cell r="AL250">
            <v>7.93</v>
          </cell>
          <cell r="AM250">
            <v>12.05</v>
          </cell>
          <cell r="AN250">
            <v>2.4</v>
          </cell>
          <cell r="AO250">
            <v>12.17</v>
          </cell>
          <cell r="AP250">
            <v>21.9</v>
          </cell>
          <cell r="AQ250">
            <v>11.56</v>
          </cell>
          <cell r="AR250">
            <v>0</v>
          </cell>
          <cell r="AS250">
            <v>0</v>
          </cell>
          <cell r="AT250">
            <v>0</v>
          </cell>
          <cell r="AU250">
            <v>0</v>
          </cell>
          <cell r="AV250">
            <v>0</v>
          </cell>
          <cell r="AW250">
            <v>0</v>
          </cell>
          <cell r="AX250">
            <v>0</v>
          </cell>
          <cell r="AY250">
            <v>0</v>
          </cell>
          <cell r="AZ250">
            <v>0</v>
          </cell>
          <cell r="BA250">
            <v>0</v>
          </cell>
        </row>
        <row r="251">
          <cell r="B251">
            <v>6</v>
          </cell>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5.91</v>
          </cell>
          <cell r="AL251">
            <v>7.62</v>
          </cell>
          <cell r="AM251">
            <v>10.38</v>
          </cell>
          <cell r="AN251">
            <v>3.63</v>
          </cell>
          <cell r="AO251">
            <v>10.73</v>
          </cell>
          <cell r="AP251">
            <v>17.45</v>
          </cell>
          <cell r="AQ251">
            <v>35.75</v>
          </cell>
          <cell r="AR251">
            <v>0</v>
          </cell>
          <cell r="AS251">
            <v>0</v>
          </cell>
          <cell r="AT251">
            <v>0</v>
          </cell>
          <cell r="AU251">
            <v>0</v>
          </cell>
          <cell r="AV251">
            <v>0</v>
          </cell>
          <cell r="AW251">
            <v>0</v>
          </cell>
          <cell r="AX251">
            <v>0</v>
          </cell>
          <cell r="AY251">
            <v>0</v>
          </cell>
          <cell r="AZ251">
            <v>0</v>
          </cell>
          <cell r="BA251">
            <v>0</v>
          </cell>
        </row>
        <row r="252">
          <cell r="B252">
            <v>7</v>
          </cell>
          <cell r="C252">
            <v>0</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4.41</v>
          </cell>
          <cell r="AL252">
            <v>6.9</v>
          </cell>
          <cell r="AM252">
            <v>10.96</v>
          </cell>
          <cell r="AN252">
            <v>3.88</v>
          </cell>
          <cell r="AO252">
            <v>10.029999999999999</v>
          </cell>
          <cell r="AP252">
            <v>14.85</v>
          </cell>
          <cell r="AQ252">
            <v>20.82</v>
          </cell>
          <cell r="AR252">
            <v>0</v>
          </cell>
          <cell r="AS252">
            <v>0</v>
          </cell>
          <cell r="AT252">
            <v>0</v>
          </cell>
          <cell r="AU252">
            <v>0</v>
          </cell>
          <cell r="AV252">
            <v>0</v>
          </cell>
          <cell r="AW252">
            <v>0</v>
          </cell>
          <cell r="AX252">
            <v>0</v>
          </cell>
          <cell r="AY252">
            <v>0</v>
          </cell>
          <cell r="AZ252">
            <v>0</v>
          </cell>
          <cell r="BA252">
            <v>0</v>
          </cell>
        </row>
        <row r="253">
          <cell r="B253">
            <v>8</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3.54</v>
          </cell>
          <cell r="AL253">
            <v>11.2</v>
          </cell>
          <cell r="AM253">
            <v>9.92</v>
          </cell>
          <cell r="AN253">
            <v>4.96</v>
          </cell>
          <cell r="AO253">
            <v>13.17</v>
          </cell>
          <cell r="AP253">
            <v>16.75</v>
          </cell>
          <cell r="AQ253">
            <v>21.13</v>
          </cell>
          <cell r="AR253">
            <v>0</v>
          </cell>
          <cell r="AS253">
            <v>0</v>
          </cell>
          <cell r="AT253">
            <v>0</v>
          </cell>
          <cell r="AU253">
            <v>0</v>
          </cell>
          <cell r="AV253">
            <v>0</v>
          </cell>
          <cell r="AW253">
            <v>0</v>
          </cell>
          <cell r="AX253">
            <v>0</v>
          </cell>
          <cell r="AY253">
            <v>0</v>
          </cell>
          <cell r="AZ253">
            <v>0</v>
          </cell>
          <cell r="BA253">
            <v>0</v>
          </cell>
        </row>
        <row r="254">
          <cell r="B254">
            <v>9</v>
          </cell>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10.96</v>
          </cell>
          <cell r="AL254">
            <v>9.58</v>
          </cell>
          <cell r="AM254">
            <v>9.1300000000000008</v>
          </cell>
          <cell r="AN254">
            <v>5.62</v>
          </cell>
          <cell r="AO254">
            <v>11.68</v>
          </cell>
          <cell r="AP254">
            <v>14.99</v>
          </cell>
          <cell r="AQ254">
            <v>39.67</v>
          </cell>
          <cell r="AR254">
            <v>0</v>
          </cell>
          <cell r="AS254">
            <v>0</v>
          </cell>
          <cell r="AT254">
            <v>0</v>
          </cell>
          <cell r="AU254">
            <v>0</v>
          </cell>
          <cell r="AV254">
            <v>0</v>
          </cell>
          <cell r="AW254">
            <v>0</v>
          </cell>
          <cell r="AX254">
            <v>0</v>
          </cell>
          <cell r="AY254">
            <v>0</v>
          </cell>
          <cell r="AZ254">
            <v>0</v>
          </cell>
          <cell r="BA254">
            <v>0</v>
          </cell>
        </row>
        <row r="255">
          <cell r="B255">
            <v>10</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6.4</v>
          </cell>
          <cell r="AL255">
            <v>12.79</v>
          </cell>
          <cell r="AM255">
            <v>8.36</v>
          </cell>
          <cell r="AN255">
            <v>5.91</v>
          </cell>
          <cell r="AO255">
            <v>11.08</v>
          </cell>
          <cell r="AP255">
            <v>16.75</v>
          </cell>
          <cell r="AQ255">
            <v>30.21</v>
          </cell>
          <cell r="AR255">
            <v>0</v>
          </cell>
          <cell r="AS255">
            <v>0</v>
          </cell>
          <cell r="AT255">
            <v>0</v>
          </cell>
          <cell r="AU255">
            <v>0</v>
          </cell>
          <cell r="AV255">
            <v>0</v>
          </cell>
          <cell r="AW255">
            <v>0</v>
          </cell>
          <cell r="AX255">
            <v>0</v>
          </cell>
          <cell r="AY255">
            <v>0</v>
          </cell>
          <cell r="AZ255">
            <v>0</v>
          </cell>
          <cell r="BA255">
            <v>0</v>
          </cell>
        </row>
        <row r="256">
          <cell r="B256">
            <v>11</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4.78</v>
          </cell>
          <cell r="AL256">
            <v>12.79</v>
          </cell>
          <cell r="AM256">
            <v>7.72</v>
          </cell>
          <cell r="AN256">
            <v>5.15</v>
          </cell>
          <cell r="AO256">
            <v>10.49</v>
          </cell>
          <cell r="AP256">
            <v>14.2</v>
          </cell>
          <cell r="AQ256">
            <v>24.27</v>
          </cell>
          <cell r="AR256">
            <v>0</v>
          </cell>
          <cell r="AS256">
            <v>0</v>
          </cell>
          <cell r="AT256">
            <v>0</v>
          </cell>
          <cell r="AU256">
            <v>0</v>
          </cell>
          <cell r="AV256">
            <v>0</v>
          </cell>
          <cell r="AW256">
            <v>0</v>
          </cell>
          <cell r="AX256">
            <v>0</v>
          </cell>
          <cell r="AY256">
            <v>0</v>
          </cell>
          <cell r="AZ256">
            <v>0</v>
          </cell>
          <cell r="BA256">
            <v>0</v>
          </cell>
        </row>
        <row r="257">
          <cell r="B257">
            <v>12</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4.87</v>
          </cell>
          <cell r="AL257">
            <v>12.79</v>
          </cell>
          <cell r="AM257">
            <v>7.1</v>
          </cell>
          <cell r="AN257">
            <v>4.41</v>
          </cell>
          <cell r="AO257">
            <v>10.85</v>
          </cell>
          <cell r="AP257">
            <v>13.42</v>
          </cell>
          <cell r="AQ257">
            <v>22.52</v>
          </cell>
          <cell r="AR257">
            <v>0</v>
          </cell>
          <cell r="AS257">
            <v>0</v>
          </cell>
          <cell r="AT257">
            <v>0</v>
          </cell>
          <cell r="AU257">
            <v>0</v>
          </cell>
          <cell r="AV257">
            <v>0</v>
          </cell>
          <cell r="AW257">
            <v>0</v>
          </cell>
          <cell r="AX257">
            <v>0</v>
          </cell>
          <cell r="AY257">
            <v>0</v>
          </cell>
          <cell r="AZ257">
            <v>0</v>
          </cell>
          <cell r="BA257">
            <v>0</v>
          </cell>
        </row>
        <row r="258">
          <cell r="B258">
            <v>13</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3.97</v>
          </cell>
          <cell r="AL258">
            <v>12.79</v>
          </cell>
          <cell r="AM258">
            <v>6.3</v>
          </cell>
          <cell r="AN258">
            <v>4.0599999999999996</v>
          </cell>
          <cell r="AO258">
            <v>10.85</v>
          </cell>
          <cell r="AP258">
            <v>12.79</v>
          </cell>
          <cell r="AQ258">
            <v>32.01</v>
          </cell>
          <cell r="AR258">
            <v>0</v>
          </cell>
          <cell r="AS258">
            <v>0</v>
          </cell>
          <cell r="AT258">
            <v>0</v>
          </cell>
          <cell r="AU258">
            <v>0</v>
          </cell>
          <cell r="AV258">
            <v>0</v>
          </cell>
          <cell r="AW258">
            <v>0</v>
          </cell>
          <cell r="AX258">
            <v>0</v>
          </cell>
          <cell r="AY258">
            <v>0</v>
          </cell>
          <cell r="AZ258">
            <v>0</v>
          </cell>
          <cell r="BA258">
            <v>0</v>
          </cell>
        </row>
        <row r="259">
          <cell r="B259">
            <v>14</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3.63</v>
          </cell>
          <cell r="AL259">
            <v>21.13</v>
          </cell>
          <cell r="AM259">
            <v>5.71</v>
          </cell>
          <cell r="AN259">
            <v>3.71</v>
          </cell>
          <cell r="AO259">
            <v>11.32</v>
          </cell>
          <cell r="AP259">
            <v>17.45</v>
          </cell>
          <cell r="AQ259">
            <v>36.33</v>
          </cell>
          <cell r="AR259">
            <v>0</v>
          </cell>
          <cell r="AS259">
            <v>0</v>
          </cell>
          <cell r="AT259">
            <v>0</v>
          </cell>
          <cell r="AU259">
            <v>0</v>
          </cell>
          <cell r="AV259">
            <v>0</v>
          </cell>
          <cell r="AW259">
            <v>0</v>
          </cell>
          <cell r="AX259">
            <v>0</v>
          </cell>
          <cell r="AY259">
            <v>0</v>
          </cell>
          <cell r="AZ259">
            <v>0</v>
          </cell>
          <cell r="BA259">
            <v>0</v>
          </cell>
        </row>
        <row r="260">
          <cell r="B260">
            <v>15</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3.29</v>
          </cell>
          <cell r="AL260">
            <v>15.39</v>
          </cell>
          <cell r="AM260">
            <v>5.05</v>
          </cell>
          <cell r="AN260">
            <v>3.54</v>
          </cell>
          <cell r="AO260">
            <v>11.2</v>
          </cell>
          <cell r="AP260">
            <v>14.99</v>
          </cell>
          <cell r="AQ260">
            <v>41.7</v>
          </cell>
          <cell r="AR260">
            <v>0</v>
          </cell>
          <cell r="AS260">
            <v>0</v>
          </cell>
          <cell r="AT260">
            <v>0</v>
          </cell>
          <cell r="AU260">
            <v>0</v>
          </cell>
          <cell r="AV260">
            <v>0</v>
          </cell>
          <cell r="AW260">
            <v>0</v>
          </cell>
          <cell r="AX260">
            <v>0</v>
          </cell>
          <cell r="AY260">
            <v>0</v>
          </cell>
          <cell r="AZ260">
            <v>0</v>
          </cell>
          <cell r="BA260">
            <v>0</v>
          </cell>
        </row>
        <row r="261">
          <cell r="B261">
            <v>16</v>
          </cell>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2.4</v>
          </cell>
          <cell r="AL261">
            <v>15.39</v>
          </cell>
          <cell r="AM261">
            <v>13.42</v>
          </cell>
          <cell r="AN261">
            <v>3.46</v>
          </cell>
          <cell r="AO261">
            <v>10.26</v>
          </cell>
          <cell r="AP261">
            <v>14.2</v>
          </cell>
          <cell r="AQ261">
            <v>44.83</v>
          </cell>
          <cell r="AR261">
            <v>0</v>
          </cell>
          <cell r="AS261">
            <v>0</v>
          </cell>
          <cell r="AT261">
            <v>0</v>
          </cell>
          <cell r="AU261">
            <v>0</v>
          </cell>
          <cell r="AV261">
            <v>0</v>
          </cell>
          <cell r="AW261">
            <v>0</v>
          </cell>
          <cell r="AX261">
            <v>0</v>
          </cell>
          <cell r="AY261">
            <v>0</v>
          </cell>
          <cell r="AZ261">
            <v>0</v>
          </cell>
          <cell r="BA261">
            <v>0</v>
          </cell>
        </row>
        <row r="262">
          <cell r="B262">
            <v>17</v>
          </cell>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3.63</v>
          </cell>
          <cell r="AL262">
            <v>15.39</v>
          </cell>
          <cell r="AM262">
            <v>14.07</v>
          </cell>
          <cell r="AN262">
            <v>3.37</v>
          </cell>
          <cell r="AO262">
            <v>9.8000000000000007</v>
          </cell>
          <cell r="AP262">
            <v>14.99</v>
          </cell>
          <cell r="AQ262">
            <v>41.7</v>
          </cell>
          <cell r="AR262">
            <v>0</v>
          </cell>
          <cell r="AS262">
            <v>0</v>
          </cell>
          <cell r="AT262">
            <v>0</v>
          </cell>
          <cell r="AU262">
            <v>0</v>
          </cell>
          <cell r="AV262">
            <v>0</v>
          </cell>
          <cell r="AW262">
            <v>0</v>
          </cell>
          <cell r="AX262">
            <v>0</v>
          </cell>
          <cell r="AY262">
            <v>0</v>
          </cell>
          <cell r="AZ262">
            <v>0</v>
          </cell>
          <cell r="BA262">
            <v>0</v>
          </cell>
        </row>
        <row r="263">
          <cell r="B263">
            <v>18</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1.71</v>
          </cell>
          <cell r="AL263">
            <v>12.79</v>
          </cell>
          <cell r="AM263">
            <v>13.3</v>
          </cell>
          <cell r="AN263">
            <v>3.2</v>
          </cell>
          <cell r="AO263">
            <v>8.8000000000000007</v>
          </cell>
          <cell r="AP263">
            <v>13.55</v>
          </cell>
          <cell r="AQ263">
            <v>45.25</v>
          </cell>
          <cell r="AR263">
            <v>0</v>
          </cell>
          <cell r="AS263">
            <v>0</v>
          </cell>
          <cell r="AT263">
            <v>0</v>
          </cell>
          <cell r="AU263">
            <v>0</v>
          </cell>
          <cell r="AV263">
            <v>0</v>
          </cell>
          <cell r="AW263">
            <v>0</v>
          </cell>
          <cell r="AX263">
            <v>0</v>
          </cell>
          <cell r="AY263">
            <v>0</v>
          </cell>
          <cell r="AZ263">
            <v>0</v>
          </cell>
          <cell r="BA263">
            <v>0</v>
          </cell>
        </row>
        <row r="264">
          <cell r="B264">
            <v>19</v>
          </cell>
          <cell r="C264">
            <v>0</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1.41</v>
          </cell>
          <cell r="AL264">
            <v>10.38</v>
          </cell>
          <cell r="AM264">
            <v>12.05</v>
          </cell>
          <cell r="AN264">
            <v>3.2</v>
          </cell>
          <cell r="AO264">
            <v>8.15</v>
          </cell>
          <cell r="AP264">
            <v>12.54</v>
          </cell>
          <cell r="AQ264">
            <v>50.27</v>
          </cell>
          <cell r="AR264">
            <v>0</v>
          </cell>
          <cell r="AS264">
            <v>0</v>
          </cell>
          <cell r="AT264">
            <v>0</v>
          </cell>
          <cell r="AU264">
            <v>0</v>
          </cell>
          <cell r="AV264">
            <v>0</v>
          </cell>
          <cell r="AW264">
            <v>0</v>
          </cell>
          <cell r="AX264">
            <v>0</v>
          </cell>
          <cell r="AY264">
            <v>0</v>
          </cell>
          <cell r="AZ264">
            <v>0</v>
          </cell>
          <cell r="BA264">
            <v>0</v>
          </cell>
        </row>
        <row r="265">
          <cell r="B265">
            <v>20</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11.44</v>
          </cell>
          <cell r="AL265">
            <v>8.15</v>
          </cell>
          <cell r="AM265">
            <v>10.85</v>
          </cell>
          <cell r="AN265">
            <v>4.0599999999999996</v>
          </cell>
          <cell r="AO265">
            <v>7.41</v>
          </cell>
          <cell r="AP265">
            <v>11.08</v>
          </cell>
          <cell r="AQ265">
            <v>46.54</v>
          </cell>
          <cell r="AR265">
            <v>0</v>
          </cell>
          <cell r="AS265">
            <v>0</v>
          </cell>
          <cell r="AT265">
            <v>0</v>
          </cell>
          <cell r="AU265">
            <v>0</v>
          </cell>
          <cell r="AV265">
            <v>0</v>
          </cell>
          <cell r="AW265">
            <v>0</v>
          </cell>
          <cell r="AX265">
            <v>0</v>
          </cell>
          <cell r="AY265">
            <v>0</v>
          </cell>
          <cell r="AZ265">
            <v>0</v>
          </cell>
          <cell r="BA265">
            <v>0</v>
          </cell>
        </row>
        <row r="266">
          <cell r="B266">
            <v>21</v>
          </cell>
          <cell r="C266">
            <v>0</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13.81</v>
          </cell>
          <cell r="AL266">
            <v>7.1</v>
          </cell>
          <cell r="AM266">
            <v>9.58</v>
          </cell>
          <cell r="AN266">
            <v>4.5</v>
          </cell>
          <cell r="AO266">
            <v>7</v>
          </cell>
          <cell r="AP266">
            <v>10.15</v>
          </cell>
          <cell r="AQ266">
            <v>43.77</v>
          </cell>
          <cell r="AR266">
            <v>0</v>
          </cell>
          <cell r="AS266">
            <v>0</v>
          </cell>
          <cell r="AT266">
            <v>0</v>
          </cell>
          <cell r="AU266">
            <v>0</v>
          </cell>
          <cell r="AV266">
            <v>0</v>
          </cell>
          <cell r="AW266">
            <v>0</v>
          </cell>
          <cell r="AX266">
            <v>0</v>
          </cell>
          <cell r="AY266">
            <v>0</v>
          </cell>
          <cell r="AZ266">
            <v>0</v>
          </cell>
          <cell r="BA266">
            <v>0</v>
          </cell>
        </row>
        <row r="267">
          <cell r="B267">
            <v>22</v>
          </cell>
          <cell r="C267">
            <v>0</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2.4</v>
          </cell>
          <cell r="AL267">
            <v>7.1</v>
          </cell>
          <cell r="AM267">
            <v>8.26</v>
          </cell>
          <cell r="AN267">
            <v>4.96</v>
          </cell>
          <cell r="AO267">
            <v>8.26</v>
          </cell>
          <cell r="AP267">
            <v>9.24</v>
          </cell>
          <cell r="AQ267">
            <v>49.82</v>
          </cell>
          <cell r="AR267">
            <v>0</v>
          </cell>
          <cell r="AS267">
            <v>0</v>
          </cell>
          <cell r="AT267">
            <v>0</v>
          </cell>
          <cell r="AU267">
            <v>0</v>
          </cell>
          <cell r="AV267">
            <v>0</v>
          </cell>
          <cell r="AW267">
            <v>0</v>
          </cell>
          <cell r="AX267">
            <v>0</v>
          </cell>
          <cell r="AY267">
            <v>0</v>
          </cell>
          <cell r="AZ267">
            <v>0</v>
          </cell>
          <cell r="BA267">
            <v>0</v>
          </cell>
        </row>
        <row r="268">
          <cell r="B268">
            <v>23</v>
          </cell>
          <cell r="C268">
            <v>0</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25.58</v>
          </cell>
          <cell r="AL268">
            <v>8.15</v>
          </cell>
          <cell r="AM268">
            <v>6.8</v>
          </cell>
          <cell r="AN268">
            <v>25.08</v>
          </cell>
          <cell r="AO268">
            <v>8.8000000000000007</v>
          </cell>
          <cell r="AP268">
            <v>10.029999999999999</v>
          </cell>
          <cell r="AQ268">
            <v>49.82</v>
          </cell>
          <cell r="AR268">
            <v>0</v>
          </cell>
          <cell r="AS268">
            <v>0</v>
          </cell>
          <cell r="AT268">
            <v>0</v>
          </cell>
          <cell r="AU268">
            <v>0</v>
          </cell>
          <cell r="AV268">
            <v>0</v>
          </cell>
          <cell r="AW268">
            <v>0</v>
          </cell>
          <cell r="AX268">
            <v>0</v>
          </cell>
          <cell r="AY268">
            <v>0</v>
          </cell>
          <cell r="AZ268">
            <v>0</v>
          </cell>
          <cell r="BA268">
            <v>0</v>
          </cell>
        </row>
        <row r="269">
          <cell r="B269">
            <v>24</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26.24</v>
          </cell>
          <cell r="AL269">
            <v>9.24</v>
          </cell>
          <cell r="AM269">
            <v>10.61</v>
          </cell>
          <cell r="AN269">
            <v>16.059999999999999</v>
          </cell>
          <cell r="AO269">
            <v>14.72</v>
          </cell>
          <cell r="AP269">
            <v>9.02</v>
          </cell>
          <cell r="AQ269">
            <v>54.83</v>
          </cell>
          <cell r="AR269">
            <v>0</v>
          </cell>
          <cell r="AS269">
            <v>0</v>
          </cell>
          <cell r="AT269">
            <v>0</v>
          </cell>
          <cell r="AU269">
            <v>0</v>
          </cell>
          <cell r="AV269">
            <v>0</v>
          </cell>
          <cell r="AW269">
            <v>0</v>
          </cell>
          <cell r="AX269">
            <v>0</v>
          </cell>
          <cell r="AY269">
            <v>0</v>
          </cell>
          <cell r="AZ269">
            <v>0</v>
          </cell>
          <cell r="BA269">
            <v>0</v>
          </cell>
        </row>
        <row r="270">
          <cell r="B270">
            <v>25</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19.329999999999998</v>
          </cell>
          <cell r="AL270">
            <v>14.07</v>
          </cell>
          <cell r="AM270">
            <v>12.17</v>
          </cell>
          <cell r="AN270">
            <v>14.59</v>
          </cell>
          <cell r="AO270">
            <v>9.4600000000000009</v>
          </cell>
          <cell r="AP270">
            <v>14.72</v>
          </cell>
          <cell r="AQ270">
            <v>54.83</v>
          </cell>
          <cell r="AR270">
            <v>0</v>
          </cell>
          <cell r="AS270">
            <v>0</v>
          </cell>
          <cell r="AT270">
            <v>0</v>
          </cell>
          <cell r="AU270">
            <v>0</v>
          </cell>
          <cell r="AV270">
            <v>0</v>
          </cell>
          <cell r="AW270">
            <v>0</v>
          </cell>
          <cell r="AX270">
            <v>0</v>
          </cell>
          <cell r="AY270">
            <v>0</v>
          </cell>
          <cell r="AZ270">
            <v>0</v>
          </cell>
          <cell r="BA270">
            <v>0</v>
          </cell>
        </row>
        <row r="271">
          <cell r="B271">
            <v>26</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17.170000000000002</v>
          </cell>
          <cell r="AL271">
            <v>12.79</v>
          </cell>
          <cell r="AM271">
            <v>13.42</v>
          </cell>
          <cell r="AN271">
            <v>13.04</v>
          </cell>
          <cell r="AO271">
            <v>9.1300000000000008</v>
          </cell>
          <cell r="AP271">
            <v>16.48</v>
          </cell>
          <cell r="AQ271">
            <v>56</v>
          </cell>
          <cell r="AR271">
            <v>0</v>
          </cell>
          <cell r="AS271">
            <v>0</v>
          </cell>
          <cell r="AT271">
            <v>0</v>
          </cell>
          <cell r="AU271">
            <v>0</v>
          </cell>
          <cell r="AV271">
            <v>0</v>
          </cell>
          <cell r="AW271">
            <v>0</v>
          </cell>
          <cell r="AX271">
            <v>0</v>
          </cell>
          <cell r="AY271">
            <v>0</v>
          </cell>
          <cell r="AZ271">
            <v>0</v>
          </cell>
          <cell r="BA271">
            <v>0</v>
          </cell>
        </row>
        <row r="272">
          <cell r="B272">
            <v>27</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10.73</v>
          </cell>
          <cell r="AL272">
            <v>10.38</v>
          </cell>
          <cell r="AM272">
            <v>13.3</v>
          </cell>
          <cell r="AN272">
            <v>11.93</v>
          </cell>
          <cell r="AO272">
            <v>9.4600000000000009</v>
          </cell>
          <cell r="AP272">
            <v>18.170000000000002</v>
          </cell>
          <cell r="AQ272">
            <v>50.94</v>
          </cell>
          <cell r="AR272">
            <v>0</v>
          </cell>
          <cell r="AS272">
            <v>0</v>
          </cell>
          <cell r="AT272">
            <v>0</v>
          </cell>
          <cell r="AU272">
            <v>0</v>
          </cell>
          <cell r="AV272">
            <v>0</v>
          </cell>
          <cell r="AW272">
            <v>0</v>
          </cell>
          <cell r="AX272">
            <v>0</v>
          </cell>
          <cell r="AY272">
            <v>0</v>
          </cell>
          <cell r="AZ272">
            <v>0</v>
          </cell>
          <cell r="BA272">
            <v>0</v>
          </cell>
        </row>
        <row r="273">
          <cell r="B273">
            <v>28</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24.11</v>
          </cell>
          <cell r="AL273">
            <v>9.24</v>
          </cell>
          <cell r="AM273">
            <v>12.05</v>
          </cell>
          <cell r="AN273">
            <v>11.08</v>
          </cell>
          <cell r="AO273">
            <v>10.38</v>
          </cell>
          <cell r="AP273">
            <v>14.07</v>
          </cell>
          <cell r="AQ273">
            <v>52.3</v>
          </cell>
          <cell r="AR273">
            <v>0</v>
          </cell>
          <cell r="AS273">
            <v>0</v>
          </cell>
          <cell r="AT273">
            <v>0</v>
          </cell>
          <cell r="AU273">
            <v>0</v>
          </cell>
          <cell r="AV273">
            <v>0</v>
          </cell>
          <cell r="AW273">
            <v>0</v>
          </cell>
          <cell r="AX273">
            <v>0</v>
          </cell>
          <cell r="AY273">
            <v>0</v>
          </cell>
          <cell r="AZ273">
            <v>0</v>
          </cell>
          <cell r="BA273">
            <v>0</v>
          </cell>
        </row>
        <row r="274">
          <cell r="B274">
            <v>29</v>
          </cell>
          <cell r="C274">
            <v>0</v>
          </cell>
          <cell r="D274">
            <v>0</v>
          </cell>
          <cell r="E274">
            <v>0</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18.309999999999999</v>
          </cell>
          <cell r="AL274">
            <v>12.79</v>
          </cell>
          <cell r="AM274">
            <v>10.96</v>
          </cell>
          <cell r="AN274">
            <v>10.61</v>
          </cell>
          <cell r="AO274">
            <v>10.26</v>
          </cell>
          <cell r="AP274">
            <v>14.85</v>
          </cell>
          <cell r="AQ274">
            <v>54.83</v>
          </cell>
          <cell r="AR274">
            <v>0</v>
          </cell>
          <cell r="AS274">
            <v>0</v>
          </cell>
          <cell r="AT274">
            <v>0</v>
          </cell>
          <cell r="AU274">
            <v>0</v>
          </cell>
          <cell r="AV274">
            <v>0</v>
          </cell>
          <cell r="AW274">
            <v>0</v>
          </cell>
          <cell r="AX274">
            <v>0</v>
          </cell>
          <cell r="AY274">
            <v>0</v>
          </cell>
          <cell r="AZ274">
            <v>0</v>
          </cell>
          <cell r="BA274">
            <v>0</v>
          </cell>
        </row>
        <row r="275">
          <cell r="B275">
            <v>30</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16.34</v>
          </cell>
          <cell r="AL275">
            <v>15.39</v>
          </cell>
          <cell r="AM275">
            <v>9.24</v>
          </cell>
          <cell r="AN275">
            <v>9.4600000000000009</v>
          </cell>
          <cell r="AO275">
            <v>9.58</v>
          </cell>
          <cell r="AP275">
            <v>13.3</v>
          </cell>
          <cell r="AQ275">
            <v>34.42</v>
          </cell>
          <cell r="AR275">
            <v>0</v>
          </cell>
          <cell r="AS275">
            <v>0</v>
          </cell>
          <cell r="AT275">
            <v>0</v>
          </cell>
          <cell r="AU275">
            <v>0</v>
          </cell>
          <cell r="AV275">
            <v>0</v>
          </cell>
          <cell r="AW275">
            <v>0</v>
          </cell>
          <cell r="AX275">
            <v>0</v>
          </cell>
          <cell r="AY275">
            <v>0</v>
          </cell>
          <cell r="AZ275">
            <v>0</v>
          </cell>
          <cell r="BA275">
            <v>0</v>
          </cell>
        </row>
        <row r="276">
          <cell r="B276">
            <v>1</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J276">
            <v>0</v>
          </cell>
          <cell r="AK276">
            <v>10.85</v>
          </cell>
          <cell r="AL276">
            <v>14.07</v>
          </cell>
          <cell r="AM276">
            <v>9.02</v>
          </cell>
          <cell r="AN276">
            <v>9.35</v>
          </cell>
          <cell r="AO276">
            <v>8.91</v>
          </cell>
          <cell r="AP276">
            <v>15.66</v>
          </cell>
          <cell r="AQ276">
            <v>35.75</v>
          </cell>
          <cell r="AR276">
            <v>0</v>
          </cell>
          <cell r="AS276">
            <v>0</v>
          </cell>
          <cell r="AT276">
            <v>0</v>
          </cell>
          <cell r="AU276">
            <v>0</v>
          </cell>
          <cell r="AV276">
            <v>0</v>
          </cell>
          <cell r="AW276">
            <v>0</v>
          </cell>
          <cell r="AX276">
            <v>0</v>
          </cell>
          <cell r="AY276">
            <v>0</v>
          </cell>
          <cell r="AZ276">
            <v>0</v>
          </cell>
          <cell r="BA276">
            <v>0</v>
          </cell>
        </row>
        <row r="277">
          <cell r="B277">
            <v>2</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8.91</v>
          </cell>
          <cell r="AL277">
            <v>10.38</v>
          </cell>
          <cell r="AM277">
            <v>8.69</v>
          </cell>
          <cell r="AN277">
            <v>8.4700000000000006</v>
          </cell>
          <cell r="AO277">
            <v>8.36</v>
          </cell>
          <cell r="AP277">
            <v>5.15</v>
          </cell>
          <cell r="AQ277">
            <v>20.97</v>
          </cell>
          <cell r="AR277">
            <v>0</v>
          </cell>
          <cell r="AS277">
            <v>0</v>
          </cell>
          <cell r="AT277">
            <v>0</v>
          </cell>
          <cell r="AU277">
            <v>0</v>
          </cell>
          <cell r="AV277">
            <v>0</v>
          </cell>
          <cell r="AW277">
            <v>0</v>
          </cell>
          <cell r="AX277">
            <v>0</v>
          </cell>
          <cell r="AY277">
            <v>0</v>
          </cell>
          <cell r="AZ277">
            <v>0</v>
          </cell>
          <cell r="BA277">
            <v>0</v>
          </cell>
        </row>
        <row r="278">
          <cell r="B278">
            <v>3</v>
          </cell>
          <cell r="C278">
            <v>0</v>
          </cell>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6.8</v>
          </cell>
          <cell r="AL278">
            <v>8.15</v>
          </cell>
          <cell r="AM278">
            <v>11.56</v>
          </cell>
          <cell r="AN278">
            <v>7.2</v>
          </cell>
          <cell r="AO278">
            <v>7.83</v>
          </cell>
          <cell r="AP278">
            <v>14.33</v>
          </cell>
          <cell r="AQ278">
            <v>36.130000000000003</v>
          </cell>
          <cell r="AR278">
            <v>0</v>
          </cell>
          <cell r="AS278">
            <v>0</v>
          </cell>
          <cell r="AT278">
            <v>0</v>
          </cell>
          <cell r="AU278">
            <v>0</v>
          </cell>
          <cell r="AV278">
            <v>0</v>
          </cell>
          <cell r="AW278">
            <v>0</v>
          </cell>
          <cell r="AX278">
            <v>0</v>
          </cell>
          <cell r="AY278">
            <v>0</v>
          </cell>
          <cell r="AZ278">
            <v>0</v>
          </cell>
          <cell r="BA278">
            <v>0</v>
          </cell>
        </row>
        <row r="279">
          <cell r="B279">
            <v>4</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4.78</v>
          </cell>
          <cell r="AL279">
            <v>4.68</v>
          </cell>
          <cell r="AM279">
            <v>16.34</v>
          </cell>
          <cell r="AN279">
            <v>6.2</v>
          </cell>
          <cell r="AO279">
            <v>6.7</v>
          </cell>
          <cell r="AP279">
            <v>13.81</v>
          </cell>
          <cell r="AQ279">
            <v>30.93</v>
          </cell>
          <cell r="AR279">
            <v>0</v>
          </cell>
          <cell r="AS279">
            <v>0</v>
          </cell>
          <cell r="AT279">
            <v>0</v>
          </cell>
          <cell r="AU279">
            <v>0</v>
          </cell>
          <cell r="AV279">
            <v>0</v>
          </cell>
          <cell r="AW279">
            <v>0</v>
          </cell>
          <cell r="AX279">
            <v>0</v>
          </cell>
          <cell r="AY279">
            <v>0</v>
          </cell>
          <cell r="AZ279">
            <v>0</v>
          </cell>
          <cell r="BA279">
            <v>0</v>
          </cell>
        </row>
        <row r="280">
          <cell r="B280">
            <v>5</v>
          </cell>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3.63</v>
          </cell>
          <cell r="AL280">
            <v>4.24</v>
          </cell>
          <cell r="AM280">
            <v>16.34</v>
          </cell>
          <cell r="AN280">
            <v>5.71</v>
          </cell>
          <cell r="AO280">
            <v>7.83</v>
          </cell>
          <cell r="AP280">
            <v>14.59</v>
          </cell>
          <cell r="AQ280">
            <v>52.07</v>
          </cell>
          <cell r="AR280">
            <v>0</v>
          </cell>
          <cell r="AS280">
            <v>0</v>
          </cell>
          <cell r="AT280">
            <v>0</v>
          </cell>
          <cell r="AU280">
            <v>0</v>
          </cell>
          <cell r="AV280">
            <v>0</v>
          </cell>
          <cell r="AW280">
            <v>0</v>
          </cell>
          <cell r="AX280">
            <v>0</v>
          </cell>
          <cell r="AY280">
            <v>0</v>
          </cell>
          <cell r="AZ280">
            <v>0</v>
          </cell>
          <cell r="BA280">
            <v>0</v>
          </cell>
        </row>
        <row r="281">
          <cell r="B281">
            <v>6</v>
          </cell>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8.69</v>
          </cell>
          <cell r="AL281">
            <v>5.05</v>
          </cell>
          <cell r="AM281">
            <v>14.33</v>
          </cell>
          <cell r="AN281">
            <v>6.9</v>
          </cell>
          <cell r="AO281">
            <v>12.79</v>
          </cell>
          <cell r="AP281">
            <v>14.72</v>
          </cell>
          <cell r="AQ281">
            <v>48.5</v>
          </cell>
          <cell r="AR281">
            <v>0</v>
          </cell>
          <cell r="AS281">
            <v>0</v>
          </cell>
          <cell r="AT281">
            <v>0</v>
          </cell>
          <cell r="AU281">
            <v>0</v>
          </cell>
          <cell r="AV281">
            <v>0</v>
          </cell>
          <cell r="AW281">
            <v>0</v>
          </cell>
          <cell r="AX281">
            <v>0</v>
          </cell>
          <cell r="AY281">
            <v>0</v>
          </cell>
          <cell r="AZ281">
            <v>0</v>
          </cell>
          <cell r="BA281">
            <v>0</v>
          </cell>
        </row>
        <row r="282">
          <cell r="B282">
            <v>7</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8.4700000000000006</v>
          </cell>
          <cell r="AL282">
            <v>15.39</v>
          </cell>
          <cell r="AM282">
            <v>15.66</v>
          </cell>
          <cell r="AN282">
            <v>7.41</v>
          </cell>
          <cell r="AO282">
            <v>10.029999999999999</v>
          </cell>
          <cell r="AP282">
            <v>13.68</v>
          </cell>
          <cell r="AQ282">
            <v>50.49</v>
          </cell>
          <cell r="AR282">
            <v>0</v>
          </cell>
          <cell r="AS282">
            <v>0</v>
          </cell>
          <cell r="AT282">
            <v>0</v>
          </cell>
          <cell r="AU282">
            <v>0</v>
          </cell>
          <cell r="AV282">
            <v>0</v>
          </cell>
          <cell r="AW282">
            <v>0</v>
          </cell>
          <cell r="AX282">
            <v>0</v>
          </cell>
          <cell r="AY282">
            <v>0</v>
          </cell>
          <cell r="AZ282">
            <v>0</v>
          </cell>
          <cell r="BA282">
            <v>0</v>
          </cell>
        </row>
        <row r="283">
          <cell r="B283">
            <v>8</v>
          </cell>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14.33</v>
          </cell>
          <cell r="AL283">
            <v>12.79</v>
          </cell>
          <cell r="AM283">
            <v>14.59</v>
          </cell>
          <cell r="AN283">
            <v>6.8</v>
          </cell>
          <cell r="AO283">
            <v>16.75</v>
          </cell>
          <cell r="AP283">
            <v>12.79</v>
          </cell>
          <cell r="AQ283">
            <v>54.83</v>
          </cell>
          <cell r="AR283">
            <v>0</v>
          </cell>
          <cell r="AS283">
            <v>0</v>
          </cell>
          <cell r="AT283">
            <v>0</v>
          </cell>
          <cell r="AU283">
            <v>0</v>
          </cell>
          <cell r="AV283">
            <v>0</v>
          </cell>
          <cell r="AW283">
            <v>0</v>
          </cell>
          <cell r="AX283">
            <v>0</v>
          </cell>
          <cell r="AY283">
            <v>0</v>
          </cell>
          <cell r="AZ283">
            <v>0</v>
          </cell>
          <cell r="BA283">
            <v>0</v>
          </cell>
        </row>
        <row r="284">
          <cell r="B284">
            <v>9</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17.170000000000002</v>
          </cell>
          <cell r="AL284">
            <v>14.07</v>
          </cell>
          <cell r="AM284">
            <v>13.55</v>
          </cell>
          <cell r="AN284">
            <v>6.3</v>
          </cell>
          <cell r="AO284">
            <v>12.79</v>
          </cell>
          <cell r="AP284">
            <v>12.05</v>
          </cell>
          <cell r="AQ284">
            <v>49.82</v>
          </cell>
          <cell r="AR284">
            <v>0</v>
          </cell>
          <cell r="AS284">
            <v>0</v>
          </cell>
          <cell r="AT284">
            <v>0</v>
          </cell>
          <cell r="AU284">
            <v>0</v>
          </cell>
          <cell r="AV284">
            <v>0</v>
          </cell>
          <cell r="AW284">
            <v>0</v>
          </cell>
          <cell r="AX284">
            <v>0</v>
          </cell>
          <cell r="AY284">
            <v>0</v>
          </cell>
          <cell r="AZ284">
            <v>0</v>
          </cell>
          <cell r="BA284">
            <v>0</v>
          </cell>
        </row>
        <row r="285">
          <cell r="B285">
            <v>10</v>
          </cell>
          <cell r="C285">
            <v>0</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6.9</v>
          </cell>
          <cell r="AL285">
            <v>12.79</v>
          </cell>
          <cell r="AM285">
            <v>14.85</v>
          </cell>
          <cell r="AN285">
            <v>9.02</v>
          </cell>
          <cell r="AO285">
            <v>11.2</v>
          </cell>
          <cell r="AP285">
            <v>25.08</v>
          </cell>
          <cell r="AQ285">
            <v>45.68</v>
          </cell>
          <cell r="AR285">
            <v>0</v>
          </cell>
          <cell r="AS285">
            <v>0</v>
          </cell>
          <cell r="AT285">
            <v>0</v>
          </cell>
          <cell r="AU285">
            <v>0</v>
          </cell>
          <cell r="AV285">
            <v>0</v>
          </cell>
          <cell r="AW285">
            <v>0</v>
          </cell>
          <cell r="AX285">
            <v>0</v>
          </cell>
          <cell r="AY285">
            <v>0</v>
          </cell>
          <cell r="AZ285">
            <v>0</v>
          </cell>
          <cell r="BA285">
            <v>0</v>
          </cell>
        </row>
        <row r="286">
          <cell r="B286">
            <v>11</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6</v>
          </cell>
          <cell r="AL286">
            <v>12.79</v>
          </cell>
          <cell r="AM286">
            <v>13.81</v>
          </cell>
          <cell r="AN286">
            <v>8.26</v>
          </cell>
          <cell r="AO286">
            <v>10.15</v>
          </cell>
          <cell r="AP286">
            <v>14.72</v>
          </cell>
          <cell r="AQ286">
            <v>38.67</v>
          </cell>
          <cell r="AR286">
            <v>0</v>
          </cell>
          <cell r="AS286">
            <v>0</v>
          </cell>
          <cell r="AT286">
            <v>0</v>
          </cell>
          <cell r="AU286">
            <v>0</v>
          </cell>
          <cell r="AV286">
            <v>0</v>
          </cell>
          <cell r="AW286">
            <v>0</v>
          </cell>
          <cell r="AX286">
            <v>0</v>
          </cell>
          <cell r="AY286">
            <v>0</v>
          </cell>
          <cell r="AZ286">
            <v>0</v>
          </cell>
          <cell r="BA286">
            <v>0</v>
          </cell>
        </row>
        <row r="287">
          <cell r="B287">
            <v>12</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13.04</v>
          </cell>
          <cell r="AL287">
            <v>11.56</v>
          </cell>
          <cell r="AM287">
            <v>12.79</v>
          </cell>
          <cell r="AN287">
            <v>9.4600000000000009</v>
          </cell>
          <cell r="AO287">
            <v>9.02</v>
          </cell>
          <cell r="AP287">
            <v>13.68</v>
          </cell>
          <cell r="AQ287">
            <v>45.04</v>
          </cell>
          <cell r="AR287">
            <v>0</v>
          </cell>
          <cell r="AS287">
            <v>0</v>
          </cell>
          <cell r="AT287">
            <v>0</v>
          </cell>
          <cell r="AU287">
            <v>0</v>
          </cell>
          <cell r="AV287">
            <v>0</v>
          </cell>
          <cell r="AW287">
            <v>0</v>
          </cell>
          <cell r="AX287">
            <v>0</v>
          </cell>
          <cell r="AY287">
            <v>0</v>
          </cell>
          <cell r="AZ287">
            <v>0</v>
          </cell>
          <cell r="BA287">
            <v>0</v>
          </cell>
        </row>
        <row r="288">
          <cell r="B288">
            <v>13</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15.66</v>
          </cell>
          <cell r="AL288">
            <v>8.15</v>
          </cell>
          <cell r="AM288">
            <v>13.68</v>
          </cell>
          <cell r="AN288">
            <v>9.8000000000000007</v>
          </cell>
          <cell r="AO288">
            <v>19.329999999999998</v>
          </cell>
          <cell r="AP288">
            <v>10.85</v>
          </cell>
          <cell r="AQ288">
            <v>42.11</v>
          </cell>
          <cell r="AR288">
            <v>0</v>
          </cell>
          <cell r="AS288">
            <v>0</v>
          </cell>
          <cell r="AT288">
            <v>0</v>
          </cell>
          <cell r="AU288">
            <v>0</v>
          </cell>
          <cell r="AV288">
            <v>0</v>
          </cell>
          <cell r="AW288">
            <v>0</v>
          </cell>
          <cell r="AX288">
            <v>0</v>
          </cell>
          <cell r="AY288">
            <v>0</v>
          </cell>
          <cell r="AZ288">
            <v>0</v>
          </cell>
          <cell r="BA288">
            <v>0</v>
          </cell>
        </row>
        <row r="289">
          <cell r="B289">
            <v>14</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10.26</v>
          </cell>
          <cell r="AL289">
            <v>6.1</v>
          </cell>
          <cell r="AM289">
            <v>13.94</v>
          </cell>
          <cell r="AN289">
            <v>8.8000000000000007</v>
          </cell>
          <cell r="AO289">
            <v>14.99</v>
          </cell>
          <cell r="AP289">
            <v>10.15</v>
          </cell>
          <cell r="AQ289">
            <v>42.94</v>
          </cell>
          <cell r="AR289">
            <v>0</v>
          </cell>
          <cell r="AS289">
            <v>0</v>
          </cell>
          <cell r="AT289">
            <v>0</v>
          </cell>
          <cell r="AU289">
            <v>0</v>
          </cell>
          <cell r="AV289">
            <v>0</v>
          </cell>
          <cell r="AW289">
            <v>0</v>
          </cell>
          <cell r="AX289">
            <v>0</v>
          </cell>
          <cell r="AY289">
            <v>0</v>
          </cell>
          <cell r="AZ289">
            <v>0</v>
          </cell>
          <cell r="BA289">
            <v>0</v>
          </cell>
        </row>
        <row r="290">
          <cell r="B290">
            <v>15</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8.8000000000000007</v>
          </cell>
          <cell r="AL290">
            <v>4.24</v>
          </cell>
          <cell r="AM290">
            <v>13.81</v>
          </cell>
          <cell r="AN290">
            <v>8.0399999999999991</v>
          </cell>
          <cell r="AO290">
            <v>13.17</v>
          </cell>
          <cell r="AP290">
            <v>9.4600000000000009</v>
          </cell>
          <cell r="AQ290">
            <v>41.29</v>
          </cell>
          <cell r="AR290">
            <v>0</v>
          </cell>
          <cell r="AS290">
            <v>0</v>
          </cell>
          <cell r="AT290">
            <v>0</v>
          </cell>
          <cell r="AU290">
            <v>0</v>
          </cell>
          <cell r="AV290">
            <v>0</v>
          </cell>
          <cell r="AW290">
            <v>0</v>
          </cell>
          <cell r="AX290">
            <v>0</v>
          </cell>
          <cell r="AY290">
            <v>0</v>
          </cell>
          <cell r="AZ290">
            <v>0</v>
          </cell>
          <cell r="BA290">
            <v>0</v>
          </cell>
        </row>
        <row r="291">
          <cell r="B291">
            <v>16</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11.2</v>
          </cell>
          <cell r="AL291">
            <v>6.1</v>
          </cell>
          <cell r="AM291">
            <v>13.94</v>
          </cell>
          <cell r="AN291">
            <v>7.41</v>
          </cell>
          <cell r="AO291">
            <v>11.93</v>
          </cell>
          <cell r="AP291">
            <v>8.4700000000000006</v>
          </cell>
          <cell r="AQ291">
            <v>38.67</v>
          </cell>
          <cell r="AR291">
            <v>0</v>
          </cell>
          <cell r="AS291">
            <v>0</v>
          </cell>
          <cell r="AT291">
            <v>0</v>
          </cell>
          <cell r="AU291">
            <v>0</v>
          </cell>
          <cell r="AV291">
            <v>0</v>
          </cell>
          <cell r="AW291">
            <v>0</v>
          </cell>
          <cell r="AX291">
            <v>0</v>
          </cell>
          <cell r="AY291">
            <v>0</v>
          </cell>
          <cell r="AZ291">
            <v>0</v>
          </cell>
          <cell r="BA291">
            <v>0</v>
          </cell>
        </row>
        <row r="292">
          <cell r="B292">
            <v>17</v>
          </cell>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14.85</v>
          </cell>
          <cell r="AL292">
            <v>4.24</v>
          </cell>
          <cell r="AM292">
            <v>14.85</v>
          </cell>
          <cell r="AN292">
            <v>9.24</v>
          </cell>
          <cell r="AO292">
            <v>10.73</v>
          </cell>
          <cell r="AP292">
            <v>11.56</v>
          </cell>
          <cell r="AQ292">
            <v>37.880000000000003</v>
          </cell>
          <cell r="AR292">
            <v>0</v>
          </cell>
          <cell r="AS292">
            <v>0</v>
          </cell>
          <cell r="AT292">
            <v>0</v>
          </cell>
          <cell r="AU292">
            <v>0</v>
          </cell>
          <cell r="AV292">
            <v>0</v>
          </cell>
          <cell r="AW292">
            <v>0</v>
          </cell>
          <cell r="AX292">
            <v>0</v>
          </cell>
          <cell r="AY292">
            <v>0</v>
          </cell>
          <cell r="AZ292">
            <v>0</v>
          </cell>
          <cell r="BA292">
            <v>0</v>
          </cell>
        </row>
        <row r="293">
          <cell r="B293">
            <v>18</v>
          </cell>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60.79</v>
          </cell>
          <cell r="AL293">
            <v>31.11</v>
          </cell>
          <cell r="AM293">
            <v>14.46</v>
          </cell>
          <cell r="AN293">
            <v>10.49</v>
          </cell>
          <cell r="AO293">
            <v>21.59</v>
          </cell>
          <cell r="AP293">
            <v>13.42</v>
          </cell>
          <cell r="AQ293">
            <v>36.71</v>
          </cell>
          <cell r="AR293">
            <v>0</v>
          </cell>
          <cell r="AS293">
            <v>0</v>
          </cell>
          <cell r="AT293">
            <v>0</v>
          </cell>
          <cell r="AU293">
            <v>0</v>
          </cell>
          <cell r="AV293">
            <v>0</v>
          </cell>
          <cell r="AW293">
            <v>0</v>
          </cell>
          <cell r="AX293">
            <v>0</v>
          </cell>
          <cell r="AY293">
            <v>0</v>
          </cell>
          <cell r="AZ293">
            <v>0</v>
          </cell>
          <cell r="BA293">
            <v>0</v>
          </cell>
        </row>
        <row r="294">
          <cell r="B294">
            <v>19</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13.42</v>
          </cell>
          <cell r="AL294">
            <v>18.170000000000002</v>
          </cell>
          <cell r="AM294">
            <v>14.07</v>
          </cell>
          <cell r="AN294">
            <v>10.029999999999999</v>
          </cell>
          <cell r="AO294">
            <v>19.62</v>
          </cell>
          <cell r="AP294">
            <v>10.85</v>
          </cell>
          <cell r="AQ294">
            <v>34.799999999999997</v>
          </cell>
          <cell r="AR294">
            <v>0</v>
          </cell>
          <cell r="AS294">
            <v>0</v>
          </cell>
          <cell r="AT294">
            <v>0</v>
          </cell>
          <cell r="AU294">
            <v>0</v>
          </cell>
          <cell r="AV294">
            <v>0</v>
          </cell>
          <cell r="AW294">
            <v>0</v>
          </cell>
          <cell r="AX294">
            <v>0</v>
          </cell>
          <cell r="AY294">
            <v>0</v>
          </cell>
          <cell r="AZ294">
            <v>0</v>
          </cell>
          <cell r="BA294">
            <v>0</v>
          </cell>
        </row>
        <row r="295">
          <cell r="B295">
            <v>20</v>
          </cell>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10.029999999999999</v>
          </cell>
          <cell r="AL295">
            <v>12.79</v>
          </cell>
          <cell r="AM295">
            <v>12.67</v>
          </cell>
          <cell r="AN295">
            <v>9.24</v>
          </cell>
          <cell r="AO295">
            <v>15.79</v>
          </cell>
          <cell r="AP295">
            <v>13.17</v>
          </cell>
          <cell r="AQ295">
            <v>34.799999999999997</v>
          </cell>
          <cell r="AR295">
            <v>0</v>
          </cell>
          <cell r="AS295">
            <v>0</v>
          </cell>
          <cell r="AT295">
            <v>0</v>
          </cell>
          <cell r="AU295">
            <v>0</v>
          </cell>
          <cell r="AV295">
            <v>0</v>
          </cell>
          <cell r="AW295">
            <v>0</v>
          </cell>
          <cell r="AX295">
            <v>0</v>
          </cell>
          <cell r="AY295">
            <v>0</v>
          </cell>
          <cell r="AZ295">
            <v>0</v>
          </cell>
          <cell r="BA295">
            <v>0</v>
          </cell>
        </row>
        <row r="296">
          <cell r="B296">
            <v>21</v>
          </cell>
          <cell r="C296">
            <v>0</v>
          </cell>
          <cell r="D296">
            <v>0</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14.85</v>
          </cell>
          <cell r="AL296">
            <v>11.56</v>
          </cell>
          <cell r="AM296">
            <v>12.17</v>
          </cell>
          <cell r="AN296">
            <v>17.309999999999999</v>
          </cell>
          <cell r="AO296">
            <v>14.59</v>
          </cell>
          <cell r="AP296">
            <v>16.059999999999999</v>
          </cell>
          <cell r="AQ296">
            <v>37.69</v>
          </cell>
          <cell r="AR296">
            <v>0</v>
          </cell>
          <cell r="AS296">
            <v>0</v>
          </cell>
          <cell r="AT296">
            <v>0</v>
          </cell>
          <cell r="AU296">
            <v>0</v>
          </cell>
          <cell r="AV296">
            <v>0</v>
          </cell>
          <cell r="AW296">
            <v>0</v>
          </cell>
          <cell r="AX296">
            <v>0</v>
          </cell>
          <cell r="AY296">
            <v>0</v>
          </cell>
          <cell r="AZ296">
            <v>0</v>
          </cell>
          <cell r="BA296">
            <v>0</v>
          </cell>
        </row>
        <row r="297">
          <cell r="B297">
            <v>22</v>
          </cell>
          <cell r="C297">
            <v>0</v>
          </cell>
          <cell r="D297">
            <v>0</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v>
          </cell>
          <cell r="AK297">
            <v>48.94</v>
          </cell>
          <cell r="AL297">
            <v>12.79</v>
          </cell>
          <cell r="AM297">
            <v>10.96</v>
          </cell>
          <cell r="AN297">
            <v>17.309999999999999</v>
          </cell>
          <cell r="AO297">
            <v>14.46</v>
          </cell>
          <cell r="AP297">
            <v>14.46</v>
          </cell>
          <cell r="AQ297">
            <v>39.270000000000003</v>
          </cell>
          <cell r="AR297">
            <v>0</v>
          </cell>
          <cell r="AS297">
            <v>0</v>
          </cell>
          <cell r="AT297">
            <v>0</v>
          </cell>
          <cell r="AU297">
            <v>0</v>
          </cell>
          <cell r="AV297">
            <v>0</v>
          </cell>
          <cell r="AW297">
            <v>0</v>
          </cell>
          <cell r="AX297">
            <v>0</v>
          </cell>
          <cell r="AY297">
            <v>0</v>
          </cell>
          <cell r="AZ297">
            <v>0</v>
          </cell>
          <cell r="BA297">
            <v>0</v>
          </cell>
        </row>
        <row r="298">
          <cell r="B298">
            <v>23</v>
          </cell>
          <cell r="C298">
            <v>0</v>
          </cell>
          <cell r="D298">
            <v>0</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61.28</v>
          </cell>
          <cell r="AL298">
            <v>8.26</v>
          </cell>
          <cell r="AM298">
            <v>10.26</v>
          </cell>
          <cell r="AN298">
            <v>19.62</v>
          </cell>
          <cell r="AO298">
            <v>12.79</v>
          </cell>
          <cell r="AP298">
            <v>13.81</v>
          </cell>
          <cell r="AQ298">
            <v>43.77</v>
          </cell>
          <cell r="AR298">
            <v>0</v>
          </cell>
          <cell r="AS298">
            <v>0</v>
          </cell>
          <cell r="AT298">
            <v>0</v>
          </cell>
          <cell r="AU298">
            <v>0</v>
          </cell>
          <cell r="AV298">
            <v>0</v>
          </cell>
          <cell r="AW298">
            <v>0</v>
          </cell>
          <cell r="AX298">
            <v>0</v>
          </cell>
          <cell r="AY298">
            <v>0</v>
          </cell>
          <cell r="AZ298">
            <v>0</v>
          </cell>
          <cell r="BA298">
            <v>0</v>
          </cell>
        </row>
        <row r="299">
          <cell r="B299">
            <v>24</v>
          </cell>
          <cell r="C299">
            <v>0</v>
          </cell>
          <cell r="D299">
            <v>0</v>
          </cell>
          <cell r="E299">
            <v>0</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17.739999999999998</v>
          </cell>
          <cell r="AL299">
            <v>4.24</v>
          </cell>
          <cell r="AM299">
            <v>9.02</v>
          </cell>
          <cell r="AN299">
            <v>16.059999999999999</v>
          </cell>
          <cell r="AO299">
            <v>30.21</v>
          </cell>
          <cell r="AP299">
            <v>12.17</v>
          </cell>
          <cell r="AQ299">
            <v>44.83</v>
          </cell>
          <cell r="AR299">
            <v>0</v>
          </cell>
          <cell r="AS299">
            <v>0</v>
          </cell>
          <cell r="AT299">
            <v>0</v>
          </cell>
          <cell r="AU299">
            <v>0</v>
          </cell>
          <cell r="AV299">
            <v>0</v>
          </cell>
          <cell r="AW299">
            <v>0</v>
          </cell>
          <cell r="AX299">
            <v>0</v>
          </cell>
          <cell r="AY299">
            <v>0</v>
          </cell>
          <cell r="AZ299">
            <v>0</v>
          </cell>
          <cell r="BA299">
            <v>0</v>
          </cell>
        </row>
        <row r="300">
          <cell r="B300">
            <v>25</v>
          </cell>
          <cell r="C300">
            <v>0</v>
          </cell>
          <cell r="D300">
            <v>0</v>
          </cell>
          <cell r="E300">
            <v>0</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v>
          </cell>
          <cell r="AK300">
            <v>15.93</v>
          </cell>
          <cell r="AL300">
            <v>4.24</v>
          </cell>
          <cell r="AM300">
            <v>9.1300000000000008</v>
          </cell>
          <cell r="AN300">
            <v>14.46</v>
          </cell>
          <cell r="AO300">
            <v>25.08</v>
          </cell>
          <cell r="AP300">
            <v>13.81</v>
          </cell>
          <cell r="AQ300">
            <v>43.35</v>
          </cell>
          <cell r="AR300">
            <v>0</v>
          </cell>
          <cell r="AS300">
            <v>0</v>
          </cell>
          <cell r="AT300">
            <v>0</v>
          </cell>
          <cell r="AU300">
            <v>0</v>
          </cell>
          <cell r="AV300">
            <v>0</v>
          </cell>
          <cell r="AW300">
            <v>0</v>
          </cell>
          <cell r="AX300">
            <v>0</v>
          </cell>
          <cell r="AY300">
            <v>0</v>
          </cell>
          <cell r="AZ300">
            <v>0</v>
          </cell>
          <cell r="BA300">
            <v>0</v>
          </cell>
        </row>
        <row r="301">
          <cell r="B301">
            <v>26</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14.2</v>
          </cell>
          <cell r="AL301">
            <v>14.07</v>
          </cell>
          <cell r="AM301">
            <v>9.92</v>
          </cell>
          <cell r="AN301">
            <v>13.68</v>
          </cell>
          <cell r="AO301">
            <v>19.03</v>
          </cell>
          <cell r="AP301">
            <v>15.39</v>
          </cell>
          <cell r="AQ301">
            <v>43.98</v>
          </cell>
          <cell r="AR301">
            <v>0</v>
          </cell>
          <cell r="AS301">
            <v>0</v>
          </cell>
          <cell r="AT301">
            <v>0</v>
          </cell>
          <cell r="AU301">
            <v>0</v>
          </cell>
          <cell r="AV301">
            <v>0</v>
          </cell>
          <cell r="AW301">
            <v>0</v>
          </cell>
          <cell r="AX301">
            <v>0</v>
          </cell>
          <cell r="AY301">
            <v>0</v>
          </cell>
          <cell r="AZ301">
            <v>0</v>
          </cell>
          <cell r="BA301">
            <v>0</v>
          </cell>
        </row>
        <row r="302">
          <cell r="B302">
            <v>27</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20.82</v>
          </cell>
          <cell r="AL302">
            <v>15.39</v>
          </cell>
          <cell r="AM302">
            <v>9.92</v>
          </cell>
          <cell r="AN302">
            <v>13.04</v>
          </cell>
          <cell r="AO302">
            <v>16.059999999999999</v>
          </cell>
          <cell r="AP302">
            <v>14.07</v>
          </cell>
          <cell r="AQ302">
            <v>42.32</v>
          </cell>
          <cell r="AR302">
            <v>0</v>
          </cell>
          <cell r="AS302">
            <v>0</v>
          </cell>
          <cell r="AT302">
            <v>0</v>
          </cell>
          <cell r="AU302">
            <v>0</v>
          </cell>
          <cell r="AV302">
            <v>0</v>
          </cell>
          <cell r="AW302">
            <v>0</v>
          </cell>
          <cell r="AX302">
            <v>0</v>
          </cell>
          <cell r="AY302">
            <v>0</v>
          </cell>
          <cell r="AZ302">
            <v>0</v>
          </cell>
          <cell r="BA302">
            <v>0</v>
          </cell>
        </row>
        <row r="303">
          <cell r="B303">
            <v>28</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20.22</v>
          </cell>
          <cell r="AL303">
            <v>21.13</v>
          </cell>
          <cell r="AM303">
            <v>10.85</v>
          </cell>
          <cell r="AN303">
            <v>12.29</v>
          </cell>
          <cell r="AO303">
            <v>19.329999999999998</v>
          </cell>
          <cell r="AP303">
            <v>22.68</v>
          </cell>
          <cell r="AQ303">
            <v>38.67</v>
          </cell>
          <cell r="AR303">
            <v>0</v>
          </cell>
          <cell r="AS303">
            <v>0</v>
          </cell>
          <cell r="AT303">
            <v>0</v>
          </cell>
          <cell r="AU303">
            <v>0</v>
          </cell>
          <cell r="AV303">
            <v>0</v>
          </cell>
          <cell r="AW303">
            <v>0</v>
          </cell>
          <cell r="AX303">
            <v>0</v>
          </cell>
          <cell r="AY303">
            <v>0</v>
          </cell>
          <cell r="AZ303">
            <v>0</v>
          </cell>
          <cell r="BA303">
            <v>0</v>
          </cell>
        </row>
        <row r="304">
          <cell r="B304">
            <v>29</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23.47</v>
          </cell>
          <cell r="AL304">
            <v>21.13</v>
          </cell>
          <cell r="AM304">
            <v>11.93</v>
          </cell>
          <cell r="AN304">
            <v>11.68</v>
          </cell>
          <cell r="AO304">
            <v>15.12</v>
          </cell>
          <cell r="AP304">
            <v>24.27</v>
          </cell>
          <cell r="AQ304">
            <v>41.29</v>
          </cell>
          <cell r="AR304">
            <v>0</v>
          </cell>
          <cell r="AS304">
            <v>0</v>
          </cell>
          <cell r="AT304">
            <v>0</v>
          </cell>
          <cell r="AU304">
            <v>0</v>
          </cell>
          <cell r="AV304">
            <v>0</v>
          </cell>
          <cell r="AW304">
            <v>0</v>
          </cell>
          <cell r="AX304">
            <v>0</v>
          </cell>
          <cell r="AY304">
            <v>0</v>
          </cell>
          <cell r="AZ304">
            <v>0</v>
          </cell>
          <cell r="BA304">
            <v>0</v>
          </cell>
        </row>
        <row r="305">
          <cell r="B305">
            <v>30</v>
          </cell>
          <cell r="C305">
            <v>0</v>
          </cell>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15.52</v>
          </cell>
          <cell r="AL305">
            <v>15.39</v>
          </cell>
          <cell r="AM305">
            <v>12.92</v>
          </cell>
          <cell r="AN305">
            <v>10.85</v>
          </cell>
          <cell r="AO305">
            <v>18.89</v>
          </cell>
          <cell r="AP305">
            <v>40.68</v>
          </cell>
          <cell r="AQ305">
            <v>43.15</v>
          </cell>
          <cell r="AR305">
            <v>0</v>
          </cell>
          <cell r="AS305">
            <v>0</v>
          </cell>
          <cell r="AT305">
            <v>0</v>
          </cell>
          <cell r="AU305">
            <v>0</v>
          </cell>
          <cell r="AV305">
            <v>0</v>
          </cell>
          <cell r="AW305">
            <v>0</v>
          </cell>
          <cell r="AX305">
            <v>0</v>
          </cell>
          <cell r="AY305">
            <v>0</v>
          </cell>
          <cell r="AZ305">
            <v>0</v>
          </cell>
          <cell r="BA305">
            <v>0</v>
          </cell>
        </row>
        <row r="306">
          <cell r="B306">
            <v>31</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12.67</v>
          </cell>
          <cell r="AL306">
            <v>15.39</v>
          </cell>
          <cell r="AM306">
            <v>12.54</v>
          </cell>
          <cell r="AN306">
            <v>10.38</v>
          </cell>
          <cell r="AO306">
            <v>17.739999999999998</v>
          </cell>
          <cell r="AP306">
            <v>19.62</v>
          </cell>
          <cell r="AQ306">
            <v>21.13</v>
          </cell>
          <cell r="AR306">
            <v>0</v>
          </cell>
          <cell r="AS306">
            <v>0</v>
          </cell>
          <cell r="AT306">
            <v>0</v>
          </cell>
          <cell r="AU306">
            <v>0</v>
          </cell>
          <cell r="AV306">
            <v>0</v>
          </cell>
          <cell r="AW306">
            <v>0</v>
          </cell>
          <cell r="AX306">
            <v>0</v>
          </cell>
          <cell r="AY306">
            <v>0</v>
          </cell>
          <cell r="AZ306">
            <v>0</v>
          </cell>
          <cell r="BA306">
            <v>0</v>
          </cell>
        </row>
        <row r="307">
          <cell r="B307">
            <v>1</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8.0399999999999991</v>
          </cell>
          <cell r="AL307">
            <v>12.79</v>
          </cell>
          <cell r="AM307">
            <v>13.42</v>
          </cell>
          <cell r="AN307">
            <v>10.029999999999999</v>
          </cell>
          <cell r="AO307">
            <v>14.72</v>
          </cell>
          <cell r="AP307">
            <v>20.37</v>
          </cell>
          <cell r="AQ307">
            <v>24.27</v>
          </cell>
          <cell r="AR307">
            <v>0</v>
          </cell>
          <cell r="AS307">
            <v>0</v>
          </cell>
          <cell r="AT307">
            <v>0</v>
          </cell>
          <cell r="AU307">
            <v>0</v>
          </cell>
          <cell r="AV307">
            <v>0</v>
          </cell>
          <cell r="AW307">
            <v>0</v>
          </cell>
          <cell r="AX307">
            <v>0</v>
          </cell>
          <cell r="AY307">
            <v>0</v>
          </cell>
          <cell r="AZ307">
            <v>0</v>
          </cell>
          <cell r="BA307">
            <v>0</v>
          </cell>
        </row>
        <row r="308">
          <cell r="B308">
            <v>2</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v>
          </cell>
          <cell r="AK308">
            <v>15.93</v>
          </cell>
          <cell r="AL308">
            <v>14.2</v>
          </cell>
          <cell r="AM308">
            <v>13.04</v>
          </cell>
          <cell r="AN308">
            <v>9.4600000000000009</v>
          </cell>
          <cell r="AO308">
            <v>12.17</v>
          </cell>
          <cell r="AP308">
            <v>19.18</v>
          </cell>
          <cell r="AQ308">
            <v>18.170000000000002</v>
          </cell>
          <cell r="AR308">
            <v>0</v>
          </cell>
          <cell r="AS308">
            <v>0</v>
          </cell>
          <cell r="AT308">
            <v>0</v>
          </cell>
          <cell r="AU308">
            <v>0</v>
          </cell>
          <cell r="AV308">
            <v>0</v>
          </cell>
          <cell r="AW308">
            <v>0</v>
          </cell>
          <cell r="AX308">
            <v>0</v>
          </cell>
          <cell r="AY308">
            <v>0</v>
          </cell>
          <cell r="AZ308">
            <v>0</v>
          </cell>
          <cell r="BA308">
            <v>0</v>
          </cell>
        </row>
        <row r="309">
          <cell r="B309">
            <v>3</v>
          </cell>
          <cell r="C309">
            <v>0</v>
          </cell>
          <cell r="D309">
            <v>0</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cell r="AK309">
            <v>64.25</v>
          </cell>
          <cell r="AL309">
            <v>12.79</v>
          </cell>
          <cell r="AM309">
            <v>14.33</v>
          </cell>
          <cell r="AN309">
            <v>9.1300000000000008</v>
          </cell>
          <cell r="AO309">
            <v>13.17</v>
          </cell>
          <cell r="AP309">
            <v>21.13</v>
          </cell>
          <cell r="AQ309">
            <v>46.54</v>
          </cell>
          <cell r="AR309">
            <v>0</v>
          </cell>
          <cell r="AS309">
            <v>0</v>
          </cell>
          <cell r="AT309">
            <v>0</v>
          </cell>
          <cell r="AU309">
            <v>0</v>
          </cell>
          <cell r="AV309">
            <v>0</v>
          </cell>
          <cell r="AW309">
            <v>0</v>
          </cell>
          <cell r="AX309">
            <v>0</v>
          </cell>
          <cell r="AY309">
            <v>0</v>
          </cell>
          <cell r="AZ309">
            <v>0</v>
          </cell>
          <cell r="BA309">
            <v>0</v>
          </cell>
        </row>
        <row r="310">
          <cell r="B310">
            <v>4</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23.31</v>
          </cell>
          <cell r="AL310">
            <v>11.56</v>
          </cell>
          <cell r="AM310">
            <v>13.17</v>
          </cell>
          <cell r="AN310">
            <v>8.36</v>
          </cell>
          <cell r="AO310">
            <v>12.54</v>
          </cell>
          <cell r="AP310">
            <v>18.739999999999998</v>
          </cell>
          <cell r="AQ310">
            <v>46.11</v>
          </cell>
          <cell r="AR310">
            <v>0</v>
          </cell>
          <cell r="AS310">
            <v>0</v>
          </cell>
          <cell r="AT310">
            <v>0</v>
          </cell>
          <cell r="AU310">
            <v>0</v>
          </cell>
          <cell r="AV310">
            <v>0</v>
          </cell>
          <cell r="AW310">
            <v>0</v>
          </cell>
          <cell r="AX310">
            <v>0</v>
          </cell>
          <cell r="AY310">
            <v>0</v>
          </cell>
          <cell r="AZ310">
            <v>0</v>
          </cell>
          <cell r="BA310">
            <v>0</v>
          </cell>
        </row>
        <row r="311">
          <cell r="B311">
            <v>5</v>
          </cell>
          <cell r="C311">
            <v>0</v>
          </cell>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19.48</v>
          </cell>
          <cell r="AL311">
            <v>10.38</v>
          </cell>
          <cell r="AM311">
            <v>12.05</v>
          </cell>
          <cell r="AN311">
            <v>9.24</v>
          </cell>
          <cell r="AO311">
            <v>14.85</v>
          </cell>
          <cell r="AP311">
            <v>22.68</v>
          </cell>
          <cell r="AQ311">
            <v>18.170000000000002</v>
          </cell>
          <cell r="AR311">
            <v>0</v>
          </cell>
          <cell r="AS311">
            <v>0</v>
          </cell>
          <cell r="AT311">
            <v>0</v>
          </cell>
          <cell r="AU311">
            <v>0</v>
          </cell>
          <cell r="AV311">
            <v>0</v>
          </cell>
          <cell r="AW311">
            <v>0</v>
          </cell>
          <cell r="AX311">
            <v>0</v>
          </cell>
          <cell r="AY311">
            <v>0</v>
          </cell>
          <cell r="AZ311">
            <v>0</v>
          </cell>
          <cell r="BA311">
            <v>0</v>
          </cell>
        </row>
        <row r="312">
          <cell r="B312">
            <v>6</v>
          </cell>
          <cell r="C312">
            <v>0</v>
          </cell>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15.12</v>
          </cell>
          <cell r="AL312">
            <v>9.8000000000000007</v>
          </cell>
          <cell r="AM312">
            <v>12.29</v>
          </cell>
          <cell r="AN312">
            <v>8.69</v>
          </cell>
          <cell r="AO312">
            <v>19.62</v>
          </cell>
          <cell r="AP312">
            <v>20.37</v>
          </cell>
          <cell r="AQ312">
            <v>19.03</v>
          </cell>
          <cell r="AR312">
            <v>0</v>
          </cell>
          <cell r="AS312">
            <v>0</v>
          </cell>
          <cell r="AT312">
            <v>0</v>
          </cell>
          <cell r="AU312">
            <v>0</v>
          </cell>
          <cell r="AV312">
            <v>0</v>
          </cell>
          <cell r="AW312">
            <v>0</v>
          </cell>
          <cell r="AX312">
            <v>0</v>
          </cell>
          <cell r="AY312">
            <v>0</v>
          </cell>
          <cell r="AZ312">
            <v>0</v>
          </cell>
          <cell r="BA312">
            <v>0</v>
          </cell>
        </row>
        <row r="313">
          <cell r="B313">
            <v>7</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54.37</v>
          </cell>
          <cell r="AL313">
            <v>11.56</v>
          </cell>
          <cell r="AM313">
            <v>10.15</v>
          </cell>
          <cell r="AN313">
            <v>7.93</v>
          </cell>
          <cell r="AO313">
            <v>14.99</v>
          </cell>
          <cell r="AP313">
            <v>19.77</v>
          </cell>
          <cell r="AQ313">
            <v>19.329999999999998</v>
          </cell>
          <cell r="AR313">
            <v>0</v>
          </cell>
          <cell r="AS313">
            <v>0</v>
          </cell>
          <cell r="AT313">
            <v>0</v>
          </cell>
          <cell r="AU313">
            <v>0</v>
          </cell>
          <cell r="AV313">
            <v>0</v>
          </cell>
          <cell r="AW313">
            <v>0</v>
          </cell>
          <cell r="AX313">
            <v>0</v>
          </cell>
          <cell r="AY313">
            <v>0</v>
          </cell>
          <cell r="AZ313">
            <v>0</v>
          </cell>
          <cell r="BA313">
            <v>0</v>
          </cell>
        </row>
        <row r="314">
          <cell r="B314">
            <v>8</v>
          </cell>
          <cell r="C314">
            <v>0</v>
          </cell>
          <cell r="D314">
            <v>0</v>
          </cell>
          <cell r="E314">
            <v>0</v>
          </cell>
          <cell r="F314">
            <v>0</v>
          </cell>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K314">
            <v>34.99</v>
          </cell>
          <cell r="AL314">
            <v>11.56</v>
          </cell>
          <cell r="AM314">
            <v>11.93</v>
          </cell>
          <cell r="AN314">
            <v>12.29</v>
          </cell>
          <cell r="AO314">
            <v>13.55</v>
          </cell>
          <cell r="AP314">
            <v>20.37</v>
          </cell>
          <cell r="AQ314">
            <v>19.920000000000002</v>
          </cell>
          <cell r="AR314">
            <v>0</v>
          </cell>
          <cell r="AS314">
            <v>0</v>
          </cell>
          <cell r="AT314">
            <v>0</v>
          </cell>
          <cell r="AU314">
            <v>0</v>
          </cell>
          <cell r="AV314">
            <v>0</v>
          </cell>
          <cell r="AW314">
            <v>0</v>
          </cell>
          <cell r="AX314">
            <v>0</v>
          </cell>
          <cell r="AY314">
            <v>0</v>
          </cell>
          <cell r="AZ314">
            <v>0</v>
          </cell>
          <cell r="BA314">
            <v>0</v>
          </cell>
        </row>
        <row r="315">
          <cell r="B315">
            <v>9</v>
          </cell>
          <cell r="C315">
            <v>0</v>
          </cell>
          <cell r="D315">
            <v>0</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40.68</v>
          </cell>
          <cell r="AL315">
            <v>14.07</v>
          </cell>
          <cell r="AM315">
            <v>14.33</v>
          </cell>
          <cell r="AN315">
            <v>14.2</v>
          </cell>
          <cell r="AO315">
            <v>18.45</v>
          </cell>
          <cell r="AP315">
            <v>17.45</v>
          </cell>
          <cell r="AQ315">
            <v>20.52</v>
          </cell>
          <cell r="AR315">
            <v>0</v>
          </cell>
          <cell r="AS315">
            <v>0</v>
          </cell>
          <cell r="AT315">
            <v>0</v>
          </cell>
          <cell r="AU315">
            <v>0</v>
          </cell>
          <cell r="AV315">
            <v>0</v>
          </cell>
          <cell r="AW315">
            <v>0</v>
          </cell>
          <cell r="AX315">
            <v>0</v>
          </cell>
          <cell r="AY315">
            <v>0</v>
          </cell>
          <cell r="AZ315">
            <v>0</v>
          </cell>
          <cell r="BA315">
            <v>0</v>
          </cell>
        </row>
        <row r="316">
          <cell r="B316">
            <v>10</v>
          </cell>
          <cell r="C316">
            <v>0</v>
          </cell>
          <cell r="D316">
            <v>0</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cell r="AK316">
            <v>42.11</v>
          </cell>
          <cell r="AL316">
            <v>13.94</v>
          </cell>
          <cell r="AM316">
            <v>13.68</v>
          </cell>
          <cell r="AN316">
            <v>12.42</v>
          </cell>
          <cell r="AO316">
            <v>27.6</v>
          </cell>
          <cell r="AP316">
            <v>15.79</v>
          </cell>
          <cell r="AQ316">
            <v>21.13</v>
          </cell>
          <cell r="AR316">
            <v>0</v>
          </cell>
          <cell r="AS316">
            <v>0</v>
          </cell>
          <cell r="AT316">
            <v>0</v>
          </cell>
          <cell r="AU316">
            <v>0</v>
          </cell>
          <cell r="AV316">
            <v>0</v>
          </cell>
          <cell r="AW316">
            <v>0</v>
          </cell>
          <cell r="AX316">
            <v>0</v>
          </cell>
          <cell r="AY316">
            <v>0</v>
          </cell>
          <cell r="AZ316">
            <v>0</v>
          </cell>
          <cell r="BA316">
            <v>0</v>
          </cell>
        </row>
        <row r="317">
          <cell r="B317">
            <v>11</v>
          </cell>
          <cell r="C317">
            <v>0</v>
          </cell>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40.68</v>
          </cell>
          <cell r="AL317">
            <v>12.79</v>
          </cell>
          <cell r="AM317">
            <v>14.85</v>
          </cell>
          <cell r="AN317">
            <v>12.54</v>
          </cell>
          <cell r="AO317">
            <v>21.59</v>
          </cell>
          <cell r="AP317">
            <v>13.94</v>
          </cell>
          <cell r="AQ317">
            <v>19.62</v>
          </cell>
          <cell r="AR317">
            <v>0</v>
          </cell>
          <cell r="AS317">
            <v>0</v>
          </cell>
          <cell r="AT317">
            <v>0</v>
          </cell>
          <cell r="AU317">
            <v>0</v>
          </cell>
          <cell r="AV317">
            <v>0</v>
          </cell>
          <cell r="AW317">
            <v>0</v>
          </cell>
          <cell r="AX317">
            <v>0</v>
          </cell>
          <cell r="AY317">
            <v>0</v>
          </cell>
          <cell r="AZ317">
            <v>0</v>
          </cell>
          <cell r="BA317">
            <v>0</v>
          </cell>
        </row>
        <row r="318">
          <cell r="B318">
            <v>12</v>
          </cell>
          <cell r="C318">
            <v>0</v>
          </cell>
          <cell r="D318">
            <v>0</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v>
          </cell>
          <cell r="AK318">
            <v>19.18</v>
          </cell>
          <cell r="AL318">
            <v>15.39</v>
          </cell>
          <cell r="AM318">
            <v>16.48</v>
          </cell>
          <cell r="AN318">
            <v>10.61</v>
          </cell>
          <cell r="AO318">
            <v>18.309999999999999</v>
          </cell>
          <cell r="AP318">
            <v>12.79</v>
          </cell>
          <cell r="AQ318">
            <v>18.45</v>
          </cell>
          <cell r="AR318">
            <v>0</v>
          </cell>
          <cell r="AS318">
            <v>0</v>
          </cell>
          <cell r="AT318">
            <v>0</v>
          </cell>
          <cell r="AU318">
            <v>0</v>
          </cell>
          <cell r="AV318">
            <v>0</v>
          </cell>
          <cell r="AW318">
            <v>0</v>
          </cell>
          <cell r="AX318">
            <v>0</v>
          </cell>
          <cell r="AY318">
            <v>0</v>
          </cell>
          <cell r="AZ318">
            <v>0</v>
          </cell>
          <cell r="BA318">
            <v>0</v>
          </cell>
        </row>
        <row r="319">
          <cell r="B319">
            <v>13</v>
          </cell>
          <cell r="C319">
            <v>0</v>
          </cell>
          <cell r="D319">
            <v>0</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K319">
            <v>14.72</v>
          </cell>
          <cell r="AL319">
            <v>12.79</v>
          </cell>
          <cell r="AM319">
            <v>15.12</v>
          </cell>
          <cell r="AN319">
            <v>11.68</v>
          </cell>
          <cell r="AO319">
            <v>21.13</v>
          </cell>
          <cell r="AP319">
            <v>13.81</v>
          </cell>
          <cell r="AQ319">
            <v>31.11</v>
          </cell>
          <cell r="AR319">
            <v>0</v>
          </cell>
          <cell r="AS319">
            <v>0</v>
          </cell>
          <cell r="AT319">
            <v>0</v>
          </cell>
          <cell r="AU319">
            <v>0</v>
          </cell>
          <cell r="AV319">
            <v>0</v>
          </cell>
          <cell r="AW319">
            <v>0</v>
          </cell>
          <cell r="AX319">
            <v>0</v>
          </cell>
          <cell r="AY319">
            <v>0</v>
          </cell>
          <cell r="AZ319">
            <v>0</v>
          </cell>
          <cell r="BA319">
            <v>0</v>
          </cell>
        </row>
        <row r="320">
          <cell r="B320">
            <v>14</v>
          </cell>
          <cell r="C320">
            <v>0</v>
          </cell>
          <cell r="D320">
            <v>0</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v>
          </cell>
          <cell r="AK320">
            <v>5.15</v>
          </cell>
          <cell r="AL320">
            <v>12.79</v>
          </cell>
          <cell r="AM320">
            <v>14.72</v>
          </cell>
          <cell r="AN320">
            <v>16.2</v>
          </cell>
          <cell r="AO320">
            <v>16.89</v>
          </cell>
          <cell r="AP320">
            <v>14.46</v>
          </cell>
          <cell r="AQ320">
            <v>27.6</v>
          </cell>
          <cell r="AR320">
            <v>0</v>
          </cell>
          <cell r="AS320">
            <v>0</v>
          </cell>
          <cell r="AT320">
            <v>0</v>
          </cell>
          <cell r="AU320">
            <v>0</v>
          </cell>
          <cell r="AV320">
            <v>0</v>
          </cell>
          <cell r="AW320">
            <v>0</v>
          </cell>
          <cell r="AX320">
            <v>0</v>
          </cell>
          <cell r="AY320">
            <v>0</v>
          </cell>
          <cell r="AZ320">
            <v>0</v>
          </cell>
          <cell r="BA320">
            <v>0</v>
          </cell>
        </row>
        <row r="321">
          <cell r="B321">
            <v>15</v>
          </cell>
          <cell r="C321">
            <v>0</v>
          </cell>
          <cell r="D321">
            <v>0</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20.37</v>
          </cell>
          <cell r="AL321">
            <v>12.17</v>
          </cell>
          <cell r="AM321">
            <v>14.33</v>
          </cell>
          <cell r="AN321">
            <v>14.99</v>
          </cell>
          <cell r="AO321">
            <v>15.12</v>
          </cell>
          <cell r="AP321">
            <v>13.68</v>
          </cell>
          <cell r="AQ321">
            <v>15.39</v>
          </cell>
          <cell r="AR321">
            <v>0</v>
          </cell>
          <cell r="AS321">
            <v>0</v>
          </cell>
          <cell r="AT321">
            <v>0</v>
          </cell>
          <cell r="AU321">
            <v>0</v>
          </cell>
          <cell r="AV321">
            <v>0</v>
          </cell>
          <cell r="AW321">
            <v>0</v>
          </cell>
          <cell r="AX321">
            <v>0</v>
          </cell>
          <cell r="AY321">
            <v>0</v>
          </cell>
          <cell r="AZ321">
            <v>0</v>
          </cell>
          <cell r="BA321">
            <v>0</v>
          </cell>
        </row>
        <row r="322">
          <cell r="B322">
            <v>16</v>
          </cell>
          <cell r="C322">
            <v>0</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12.17</v>
          </cell>
          <cell r="AL322">
            <v>10.38</v>
          </cell>
          <cell r="AM322">
            <v>15.12</v>
          </cell>
          <cell r="AN322">
            <v>13.81</v>
          </cell>
          <cell r="AO322">
            <v>14.46</v>
          </cell>
          <cell r="AP322">
            <v>13.81</v>
          </cell>
          <cell r="AQ322">
            <v>20.82</v>
          </cell>
          <cell r="AR322">
            <v>0</v>
          </cell>
          <cell r="AS322">
            <v>0</v>
          </cell>
          <cell r="AT322">
            <v>0</v>
          </cell>
          <cell r="AU322">
            <v>0</v>
          </cell>
          <cell r="AV322">
            <v>0</v>
          </cell>
          <cell r="AW322">
            <v>0</v>
          </cell>
          <cell r="AX322">
            <v>0</v>
          </cell>
          <cell r="AY322">
            <v>0</v>
          </cell>
          <cell r="AZ322">
            <v>0</v>
          </cell>
          <cell r="BA322">
            <v>0</v>
          </cell>
        </row>
        <row r="323">
          <cell r="B323">
            <v>17</v>
          </cell>
          <cell r="C323">
            <v>0</v>
          </cell>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10.96</v>
          </cell>
          <cell r="AL323">
            <v>9.24</v>
          </cell>
          <cell r="AM323">
            <v>14.33</v>
          </cell>
          <cell r="AN323">
            <v>12.54</v>
          </cell>
          <cell r="AO323">
            <v>13.68</v>
          </cell>
          <cell r="AP323">
            <v>14.07</v>
          </cell>
          <cell r="AQ323">
            <v>19.77</v>
          </cell>
          <cell r="AR323">
            <v>0</v>
          </cell>
          <cell r="AS323">
            <v>0</v>
          </cell>
          <cell r="AT323">
            <v>0</v>
          </cell>
          <cell r="AU323">
            <v>0</v>
          </cell>
          <cell r="AV323">
            <v>0</v>
          </cell>
          <cell r="AW323">
            <v>0</v>
          </cell>
          <cell r="AX323">
            <v>0</v>
          </cell>
          <cell r="AY323">
            <v>0</v>
          </cell>
          <cell r="AZ323">
            <v>0</v>
          </cell>
          <cell r="BA323">
            <v>0</v>
          </cell>
        </row>
        <row r="324">
          <cell r="B324">
            <v>18</v>
          </cell>
          <cell r="C324">
            <v>0</v>
          </cell>
          <cell r="D324">
            <v>0</v>
          </cell>
          <cell r="E324">
            <v>0</v>
          </cell>
          <cell r="F324">
            <v>0</v>
          </cell>
          <cell r="G324">
            <v>0</v>
          </cell>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7.51</v>
          </cell>
          <cell r="AL324">
            <v>8.15</v>
          </cell>
          <cell r="AM324">
            <v>14.59</v>
          </cell>
          <cell r="AN324">
            <v>12.54</v>
          </cell>
          <cell r="AO324">
            <v>12.54</v>
          </cell>
          <cell r="AP324">
            <v>25.91</v>
          </cell>
          <cell r="AQ324">
            <v>32.56</v>
          </cell>
          <cell r="AR324">
            <v>0</v>
          </cell>
          <cell r="AS324">
            <v>0</v>
          </cell>
          <cell r="AT324">
            <v>0</v>
          </cell>
          <cell r="AU324">
            <v>0</v>
          </cell>
          <cell r="AV324">
            <v>0</v>
          </cell>
          <cell r="AW324">
            <v>0</v>
          </cell>
          <cell r="AX324">
            <v>0</v>
          </cell>
          <cell r="AY324">
            <v>0</v>
          </cell>
          <cell r="AZ324">
            <v>0</v>
          </cell>
          <cell r="BA324">
            <v>0</v>
          </cell>
        </row>
        <row r="325">
          <cell r="B325">
            <v>19</v>
          </cell>
          <cell r="C325">
            <v>0</v>
          </cell>
          <cell r="D325">
            <v>0</v>
          </cell>
          <cell r="E325">
            <v>0</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9.8000000000000007</v>
          </cell>
          <cell r="AL325">
            <v>13.42</v>
          </cell>
          <cell r="AM325">
            <v>14.85</v>
          </cell>
          <cell r="AN325">
            <v>12.92</v>
          </cell>
          <cell r="AO325">
            <v>12.79</v>
          </cell>
          <cell r="AP325">
            <v>18.89</v>
          </cell>
          <cell r="AQ325">
            <v>21.13</v>
          </cell>
          <cell r="AR325">
            <v>0</v>
          </cell>
          <cell r="AS325">
            <v>0</v>
          </cell>
          <cell r="AT325">
            <v>0</v>
          </cell>
          <cell r="AU325">
            <v>0</v>
          </cell>
          <cell r="AV325">
            <v>0</v>
          </cell>
          <cell r="AW325">
            <v>0</v>
          </cell>
          <cell r="AX325">
            <v>0</v>
          </cell>
          <cell r="AY325">
            <v>0</v>
          </cell>
          <cell r="AZ325">
            <v>0</v>
          </cell>
          <cell r="BA325">
            <v>0</v>
          </cell>
        </row>
        <row r="326">
          <cell r="B326">
            <v>20</v>
          </cell>
          <cell r="C326">
            <v>0</v>
          </cell>
          <cell r="D326">
            <v>0</v>
          </cell>
          <cell r="E326">
            <v>0</v>
          </cell>
          <cell r="F326">
            <v>0</v>
          </cell>
          <cell r="G326">
            <v>0</v>
          </cell>
          <cell r="H326">
            <v>0</v>
          </cell>
          <cell r="I326">
            <v>0</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12.17</v>
          </cell>
          <cell r="AL326">
            <v>13.42</v>
          </cell>
          <cell r="AM326">
            <v>13.55</v>
          </cell>
          <cell r="AN326">
            <v>12.54</v>
          </cell>
          <cell r="AO326">
            <v>13.3</v>
          </cell>
          <cell r="AP326">
            <v>20.67</v>
          </cell>
          <cell r="AQ326">
            <v>19.62</v>
          </cell>
          <cell r="AR326">
            <v>0</v>
          </cell>
          <cell r="AS326">
            <v>0</v>
          </cell>
          <cell r="AT326">
            <v>0</v>
          </cell>
          <cell r="AU326">
            <v>0</v>
          </cell>
          <cell r="AV326">
            <v>0</v>
          </cell>
          <cell r="AW326">
            <v>0</v>
          </cell>
          <cell r="AX326">
            <v>0</v>
          </cell>
          <cell r="AY326">
            <v>0</v>
          </cell>
          <cell r="AZ326">
            <v>0</v>
          </cell>
          <cell r="BA326">
            <v>0</v>
          </cell>
        </row>
        <row r="327">
          <cell r="B327">
            <v>21</v>
          </cell>
          <cell r="C327">
            <v>0</v>
          </cell>
          <cell r="D327">
            <v>0</v>
          </cell>
          <cell r="E327">
            <v>0</v>
          </cell>
          <cell r="F327">
            <v>0</v>
          </cell>
          <cell r="G327">
            <v>0</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12.17</v>
          </cell>
          <cell r="AL327">
            <v>12.17</v>
          </cell>
          <cell r="AM327">
            <v>12.54</v>
          </cell>
          <cell r="AN327">
            <v>13.55</v>
          </cell>
          <cell r="AO327">
            <v>13.42</v>
          </cell>
          <cell r="AP327">
            <v>18.89</v>
          </cell>
          <cell r="AQ327">
            <v>19.77</v>
          </cell>
          <cell r="AR327">
            <v>0</v>
          </cell>
          <cell r="AS327">
            <v>0</v>
          </cell>
          <cell r="AT327">
            <v>0</v>
          </cell>
          <cell r="AU327">
            <v>0</v>
          </cell>
          <cell r="AV327">
            <v>0</v>
          </cell>
          <cell r="AW327">
            <v>0</v>
          </cell>
          <cell r="AX327">
            <v>0</v>
          </cell>
          <cell r="AY327">
            <v>0</v>
          </cell>
          <cell r="AZ327">
            <v>0</v>
          </cell>
          <cell r="BA327">
            <v>0</v>
          </cell>
        </row>
        <row r="328">
          <cell r="B328">
            <v>22</v>
          </cell>
          <cell r="C328">
            <v>0</v>
          </cell>
          <cell r="D328">
            <v>0</v>
          </cell>
          <cell r="E328">
            <v>0</v>
          </cell>
          <cell r="F328">
            <v>0</v>
          </cell>
          <cell r="G328">
            <v>0</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9.8000000000000007</v>
          </cell>
          <cell r="AL328">
            <v>11.56</v>
          </cell>
          <cell r="AM328">
            <v>12.17</v>
          </cell>
          <cell r="AN328">
            <v>12.42</v>
          </cell>
          <cell r="AO328">
            <v>14.33</v>
          </cell>
          <cell r="AP328">
            <v>17.45</v>
          </cell>
          <cell r="AQ328">
            <v>19.62</v>
          </cell>
          <cell r="AR328">
            <v>0</v>
          </cell>
          <cell r="AS328">
            <v>0</v>
          </cell>
          <cell r="AT328">
            <v>0</v>
          </cell>
          <cell r="AU328">
            <v>0</v>
          </cell>
          <cell r="AV328">
            <v>0</v>
          </cell>
          <cell r="AW328">
            <v>0</v>
          </cell>
          <cell r="AX328">
            <v>0</v>
          </cell>
          <cell r="AY328">
            <v>0</v>
          </cell>
          <cell r="AZ328">
            <v>0</v>
          </cell>
          <cell r="BA328">
            <v>0</v>
          </cell>
        </row>
        <row r="329">
          <cell r="B329">
            <v>23</v>
          </cell>
          <cell r="C329">
            <v>0</v>
          </cell>
          <cell r="D329">
            <v>0</v>
          </cell>
          <cell r="E329">
            <v>0</v>
          </cell>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14.72</v>
          </cell>
          <cell r="AL329">
            <v>10.38</v>
          </cell>
          <cell r="AM329">
            <v>11.2</v>
          </cell>
          <cell r="AN329">
            <v>11.68</v>
          </cell>
          <cell r="AO329">
            <v>17.170000000000002</v>
          </cell>
          <cell r="AP329">
            <v>15.66</v>
          </cell>
          <cell r="AQ329">
            <v>19.62</v>
          </cell>
          <cell r="AR329">
            <v>0</v>
          </cell>
          <cell r="AS329">
            <v>0</v>
          </cell>
          <cell r="AT329">
            <v>0</v>
          </cell>
          <cell r="AU329">
            <v>0</v>
          </cell>
          <cell r="AV329">
            <v>0</v>
          </cell>
          <cell r="AW329">
            <v>0</v>
          </cell>
          <cell r="AX329">
            <v>0</v>
          </cell>
          <cell r="AY329">
            <v>0</v>
          </cell>
          <cell r="AZ329">
            <v>0</v>
          </cell>
          <cell r="BA329">
            <v>0</v>
          </cell>
        </row>
        <row r="330">
          <cell r="B330">
            <v>24</v>
          </cell>
          <cell r="C330">
            <v>0</v>
          </cell>
          <cell r="D330">
            <v>0</v>
          </cell>
          <cell r="E330">
            <v>0</v>
          </cell>
          <cell r="F330">
            <v>0</v>
          </cell>
          <cell r="G330">
            <v>0</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34.799999999999997</v>
          </cell>
          <cell r="AL330">
            <v>9.24</v>
          </cell>
          <cell r="AM330">
            <v>10.15</v>
          </cell>
          <cell r="AN330">
            <v>11.32</v>
          </cell>
          <cell r="AO330">
            <v>17.03</v>
          </cell>
          <cell r="AP330">
            <v>14.99</v>
          </cell>
          <cell r="AQ330">
            <v>19.48</v>
          </cell>
          <cell r="AR330">
            <v>0</v>
          </cell>
          <cell r="AS330">
            <v>0</v>
          </cell>
          <cell r="AT330">
            <v>0</v>
          </cell>
          <cell r="AU330">
            <v>0</v>
          </cell>
          <cell r="AV330">
            <v>0</v>
          </cell>
          <cell r="AW330">
            <v>0</v>
          </cell>
          <cell r="AX330">
            <v>0</v>
          </cell>
          <cell r="AY330">
            <v>0</v>
          </cell>
          <cell r="AZ330">
            <v>0</v>
          </cell>
          <cell r="BA330">
            <v>0</v>
          </cell>
        </row>
        <row r="331">
          <cell r="B331">
            <v>25</v>
          </cell>
          <cell r="C331">
            <v>0</v>
          </cell>
          <cell r="D331">
            <v>0</v>
          </cell>
          <cell r="E331">
            <v>0</v>
          </cell>
          <cell r="F331">
            <v>0</v>
          </cell>
          <cell r="G331">
            <v>0</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32.01</v>
          </cell>
          <cell r="AL331">
            <v>18.170000000000002</v>
          </cell>
          <cell r="AM331">
            <v>11.32</v>
          </cell>
          <cell r="AN331">
            <v>10.96</v>
          </cell>
          <cell r="AO331">
            <v>16.48</v>
          </cell>
          <cell r="AP331">
            <v>16.34</v>
          </cell>
          <cell r="AQ331">
            <v>19.329999999999998</v>
          </cell>
          <cell r="AR331">
            <v>0</v>
          </cell>
          <cell r="AS331">
            <v>0</v>
          </cell>
          <cell r="AT331">
            <v>0</v>
          </cell>
          <cell r="AU331">
            <v>0</v>
          </cell>
          <cell r="AV331">
            <v>0</v>
          </cell>
          <cell r="AW331">
            <v>0</v>
          </cell>
          <cell r="AX331">
            <v>0</v>
          </cell>
          <cell r="AY331">
            <v>0</v>
          </cell>
          <cell r="AZ331">
            <v>0</v>
          </cell>
          <cell r="BA331">
            <v>0</v>
          </cell>
        </row>
        <row r="332">
          <cell r="B332">
            <v>26</v>
          </cell>
          <cell r="C332">
            <v>0</v>
          </cell>
          <cell r="D332">
            <v>0</v>
          </cell>
          <cell r="E332">
            <v>0</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19.62</v>
          </cell>
          <cell r="AL332">
            <v>18.170000000000002</v>
          </cell>
          <cell r="AM332">
            <v>12.54</v>
          </cell>
          <cell r="AN332">
            <v>10.49</v>
          </cell>
          <cell r="AO332">
            <v>15.12</v>
          </cell>
          <cell r="AP332">
            <v>16.89</v>
          </cell>
          <cell r="AQ332">
            <v>19.920000000000002</v>
          </cell>
          <cell r="AR332">
            <v>0</v>
          </cell>
          <cell r="AS332">
            <v>0</v>
          </cell>
          <cell r="AT332">
            <v>0</v>
          </cell>
          <cell r="AU332">
            <v>0</v>
          </cell>
          <cell r="AV332">
            <v>0</v>
          </cell>
          <cell r="AW332">
            <v>0</v>
          </cell>
          <cell r="AX332">
            <v>0</v>
          </cell>
          <cell r="AY332">
            <v>0</v>
          </cell>
          <cell r="AZ332">
            <v>0</v>
          </cell>
          <cell r="BA332">
            <v>0</v>
          </cell>
        </row>
        <row r="333">
          <cell r="B333">
            <v>27</v>
          </cell>
          <cell r="C333">
            <v>0</v>
          </cell>
          <cell r="D333">
            <v>0</v>
          </cell>
          <cell r="E333">
            <v>0</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22.21</v>
          </cell>
          <cell r="AL333">
            <v>19.62</v>
          </cell>
          <cell r="AM333">
            <v>13.04</v>
          </cell>
          <cell r="AN333">
            <v>9.02</v>
          </cell>
          <cell r="AO333">
            <v>14.59</v>
          </cell>
          <cell r="AP333">
            <v>14.99</v>
          </cell>
          <cell r="AQ333">
            <v>22.05</v>
          </cell>
          <cell r="AR333">
            <v>0</v>
          </cell>
          <cell r="AS333">
            <v>0</v>
          </cell>
          <cell r="AT333">
            <v>0</v>
          </cell>
          <cell r="AU333">
            <v>0</v>
          </cell>
          <cell r="AV333">
            <v>0</v>
          </cell>
          <cell r="AW333">
            <v>0</v>
          </cell>
          <cell r="AX333">
            <v>0</v>
          </cell>
          <cell r="AY333">
            <v>0</v>
          </cell>
          <cell r="AZ333">
            <v>0</v>
          </cell>
          <cell r="BA333">
            <v>0</v>
          </cell>
        </row>
        <row r="334">
          <cell r="B334">
            <v>28</v>
          </cell>
          <cell r="C334">
            <v>0</v>
          </cell>
          <cell r="D334">
            <v>0</v>
          </cell>
          <cell r="E334">
            <v>0</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25.91</v>
          </cell>
          <cell r="AL334">
            <v>18.170000000000002</v>
          </cell>
          <cell r="AM334">
            <v>15.12</v>
          </cell>
          <cell r="AN334">
            <v>8.15</v>
          </cell>
          <cell r="AO334">
            <v>14.85</v>
          </cell>
          <cell r="AP334">
            <v>14.07</v>
          </cell>
          <cell r="AQ334">
            <v>24.11</v>
          </cell>
          <cell r="AR334">
            <v>0</v>
          </cell>
          <cell r="AS334">
            <v>0</v>
          </cell>
          <cell r="AT334">
            <v>0</v>
          </cell>
          <cell r="AU334">
            <v>0</v>
          </cell>
          <cell r="AV334">
            <v>0</v>
          </cell>
          <cell r="AW334">
            <v>0</v>
          </cell>
          <cell r="AX334">
            <v>0</v>
          </cell>
          <cell r="AY334">
            <v>0</v>
          </cell>
          <cell r="AZ334">
            <v>0</v>
          </cell>
          <cell r="BA334">
            <v>0</v>
          </cell>
        </row>
        <row r="335">
          <cell r="B335">
            <v>29</v>
          </cell>
          <cell r="C335">
            <v>0</v>
          </cell>
          <cell r="D335">
            <v>0</v>
          </cell>
          <cell r="E335">
            <v>0</v>
          </cell>
          <cell r="F335">
            <v>0</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29.33</v>
          </cell>
          <cell r="AL335">
            <v>18.170000000000002</v>
          </cell>
          <cell r="AM335">
            <v>16.48</v>
          </cell>
          <cell r="AN335">
            <v>7.83</v>
          </cell>
          <cell r="AO335">
            <v>19.62</v>
          </cell>
          <cell r="AP335">
            <v>14.46</v>
          </cell>
          <cell r="AQ335">
            <v>16.89</v>
          </cell>
          <cell r="AR335">
            <v>0</v>
          </cell>
          <cell r="AS335">
            <v>0</v>
          </cell>
          <cell r="AT335">
            <v>0</v>
          </cell>
          <cell r="AU335">
            <v>0</v>
          </cell>
          <cell r="AV335">
            <v>0</v>
          </cell>
          <cell r="AW335">
            <v>0</v>
          </cell>
          <cell r="AX335">
            <v>0</v>
          </cell>
          <cell r="AY335">
            <v>0</v>
          </cell>
          <cell r="AZ335">
            <v>0</v>
          </cell>
          <cell r="BA335">
            <v>0</v>
          </cell>
        </row>
        <row r="336">
          <cell r="B336">
            <v>30</v>
          </cell>
          <cell r="C336">
            <v>0</v>
          </cell>
          <cell r="D336">
            <v>0</v>
          </cell>
          <cell r="E336">
            <v>0</v>
          </cell>
          <cell r="F336">
            <v>0</v>
          </cell>
          <cell r="G336">
            <v>0</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30.21</v>
          </cell>
          <cell r="AL336">
            <v>12.79</v>
          </cell>
          <cell r="AM336">
            <v>17.309999999999999</v>
          </cell>
          <cell r="AN336">
            <v>7.93</v>
          </cell>
          <cell r="AO336">
            <v>18.45</v>
          </cell>
          <cell r="AP336">
            <v>13.81</v>
          </cell>
          <cell r="AQ336">
            <v>10.38</v>
          </cell>
          <cell r="AR336">
            <v>0</v>
          </cell>
          <cell r="AS336">
            <v>0</v>
          </cell>
          <cell r="AT336">
            <v>0</v>
          </cell>
          <cell r="AU336">
            <v>0</v>
          </cell>
          <cell r="AV336">
            <v>0</v>
          </cell>
          <cell r="AW336">
            <v>0</v>
          </cell>
          <cell r="AX336">
            <v>0</v>
          </cell>
          <cell r="AY336">
            <v>0</v>
          </cell>
          <cell r="AZ336">
            <v>0</v>
          </cell>
          <cell r="BA336">
            <v>0</v>
          </cell>
        </row>
        <row r="337">
          <cell r="B337">
            <v>1</v>
          </cell>
          <cell r="C337">
            <v>0</v>
          </cell>
          <cell r="D337">
            <v>0</v>
          </cell>
          <cell r="E337">
            <v>0</v>
          </cell>
          <cell r="F337">
            <v>0</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22.68</v>
          </cell>
          <cell r="AL337">
            <v>13.55</v>
          </cell>
          <cell r="AM337">
            <v>17.170000000000002</v>
          </cell>
          <cell r="AN337">
            <v>7.83</v>
          </cell>
          <cell r="AO337">
            <v>17.309999999999999</v>
          </cell>
          <cell r="AP337">
            <v>16.89</v>
          </cell>
          <cell r="AQ337">
            <v>11.56</v>
          </cell>
          <cell r="AR337">
            <v>0</v>
          </cell>
          <cell r="AS337">
            <v>0</v>
          </cell>
          <cell r="AT337">
            <v>0</v>
          </cell>
          <cell r="AU337">
            <v>0</v>
          </cell>
          <cell r="AV337">
            <v>0</v>
          </cell>
          <cell r="AW337">
            <v>0</v>
          </cell>
          <cell r="AX337">
            <v>0</v>
          </cell>
          <cell r="AY337">
            <v>0</v>
          </cell>
          <cell r="AZ337">
            <v>0</v>
          </cell>
          <cell r="BA337">
            <v>0</v>
          </cell>
        </row>
        <row r="338">
          <cell r="B338">
            <v>2</v>
          </cell>
          <cell r="C338">
            <v>0</v>
          </cell>
          <cell r="D338">
            <v>0</v>
          </cell>
          <cell r="E338">
            <v>0</v>
          </cell>
          <cell r="F338">
            <v>0</v>
          </cell>
          <cell r="G338">
            <v>0</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31.11</v>
          </cell>
          <cell r="AL338">
            <v>14.59</v>
          </cell>
          <cell r="AM338">
            <v>15.93</v>
          </cell>
          <cell r="AN338">
            <v>7.41</v>
          </cell>
          <cell r="AO338">
            <v>16.89</v>
          </cell>
          <cell r="AP338">
            <v>16.2</v>
          </cell>
          <cell r="AQ338">
            <v>11.32</v>
          </cell>
          <cell r="AR338">
            <v>0</v>
          </cell>
          <cell r="AS338">
            <v>0</v>
          </cell>
          <cell r="AT338">
            <v>0</v>
          </cell>
          <cell r="AU338">
            <v>0</v>
          </cell>
          <cell r="AV338">
            <v>0</v>
          </cell>
          <cell r="AW338">
            <v>0</v>
          </cell>
          <cell r="AX338">
            <v>0</v>
          </cell>
          <cell r="AY338">
            <v>0</v>
          </cell>
          <cell r="AZ338">
            <v>0</v>
          </cell>
          <cell r="BA338">
            <v>0</v>
          </cell>
        </row>
        <row r="339">
          <cell r="B339">
            <v>3</v>
          </cell>
          <cell r="C339">
            <v>0</v>
          </cell>
          <cell r="D339">
            <v>0</v>
          </cell>
          <cell r="E339">
            <v>0</v>
          </cell>
          <cell r="F339">
            <v>0</v>
          </cell>
          <cell r="G339">
            <v>0</v>
          </cell>
          <cell r="H339">
            <v>0</v>
          </cell>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20.37</v>
          </cell>
          <cell r="AL339">
            <v>12.79</v>
          </cell>
          <cell r="AM339">
            <v>15.93</v>
          </cell>
          <cell r="AN339">
            <v>13.04</v>
          </cell>
          <cell r="AO339">
            <v>18.45</v>
          </cell>
          <cell r="AP339">
            <v>15.12</v>
          </cell>
          <cell r="AQ339">
            <v>13.04</v>
          </cell>
          <cell r="AR339">
            <v>0</v>
          </cell>
          <cell r="AS339">
            <v>0</v>
          </cell>
          <cell r="AT339">
            <v>0</v>
          </cell>
          <cell r="AU339">
            <v>0</v>
          </cell>
          <cell r="AV339">
            <v>0</v>
          </cell>
          <cell r="AW339">
            <v>0</v>
          </cell>
          <cell r="AX339">
            <v>0</v>
          </cell>
          <cell r="AY339">
            <v>0</v>
          </cell>
          <cell r="AZ339">
            <v>0</v>
          </cell>
          <cell r="BA339">
            <v>0</v>
          </cell>
        </row>
        <row r="340">
          <cell r="B340">
            <v>4</v>
          </cell>
          <cell r="C340">
            <v>0</v>
          </cell>
          <cell r="D340">
            <v>0</v>
          </cell>
          <cell r="E340">
            <v>0</v>
          </cell>
          <cell r="F340">
            <v>0</v>
          </cell>
          <cell r="G340">
            <v>0</v>
          </cell>
          <cell r="H340">
            <v>0</v>
          </cell>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32.93</v>
          </cell>
          <cell r="AL340">
            <v>11.56</v>
          </cell>
          <cell r="AM340">
            <v>16.61</v>
          </cell>
          <cell r="AN340">
            <v>8.26</v>
          </cell>
          <cell r="AO340">
            <v>18.45</v>
          </cell>
          <cell r="AP340">
            <v>76.25</v>
          </cell>
          <cell r="AQ340">
            <v>10.85</v>
          </cell>
          <cell r="AR340">
            <v>0</v>
          </cell>
          <cell r="AS340">
            <v>0</v>
          </cell>
          <cell r="AT340">
            <v>0</v>
          </cell>
          <cell r="AU340">
            <v>0</v>
          </cell>
          <cell r="AV340">
            <v>0</v>
          </cell>
          <cell r="AW340">
            <v>0</v>
          </cell>
          <cell r="AX340">
            <v>0</v>
          </cell>
          <cell r="AY340">
            <v>0</v>
          </cell>
          <cell r="AZ340">
            <v>0</v>
          </cell>
          <cell r="BA340">
            <v>0</v>
          </cell>
        </row>
        <row r="341">
          <cell r="B341">
            <v>5</v>
          </cell>
          <cell r="C341">
            <v>0</v>
          </cell>
          <cell r="D341">
            <v>0</v>
          </cell>
          <cell r="E341">
            <v>0</v>
          </cell>
          <cell r="F341">
            <v>0</v>
          </cell>
          <cell r="G341">
            <v>0</v>
          </cell>
          <cell r="H341">
            <v>0</v>
          </cell>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40.68</v>
          </cell>
          <cell r="AL341">
            <v>12.79</v>
          </cell>
          <cell r="AM341">
            <v>15.39</v>
          </cell>
          <cell r="AN341">
            <v>7.62</v>
          </cell>
          <cell r="AO341">
            <v>15.93</v>
          </cell>
          <cell r="AP341">
            <v>29.33</v>
          </cell>
          <cell r="AQ341">
            <v>10.96</v>
          </cell>
          <cell r="AR341">
            <v>0</v>
          </cell>
          <cell r="AS341">
            <v>0</v>
          </cell>
          <cell r="AT341">
            <v>0</v>
          </cell>
          <cell r="AU341">
            <v>0</v>
          </cell>
          <cell r="AV341">
            <v>0</v>
          </cell>
          <cell r="AW341">
            <v>0</v>
          </cell>
          <cell r="AX341">
            <v>0</v>
          </cell>
          <cell r="AY341">
            <v>0</v>
          </cell>
          <cell r="AZ341">
            <v>0</v>
          </cell>
          <cell r="BA341">
            <v>0</v>
          </cell>
        </row>
        <row r="342">
          <cell r="B342">
            <v>6</v>
          </cell>
          <cell r="C342">
            <v>0</v>
          </cell>
          <cell r="D342">
            <v>0</v>
          </cell>
          <cell r="E342">
            <v>0</v>
          </cell>
          <cell r="F342">
            <v>0</v>
          </cell>
          <cell r="G342">
            <v>0</v>
          </cell>
          <cell r="H342">
            <v>0</v>
          </cell>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32.93</v>
          </cell>
          <cell r="AL342">
            <v>12.79</v>
          </cell>
          <cell r="AM342">
            <v>26.58</v>
          </cell>
          <cell r="AN342">
            <v>7.41</v>
          </cell>
          <cell r="AO342">
            <v>15.93</v>
          </cell>
          <cell r="AP342">
            <v>21.9</v>
          </cell>
          <cell r="AQ342">
            <v>11.56</v>
          </cell>
          <cell r="AR342">
            <v>0</v>
          </cell>
          <cell r="AS342">
            <v>0</v>
          </cell>
          <cell r="AT342">
            <v>0</v>
          </cell>
          <cell r="AU342">
            <v>0</v>
          </cell>
          <cell r="AV342">
            <v>0</v>
          </cell>
          <cell r="AW342">
            <v>0</v>
          </cell>
          <cell r="AX342">
            <v>0</v>
          </cell>
          <cell r="AY342">
            <v>0</v>
          </cell>
          <cell r="AZ342">
            <v>0</v>
          </cell>
          <cell r="BA342">
            <v>0</v>
          </cell>
        </row>
        <row r="343">
          <cell r="B343">
            <v>7</v>
          </cell>
          <cell r="C343">
            <v>0</v>
          </cell>
          <cell r="D343">
            <v>0</v>
          </cell>
          <cell r="E343">
            <v>0</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22.83</v>
          </cell>
          <cell r="AL343">
            <v>10.38</v>
          </cell>
          <cell r="AM343">
            <v>22.99</v>
          </cell>
          <cell r="AN343">
            <v>7.1</v>
          </cell>
          <cell r="AO343">
            <v>16.48</v>
          </cell>
          <cell r="AP343">
            <v>19.48</v>
          </cell>
          <cell r="AQ343">
            <v>13.17</v>
          </cell>
          <cell r="AR343">
            <v>0</v>
          </cell>
          <cell r="AS343">
            <v>0</v>
          </cell>
          <cell r="AT343">
            <v>0</v>
          </cell>
          <cell r="AU343">
            <v>0</v>
          </cell>
          <cell r="AV343">
            <v>0</v>
          </cell>
          <cell r="AW343">
            <v>0</v>
          </cell>
          <cell r="AX343">
            <v>0</v>
          </cell>
          <cell r="AY343">
            <v>0</v>
          </cell>
          <cell r="AZ343">
            <v>0</v>
          </cell>
          <cell r="BA343">
            <v>0</v>
          </cell>
        </row>
        <row r="344">
          <cell r="B344">
            <v>8</v>
          </cell>
          <cell r="C344">
            <v>0</v>
          </cell>
          <cell r="D344">
            <v>0</v>
          </cell>
          <cell r="E344">
            <v>0</v>
          </cell>
          <cell r="F344">
            <v>0</v>
          </cell>
          <cell r="G344">
            <v>0</v>
          </cell>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11.56</v>
          </cell>
          <cell r="AL344">
            <v>11.56</v>
          </cell>
          <cell r="AM344">
            <v>22.52</v>
          </cell>
          <cell r="AN344">
            <v>6.4</v>
          </cell>
          <cell r="AO344">
            <v>17.03</v>
          </cell>
          <cell r="AP344">
            <v>18.89</v>
          </cell>
          <cell r="AQ344">
            <v>10.26</v>
          </cell>
          <cell r="AR344">
            <v>0</v>
          </cell>
          <cell r="AS344">
            <v>0</v>
          </cell>
          <cell r="AT344">
            <v>0</v>
          </cell>
          <cell r="AU344">
            <v>0</v>
          </cell>
          <cell r="AV344">
            <v>0</v>
          </cell>
          <cell r="AW344">
            <v>0</v>
          </cell>
          <cell r="AX344">
            <v>0</v>
          </cell>
          <cell r="AY344">
            <v>0</v>
          </cell>
          <cell r="AZ344">
            <v>0</v>
          </cell>
          <cell r="BA344">
            <v>0</v>
          </cell>
        </row>
        <row r="345">
          <cell r="B345">
            <v>9</v>
          </cell>
          <cell r="C345">
            <v>0</v>
          </cell>
          <cell r="D345">
            <v>0</v>
          </cell>
          <cell r="E345">
            <v>0</v>
          </cell>
          <cell r="F345">
            <v>0</v>
          </cell>
          <cell r="G345">
            <v>0</v>
          </cell>
          <cell r="H345">
            <v>0</v>
          </cell>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14.72</v>
          </cell>
          <cell r="AL345">
            <v>10.38</v>
          </cell>
          <cell r="AM345">
            <v>20.22</v>
          </cell>
          <cell r="AN345">
            <v>6.1</v>
          </cell>
          <cell r="AO345">
            <v>17.45</v>
          </cell>
          <cell r="AP345">
            <v>26.75</v>
          </cell>
          <cell r="AQ345">
            <v>9.58</v>
          </cell>
          <cell r="AR345">
            <v>0</v>
          </cell>
          <cell r="AS345">
            <v>0</v>
          </cell>
          <cell r="AT345">
            <v>0</v>
          </cell>
          <cell r="AU345">
            <v>0</v>
          </cell>
          <cell r="AV345">
            <v>0</v>
          </cell>
          <cell r="AW345">
            <v>0</v>
          </cell>
          <cell r="AX345">
            <v>0</v>
          </cell>
          <cell r="AY345">
            <v>0</v>
          </cell>
          <cell r="AZ345">
            <v>0</v>
          </cell>
          <cell r="BA345">
            <v>0</v>
          </cell>
        </row>
        <row r="346">
          <cell r="B346">
            <v>10</v>
          </cell>
          <cell r="C346">
            <v>0</v>
          </cell>
          <cell r="D346">
            <v>0</v>
          </cell>
          <cell r="E346">
            <v>0</v>
          </cell>
          <cell r="F346">
            <v>0</v>
          </cell>
          <cell r="G346">
            <v>0</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18.170000000000002</v>
          </cell>
          <cell r="AL346">
            <v>9.24</v>
          </cell>
          <cell r="AM346">
            <v>20.07</v>
          </cell>
          <cell r="AN346">
            <v>6</v>
          </cell>
          <cell r="AO346">
            <v>15.12</v>
          </cell>
          <cell r="AP346">
            <v>21.13</v>
          </cell>
          <cell r="AQ346">
            <v>9.8000000000000007</v>
          </cell>
          <cell r="AR346">
            <v>0</v>
          </cell>
          <cell r="AS346">
            <v>0</v>
          </cell>
          <cell r="AT346">
            <v>0</v>
          </cell>
          <cell r="AU346">
            <v>0</v>
          </cell>
          <cell r="AV346">
            <v>0</v>
          </cell>
          <cell r="AW346">
            <v>0</v>
          </cell>
          <cell r="AX346">
            <v>0</v>
          </cell>
          <cell r="AY346">
            <v>0</v>
          </cell>
          <cell r="AZ346">
            <v>0</v>
          </cell>
          <cell r="BA346">
            <v>0</v>
          </cell>
        </row>
        <row r="347">
          <cell r="B347">
            <v>11</v>
          </cell>
          <cell r="C347">
            <v>0</v>
          </cell>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22.68</v>
          </cell>
          <cell r="AL347">
            <v>9.69</v>
          </cell>
          <cell r="AM347">
            <v>18.170000000000002</v>
          </cell>
          <cell r="AN347">
            <v>5.71</v>
          </cell>
          <cell r="AO347">
            <v>16.34</v>
          </cell>
          <cell r="AP347">
            <v>19.18</v>
          </cell>
          <cell r="AQ347">
            <v>10.61</v>
          </cell>
          <cell r="AR347">
            <v>0</v>
          </cell>
          <cell r="AS347">
            <v>0</v>
          </cell>
          <cell r="AT347">
            <v>0</v>
          </cell>
          <cell r="AU347">
            <v>0</v>
          </cell>
          <cell r="AV347">
            <v>0</v>
          </cell>
          <cell r="AW347">
            <v>0</v>
          </cell>
          <cell r="AX347">
            <v>0</v>
          </cell>
          <cell r="AY347">
            <v>0</v>
          </cell>
          <cell r="AZ347">
            <v>0</v>
          </cell>
          <cell r="BA347">
            <v>0</v>
          </cell>
        </row>
        <row r="348">
          <cell r="B348">
            <v>12</v>
          </cell>
          <cell r="C348">
            <v>0</v>
          </cell>
          <cell r="D348">
            <v>0</v>
          </cell>
          <cell r="E348">
            <v>0</v>
          </cell>
          <cell r="F348">
            <v>0</v>
          </cell>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22.68</v>
          </cell>
          <cell r="AL348">
            <v>10.38</v>
          </cell>
          <cell r="AM348">
            <v>19.18</v>
          </cell>
          <cell r="AN348">
            <v>6.3</v>
          </cell>
          <cell r="AO348">
            <v>17.03</v>
          </cell>
          <cell r="AP348">
            <v>17.88</v>
          </cell>
          <cell r="AQ348">
            <v>9.8000000000000007</v>
          </cell>
          <cell r="AR348">
            <v>0</v>
          </cell>
          <cell r="AS348">
            <v>0</v>
          </cell>
          <cell r="AT348">
            <v>0</v>
          </cell>
          <cell r="AU348">
            <v>0</v>
          </cell>
          <cell r="AV348">
            <v>0</v>
          </cell>
          <cell r="AW348">
            <v>0</v>
          </cell>
          <cell r="AX348">
            <v>0</v>
          </cell>
          <cell r="AY348">
            <v>0</v>
          </cell>
          <cell r="AZ348">
            <v>0</v>
          </cell>
          <cell r="BA348">
            <v>0</v>
          </cell>
        </row>
        <row r="349">
          <cell r="B349">
            <v>13</v>
          </cell>
          <cell r="C349">
            <v>0</v>
          </cell>
          <cell r="D349">
            <v>0</v>
          </cell>
          <cell r="E349">
            <v>0</v>
          </cell>
          <cell r="F349">
            <v>0</v>
          </cell>
          <cell r="G349">
            <v>0</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13.42</v>
          </cell>
          <cell r="AL349">
            <v>11.56</v>
          </cell>
          <cell r="AM349">
            <v>18.739999999999998</v>
          </cell>
          <cell r="AN349">
            <v>7.72</v>
          </cell>
          <cell r="AO349">
            <v>15.12</v>
          </cell>
          <cell r="AP349">
            <v>27.6</v>
          </cell>
          <cell r="AQ349">
            <v>8.15</v>
          </cell>
          <cell r="AR349">
            <v>0</v>
          </cell>
          <cell r="AS349">
            <v>0</v>
          </cell>
          <cell r="AT349">
            <v>0</v>
          </cell>
          <cell r="AU349">
            <v>0</v>
          </cell>
          <cell r="AV349">
            <v>0</v>
          </cell>
          <cell r="AW349">
            <v>0</v>
          </cell>
          <cell r="AX349">
            <v>0</v>
          </cell>
          <cell r="AY349">
            <v>0</v>
          </cell>
          <cell r="AZ349">
            <v>0</v>
          </cell>
          <cell r="BA349">
            <v>0</v>
          </cell>
        </row>
        <row r="350">
          <cell r="B350">
            <v>14</v>
          </cell>
          <cell r="C350">
            <v>0</v>
          </cell>
          <cell r="D350">
            <v>0</v>
          </cell>
          <cell r="E350">
            <v>0</v>
          </cell>
          <cell r="F350">
            <v>0</v>
          </cell>
          <cell r="G350">
            <v>0</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22.68</v>
          </cell>
          <cell r="AL350">
            <v>18.739999999999998</v>
          </cell>
          <cell r="AM350">
            <v>18.309999999999999</v>
          </cell>
          <cell r="AN350">
            <v>8.36</v>
          </cell>
          <cell r="AO350">
            <v>22.68</v>
          </cell>
          <cell r="AP350">
            <v>22.68</v>
          </cell>
          <cell r="AQ350">
            <v>6.1</v>
          </cell>
          <cell r="AR350">
            <v>0</v>
          </cell>
          <cell r="AS350">
            <v>0</v>
          </cell>
          <cell r="AT350">
            <v>0</v>
          </cell>
          <cell r="AU350">
            <v>0</v>
          </cell>
          <cell r="AV350">
            <v>0</v>
          </cell>
          <cell r="AW350">
            <v>0</v>
          </cell>
          <cell r="AX350">
            <v>0</v>
          </cell>
          <cell r="AY350">
            <v>0</v>
          </cell>
          <cell r="AZ350">
            <v>0</v>
          </cell>
          <cell r="BA350">
            <v>0</v>
          </cell>
        </row>
        <row r="351">
          <cell r="B351">
            <v>15</v>
          </cell>
          <cell r="C351">
            <v>0</v>
          </cell>
          <cell r="D351">
            <v>0</v>
          </cell>
          <cell r="E351">
            <v>0</v>
          </cell>
          <cell r="F351">
            <v>0</v>
          </cell>
          <cell r="G351">
            <v>0</v>
          </cell>
          <cell r="H351">
            <v>0</v>
          </cell>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28.46</v>
          </cell>
          <cell r="AL351">
            <v>18.170000000000002</v>
          </cell>
          <cell r="AM351">
            <v>16.61</v>
          </cell>
          <cell r="AN351">
            <v>10.029999999999999</v>
          </cell>
          <cell r="AO351">
            <v>19.62</v>
          </cell>
          <cell r="AP351">
            <v>36.71</v>
          </cell>
          <cell r="AQ351">
            <v>7.1</v>
          </cell>
          <cell r="AR351">
            <v>0</v>
          </cell>
          <cell r="AS351">
            <v>0</v>
          </cell>
          <cell r="AT351">
            <v>0</v>
          </cell>
          <cell r="AU351">
            <v>0</v>
          </cell>
          <cell r="AV351">
            <v>0</v>
          </cell>
          <cell r="AW351">
            <v>0</v>
          </cell>
          <cell r="AX351">
            <v>0</v>
          </cell>
          <cell r="AY351">
            <v>0</v>
          </cell>
          <cell r="AZ351">
            <v>0</v>
          </cell>
          <cell r="BA351">
            <v>0</v>
          </cell>
        </row>
        <row r="352">
          <cell r="B352">
            <v>16</v>
          </cell>
          <cell r="C352">
            <v>0</v>
          </cell>
          <cell r="D352">
            <v>0</v>
          </cell>
          <cell r="E352">
            <v>0</v>
          </cell>
          <cell r="F352">
            <v>0</v>
          </cell>
          <cell r="G352">
            <v>0</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28.46</v>
          </cell>
          <cell r="AL352">
            <v>12.79</v>
          </cell>
          <cell r="AM352">
            <v>14.99</v>
          </cell>
          <cell r="AN352">
            <v>8.69</v>
          </cell>
          <cell r="AO352">
            <v>17.45</v>
          </cell>
          <cell r="AP352">
            <v>22.68</v>
          </cell>
          <cell r="AQ352">
            <v>10.73</v>
          </cell>
          <cell r="AR352">
            <v>0</v>
          </cell>
          <cell r="AS352">
            <v>0</v>
          </cell>
          <cell r="AT352">
            <v>0</v>
          </cell>
          <cell r="AU352">
            <v>0</v>
          </cell>
          <cell r="AV352">
            <v>0</v>
          </cell>
          <cell r="AW352">
            <v>0</v>
          </cell>
          <cell r="AX352">
            <v>0</v>
          </cell>
          <cell r="AY352">
            <v>0</v>
          </cell>
          <cell r="AZ352">
            <v>0</v>
          </cell>
          <cell r="BA352">
            <v>0</v>
          </cell>
        </row>
        <row r="353">
          <cell r="B353">
            <v>17</v>
          </cell>
          <cell r="C353">
            <v>0</v>
          </cell>
          <cell r="D353">
            <v>0</v>
          </cell>
          <cell r="E353">
            <v>0</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18.170000000000002</v>
          </cell>
          <cell r="AL353">
            <v>11.56</v>
          </cell>
          <cell r="AM353">
            <v>14.07</v>
          </cell>
          <cell r="AN353">
            <v>7.93</v>
          </cell>
          <cell r="AO353">
            <v>15.12</v>
          </cell>
          <cell r="AP353">
            <v>25.08</v>
          </cell>
          <cell r="AQ353">
            <v>10.029999999999999</v>
          </cell>
          <cell r="AR353">
            <v>0</v>
          </cell>
          <cell r="AS353">
            <v>0</v>
          </cell>
          <cell r="AT353">
            <v>0</v>
          </cell>
          <cell r="AU353">
            <v>0</v>
          </cell>
          <cell r="AV353">
            <v>0</v>
          </cell>
          <cell r="AW353">
            <v>0</v>
          </cell>
          <cell r="AX353">
            <v>0</v>
          </cell>
          <cell r="AY353">
            <v>0</v>
          </cell>
          <cell r="AZ353">
            <v>0</v>
          </cell>
          <cell r="BA353">
            <v>0</v>
          </cell>
        </row>
        <row r="354">
          <cell r="B354">
            <v>18</v>
          </cell>
          <cell r="C354">
            <v>0</v>
          </cell>
          <cell r="D354">
            <v>0</v>
          </cell>
          <cell r="E354">
            <v>0</v>
          </cell>
          <cell r="F354">
            <v>0</v>
          </cell>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22.68</v>
          </cell>
          <cell r="AL354">
            <v>17.309999999999999</v>
          </cell>
          <cell r="AM354">
            <v>13.55</v>
          </cell>
          <cell r="AN354">
            <v>16.059999999999999</v>
          </cell>
          <cell r="AO354">
            <v>14.07</v>
          </cell>
          <cell r="AP354">
            <v>22.68</v>
          </cell>
          <cell r="AQ354">
            <v>8.69</v>
          </cell>
          <cell r="AR354">
            <v>0</v>
          </cell>
          <cell r="AS354">
            <v>0</v>
          </cell>
          <cell r="AT354">
            <v>0</v>
          </cell>
          <cell r="AU354">
            <v>0</v>
          </cell>
          <cell r="AV354">
            <v>0</v>
          </cell>
          <cell r="AW354">
            <v>0</v>
          </cell>
          <cell r="AX354">
            <v>0</v>
          </cell>
          <cell r="AY354">
            <v>0</v>
          </cell>
          <cell r="AZ354">
            <v>0</v>
          </cell>
          <cell r="BA354">
            <v>0</v>
          </cell>
        </row>
        <row r="355">
          <cell r="B355">
            <v>19</v>
          </cell>
          <cell r="C355">
            <v>0</v>
          </cell>
          <cell r="D355">
            <v>0</v>
          </cell>
          <cell r="E355">
            <v>0</v>
          </cell>
          <cell r="F355">
            <v>0</v>
          </cell>
          <cell r="G355">
            <v>0</v>
          </cell>
          <cell r="H355">
            <v>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26.75</v>
          </cell>
          <cell r="AL355">
            <v>17.03</v>
          </cell>
          <cell r="AM355">
            <v>12.79</v>
          </cell>
          <cell r="AN355">
            <v>18.170000000000002</v>
          </cell>
          <cell r="AO355">
            <v>14.46</v>
          </cell>
          <cell r="AP355">
            <v>25.91</v>
          </cell>
          <cell r="AQ355">
            <v>9.02</v>
          </cell>
          <cell r="AR355">
            <v>0</v>
          </cell>
          <cell r="AS355">
            <v>0</v>
          </cell>
          <cell r="AT355">
            <v>0</v>
          </cell>
          <cell r="AU355">
            <v>0</v>
          </cell>
          <cell r="AV355">
            <v>0</v>
          </cell>
          <cell r="AW355">
            <v>0</v>
          </cell>
          <cell r="AX355">
            <v>0</v>
          </cell>
          <cell r="AY355">
            <v>0</v>
          </cell>
          <cell r="AZ355">
            <v>0</v>
          </cell>
          <cell r="BA355">
            <v>0</v>
          </cell>
        </row>
        <row r="356">
          <cell r="B356">
            <v>20</v>
          </cell>
          <cell r="C356">
            <v>0</v>
          </cell>
          <cell r="D356">
            <v>0</v>
          </cell>
          <cell r="E356">
            <v>0</v>
          </cell>
          <cell r="F356">
            <v>0</v>
          </cell>
          <cell r="G356">
            <v>0</v>
          </cell>
          <cell r="H356">
            <v>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31.11</v>
          </cell>
          <cell r="AL356">
            <v>18.45</v>
          </cell>
          <cell r="AM356">
            <v>12.17</v>
          </cell>
          <cell r="AN356">
            <v>14.72</v>
          </cell>
          <cell r="AO356">
            <v>16.059999999999999</v>
          </cell>
          <cell r="AP356">
            <v>28.46</v>
          </cell>
          <cell r="AQ356">
            <v>8.15</v>
          </cell>
          <cell r="AR356">
            <v>0</v>
          </cell>
          <cell r="AS356">
            <v>0</v>
          </cell>
          <cell r="AT356">
            <v>0</v>
          </cell>
          <cell r="AU356">
            <v>0</v>
          </cell>
          <cell r="AV356">
            <v>0</v>
          </cell>
          <cell r="AW356">
            <v>0</v>
          </cell>
          <cell r="AX356">
            <v>0</v>
          </cell>
          <cell r="AY356">
            <v>0</v>
          </cell>
          <cell r="AZ356">
            <v>0</v>
          </cell>
          <cell r="BA356">
            <v>0</v>
          </cell>
        </row>
        <row r="357">
          <cell r="B357">
            <v>21</v>
          </cell>
          <cell r="C357">
            <v>0</v>
          </cell>
          <cell r="D357">
            <v>0</v>
          </cell>
          <cell r="E357">
            <v>0</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33.86</v>
          </cell>
          <cell r="AL357">
            <v>18.170000000000002</v>
          </cell>
          <cell r="AM357">
            <v>11.44</v>
          </cell>
          <cell r="AN357">
            <v>12.54</v>
          </cell>
          <cell r="AO357">
            <v>18.89</v>
          </cell>
          <cell r="AP357">
            <v>32.01</v>
          </cell>
          <cell r="AQ357">
            <v>8.69</v>
          </cell>
          <cell r="AR357">
            <v>0</v>
          </cell>
          <cell r="AS357">
            <v>0</v>
          </cell>
          <cell r="AT357">
            <v>0</v>
          </cell>
          <cell r="AU357">
            <v>0</v>
          </cell>
          <cell r="AV357">
            <v>0</v>
          </cell>
          <cell r="AW357">
            <v>0</v>
          </cell>
          <cell r="AX357">
            <v>0</v>
          </cell>
          <cell r="AY357">
            <v>0</v>
          </cell>
          <cell r="AZ357">
            <v>0</v>
          </cell>
          <cell r="BA357">
            <v>0</v>
          </cell>
        </row>
        <row r="358">
          <cell r="B358">
            <v>22</v>
          </cell>
          <cell r="C358">
            <v>0</v>
          </cell>
          <cell r="D358">
            <v>0</v>
          </cell>
          <cell r="E358">
            <v>0</v>
          </cell>
          <cell r="F358">
            <v>0</v>
          </cell>
          <cell r="G358">
            <v>0</v>
          </cell>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I358">
            <v>0</v>
          </cell>
          <cell r="AJ358">
            <v>0</v>
          </cell>
          <cell r="AK358">
            <v>35.56</v>
          </cell>
          <cell r="AL358">
            <v>14.07</v>
          </cell>
          <cell r="AM358">
            <v>10.96</v>
          </cell>
          <cell r="AN358">
            <v>11.08</v>
          </cell>
          <cell r="AO358">
            <v>16.059999999999999</v>
          </cell>
          <cell r="AP358">
            <v>22.68</v>
          </cell>
          <cell r="AQ358">
            <v>8.36</v>
          </cell>
          <cell r="AR358">
            <v>0</v>
          </cell>
          <cell r="AS358">
            <v>0</v>
          </cell>
          <cell r="AT358">
            <v>0</v>
          </cell>
          <cell r="AU358">
            <v>0</v>
          </cell>
          <cell r="AV358">
            <v>0</v>
          </cell>
          <cell r="AW358">
            <v>0</v>
          </cell>
          <cell r="AX358">
            <v>0</v>
          </cell>
          <cell r="AY358">
            <v>0</v>
          </cell>
          <cell r="AZ358">
            <v>0</v>
          </cell>
          <cell r="BA358">
            <v>0</v>
          </cell>
        </row>
        <row r="359">
          <cell r="B359">
            <v>23</v>
          </cell>
          <cell r="C359">
            <v>0</v>
          </cell>
          <cell r="D359">
            <v>0</v>
          </cell>
          <cell r="E359">
            <v>0</v>
          </cell>
          <cell r="F359">
            <v>0</v>
          </cell>
          <cell r="G359">
            <v>0</v>
          </cell>
          <cell r="H359">
            <v>0</v>
          </cell>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36.71</v>
          </cell>
          <cell r="AL359">
            <v>12.79</v>
          </cell>
          <cell r="AM359">
            <v>10.38</v>
          </cell>
          <cell r="AN359">
            <v>9.24</v>
          </cell>
          <cell r="AO359">
            <v>16.89</v>
          </cell>
          <cell r="AP359">
            <v>19.77</v>
          </cell>
          <cell r="AQ359">
            <v>9.92</v>
          </cell>
          <cell r="AR359">
            <v>0</v>
          </cell>
          <cell r="AS359">
            <v>0</v>
          </cell>
          <cell r="AT359">
            <v>0</v>
          </cell>
          <cell r="AU359">
            <v>0</v>
          </cell>
          <cell r="AV359">
            <v>0</v>
          </cell>
          <cell r="AW359">
            <v>0</v>
          </cell>
          <cell r="AX359">
            <v>0</v>
          </cell>
          <cell r="AY359">
            <v>0</v>
          </cell>
          <cell r="AZ359">
            <v>0</v>
          </cell>
          <cell r="BA359">
            <v>0</v>
          </cell>
        </row>
        <row r="360">
          <cell r="B360">
            <v>24</v>
          </cell>
          <cell r="C360">
            <v>0</v>
          </cell>
          <cell r="D360">
            <v>0</v>
          </cell>
          <cell r="E360">
            <v>0</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38.67</v>
          </cell>
          <cell r="AL360">
            <v>11.56</v>
          </cell>
          <cell r="AM360">
            <v>9.69</v>
          </cell>
          <cell r="AN360">
            <v>8.15</v>
          </cell>
          <cell r="AO360">
            <v>16.61</v>
          </cell>
          <cell r="AP360">
            <v>19.62</v>
          </cell>
          <cell r="AQ360">
            <v>10.96</v>
          </cell>
          <cell r="AR360">
            <v>0</v>
          </cell>
          <cell r="AS360">
            <v>0</v>
          </cell>
          <cell r="AT360">
            <v>0</v>
          </cell>
          <cell r="AU360">
            <v>0</v>
          </cell>
          <cell r="AV360">
            <v>0</v>
          </cell>
          <cell r="AW360">
            <v>0</v>
          </cell>
          <cell r="AX360">
            <v>0</v>
          </cell>
          <cell r="AY360">
            <v>0</v>
          </cell>
          <cell r="AZ360">
            <v>0</v>
          </cell>
          <cell r="BA360">
            <v>0</v>
          </cell>
        </row>
        <row r="361">
          <cell r="B361">
            <v>25</v>
          </cell>
          <cell r="C361">
            <v>0</v>
          </cell>
          <cell r="D361">
            <v>0</v>
          </cell>
          <cell r="E361">
            <v>0</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26.75</v>
          </cell>
          <cell r="AL361">
            <v>10.38</v>
          </cell>
          <cell r="AM361">
            <v>8.69</v>
          </cell>
          <cell r="AN361">
            <v>7.41</v>
          </cell>
          <cell r="AO361">
            <v>15.12</v>
          </cell>
          <cell r="AP361">
            <v>19.329999999999998</v>
          </cell>
          <cell r="AQ361">
            <v>10.15</v>
          </cell>
          <cell r="AR361">
            <v>0</v>
          </cell>
          <cell r="AS361">
            <v>0</v>
          </cell>
          <cell r="AT361">
            <v>0</v>
          </cell>
          <cell r="AU361">
            <v>0</v>
          </cell>
          <cell r="AV361">
            <v>0</v>
          </cell>
          <cell r="AW361">
            <v>0</v>
          </cell>
          <cell r="AX361">
            <v>0</v>
          </cell>
          <cell r="AY361">
            <v>0</v>
          </cell>
          <cell r="AZ361">
            <v>0</v>
          </cell>
          <cell r="BA361">
            <v>0</v>
          </cell>
        </row>
        <row r="362">
          <cell r="B362">
            <v>26</v>
          </cell>
          <cell r="C362">
            <v>0</v>
          </cell>
          <cell r="D362">
            <v>0</v>
          </cell>
          <cell r="E362">
            <v>0</v>
          </cell>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33.86</v>
          </cell>
          <cell r="AL362">
            <v>10.38</v>
          </cell>
          <cell r="AM362">
            <v>8.15</v>
          </cell>
          <cell r="AN362">
            <v>6.9</v>
          </cell>
          <cell r="AO362">
            <v>14.46</v>
          </cell>
          <cell r="AP362">
            <v>17.88</v>
          </cell>
          <cell r="AQ362">
            <v>9.02</v>
          </cell>
          <cell r="AR362">
            <v>0</v>
          </cell>
          <cell r="AS362">
            <v>0</v>
          </cell>
          <cell r="AT362">
            <v>0</v>
          </cell>
          <cell r="AU362">
            <v>0</v>
          </cell>
          <cell r="AV362">
            <v>0</v>
          </cell>
          <cell r="AW362">
            <v>0</v>
          </cell>
          <cell r="AX362">
            <v>0</v>
          </cell>
          <cell r="AY362">
            <v>0</v>
          </cell>
          <cell r="AZ362">
            <v>0</v>
          </cell>
          <cell r="BA362">
            <v>0</v>
          </cell>
        </row>
        <row r="363">
          <cell r="B363">
            <v>27</v>
          </cell>
          <cell r="C363">
            <v>0</v>
          </cell>
          <cell r="D363">
            <v>0</v>
          </cell>
          <cell r="E363">
            <v>0</v>
          </cell>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29.33</v>
          </cell>
          <cell r="AL363">
            <v>12.79</v>
          </cell>
          <cell r="AM363">
            <v>14.72</v>
          </cell>
          <cell r="AN363">
            <v>6.6</v>
          </cell>
          <cell r="AO363">
            <v>15.12</v>
          </cell>
          <cell r="AP363">
            <v>17.03</v>
          </cell>
          <cell r="AQ363">
            <v>9.24</v>
          </cell>
          <cell r="AR363">
            <v>0</v>
          </cell>
          <cell r="AS363">
            <v>0</v>
          </cell>
          <cell r="AT363">
            <v>0</v>
          </cell>
          <cell r="AU363">
            <v>0</v>
          </cell>
          <cell r="AV363">
            <v>0</v>
          </cell>
          <cell r="AW363">
            <v>0</v>
          </cell>
          <cell r="AX363">
            <v>0</v>
          </cell>
          <cell r="AY363">
            <v>0</v>
          </cell>
          <cell r="AZ363">
            <v>0</v>
          </cell>
          <cell r="BA363">
            <v>0</v>
          </cell>
        </row>
        <row r="364">
          <cell r="B364">
            <v>28</v>
          </cell>
          <cell r="C364">
            <v>0</v>
          </cell>
          <cell r="D364">
            <v>0</v>
          </cell>
          <cell r="E364">
            <v>0</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31.11</v>
          </cell>
          <cell r="AL364">
            <v>10.38</v>
          </cell>
          <cell r="AM364">
            <v>14.85</v>
          </cell>
          <cell r="AN364">
            <v>7.72</v>
          </cell>
          <cell r="AO364">
            <v>15.79</v>
          </cell>
          <cell r="AP364">
            <v>17.59</v>
          </cell>
          <cell r="AQ364">
            <v>10.029999999999999</v>
          </cell>
          <cell r="AR364">
            <v>0</v>
          </cell>
          <cell r="AS364">
            <v>0</v>
          </cell>
          <cell r="AT364">
            <v>0</v>
          </cell>
          <cell r="AU364">
            <v>0</v>
          </cell>
          <cell r="AV364">
            <v>0</v>
          </cell>
          <cell r="AW364">
            <v>0</v>
          </cell>
          <cell r="AX364">
            <v>0</v>
          </cell>
          <cell r="AY364">
            <v>0</v>
          </cell>
          <cell r="AZ364">
            <v>0</v>
          </cell>
          <cell r="BA364">
            <v>0</v>
          </cell>
        </row>
        <row r="365">
          <cell r="B365">
            <v>29</v>
          </cell>
          <cell r="C365">
            <v>0</v>
          </cell>
          <cell r="D365">
            <v>0</v>
          </cell>
          <cell r="E365">
            <v>0</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27.6</v>
          </cell>
          <cell r="AL365">
            <v>10.38</v>
          </cell>
          <cell r="AM365">
            <v>13.42</v>
          </cell>
          <cell r="AN365">
            <v>6.9</v>
          </cell>
          <cell r="AO365">
            <v>14.72</v>
          </cell>
          <cell r="AP365">
            <v>16.75</v>
          </cell>
          <cell r="AQ365">
            <v>9.02</v>
          </cell>
          <cell r="AR365">
            <v>0</v>
          </cell>
          <cell r="AS365">
            <v>0</v>
          </cell>
          <cell r="AT365">
            <v>0</v>
          </cell>
          <cell r="AU365">
            <v>0</v>
          </cell>
          <cell r="AV365">
            <v>0</v>
          </cell>
          <cell r="AW365">
            <v>0</v>
          </cell>
          <cell r="AX365">
            <v>0</v>
          </cell>
          <cell r="AY365">
            <v>0</v>
          </cell>
          <cell r="AZ365">
            <v>0</v>
          </cell>
          <cell r="BA365">
            <v>0</v>
          </cell>
        </row>
        <row r="366">
          <cell r="B366">
            <v>30</v>
          </cell>
          <cell r="C366">
            <v>0</v>
          </cell>
          <cell r="D366">
            <v>0</v>
          </cell>
          <cell r="E366">
            <v>0</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16.059999999999999</v>
          </cell>
          <cell r="AL366">
            <v>9.24</v>
          </cell>
          <cell r="AM366">
            <v>12.54</v>
          </cell>
          <cell r="AN366">
            <v>6</v>
          </cell>
          <cell r="AO366">
            <v>14.2</v>
          </cell>
          <cell r="AP366">
            <v>16.75</v>
          </cell>
          <cell r="AQ366">
            <v>9.24</v>
          </cell>
          <cell r="AR366">
            <v>0</v>
          </cell>
          <cell r="AS366">
            <v>0</v>
          </cell>
          <cell r="AT366">
            <v>0</v>
          </cell>
          <cell r="AU366">
            <v>0</v>
          </cell>
          <cell r="AV366">
            <v>0</v>
          </cell>
          <cell r="AW366">
            <v>0</v>
          </cell>
          <cell r="AX366">
            <v>0</v>
          </cell>
          <cell r="AY366">
            <v>0</v>
          </cell>
          <cell r="AZ366">
            <v>0</v>
          </cell>
          <cell r="BA366">
            <v>0</v>
          </cell>
        </row>
        <row r="367">
          <cell r="B367">
            <v>31</v>
          </cell>
          <cell r="C367">
            <v>0</v>
          </cell>
          <cell r="D367">
            <v>0</v>
          </cell>
          <cell r="E367">
            <v>0</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13.42</v>
          </cell>
          <cell r="AL367">
            <v>8.15</v>
          </cell>
          <cell r="AM367">
            <v>11.56</v>
          </cell>
          <cell r="AN367">
            <v>5.52</v>
          </cell>
          <cell r="AO367">
            <v>13.81</v>
          </cell>
          <cell r="AP367">
            <v>15.39</v>
          </cell>
          <cell r="AQ367">
            <v>9.24</v>
          </cell>
          <cell r="AR367">
            <v>0</v>
          </cell>
          <cell r="AS367">
            <v>0</v>
          </cell>
          <cell r="AT367">
            <v>0</v>
          </cell>
          <cell r="AU367">
            <v>0</v>
          </cell>
          <cell r="AV367">
            <v>0</v>
          </cell>
          <cell r="AW367">
            <v>0</v>
          </cell>
          <cell r="AX367">
            <v>0</v>
          </cell>
          <cell r="AY367">
            <v>0</v>
          </cell>
          <cell r="AZ367">
            <v>0</v>
          </cell>
          <cell r="BA367">
            <v>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2"/>
      <sheetName val="TotalesReposicion"/>
      <sheetName val="TotalesOptimizacion"/>
      <sheetName val="TOTAL SUB1"/>
      <sheetName val="TOTAL1(MODIF.)"/>
      <sheetName val="TOTAL_SUB1"/>
      <sheetName val="TOTAL1(MODIF_)"/>
    </sheetNames>
    <sheetDataSet>
      <sheetData sheetId="0" refreshError="1"/>
      <sheetData sheetId="1"/>
      <sheetData sheetId="2"/>
      <sheetData sheetId="3"/>
      <sheetData sheetId="4"/>
      <sheetData sheetId="5"/>
      <sheetData sheetId="6"/>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generales"/>
      <sheetName val="Datos de entrada"/>
      <sheetName val="FOR-001"/>
      <sheetName val="Sábana"/>
      <sheetName val="Cuadro1"/>
      <sheetName val="Cuadro2"/>
      <sheetName val="Cuadro3"/>
      <sheetName val="Exper."/>
      <sheetName val="Cumplim."/>
      <sheetName val="Est. Financieros"/>
      <sheetName val="yADIRA"/>
      <sheetName val="Aseg.Calid"/>
      <sheetName val="Listas"/>
      <sheetName val="AMB1"/>
      <sheetName val="PROGRAM INI"/>
      <sheetName val="TUB FALTANTE PB"/>
      <sheetName val="ACOM SIN ZANJA"/>
      <sheetName val="DIARIO"/>
      <sheetName val="ULTIM PROGRAM"/>
      <sheetName val="ULT CAMBIO CRON"/>
      <sheetName val="RESUMEN"/>
      <sheetName val="AVANCE G2"/>
      <sheetName val="GRAFICAS"/>
      <sheetName val="CCTV P BLANCAS"/>
      <sheetName val="CANT SEM PRO-EJE"/>
      <sheetName val="CAMBIO PIPEBURSTING"/>
      <sheetName val="NVO CRONOGRAMA"/>
      <sheetName val="ZANJAS"/>
      <sheetName val="NOMB-TRAMOS"/>
      <sheetName val="CCTV PROGRAM"/>
      <sheetName val="INVERSION"/>
      <sheetName val="% PAGO TRAMOS"/>
      <sheetName val="DIR-VIAS P BLANCAS"/>
      <sheetName val="RESUMEN PAGO X TRAMO"/>
      <sheetName val="DEMOL PAV RIG"/>
      <sheetName val="P BLANCAS pago 5"/>
      <sheetName val="FALLOS PAVIMENTOS"/>
      <sheetName val="APROB EPM"/>
      <sheetName val="CAMBIOS"/>
      <sheetName val="DIRECCIONES DE PAVIMENTOS"/>
      <sheetName val="RES PAVIMENTOS"/>
      <sheetName val="COMISIONAMIENTO"/>
      <sheetName val="PAVIMENTOS"/>
      <sheetName val="Formato EPM DRIVE"/>
      <sheetName val="TUB INSTALADA PB"/>
      <sheetName val="CONSOLIDADO CCTV"/>
      <sheetName val="APROBADOS"/>
      <sheetName val="TABLAS PRESENTAC"/>
      <sheetName val="PRESENTACIÓN $ 100%"/>
      <sheetName val="COSTO GRAL PROPUESTO"/>
      <sheetName val="$ PROYECCIONES"/>
      <sheetName val="REFERENCIACION"/>
      <sheetName val="RESUMEN ENTREGAS"/>
      <sheetName val="RES ACOM SIN ZANJA"/>
      <sheetName val="PAGOS 100%"/>
      <sheetName val="COSTOS P BLANCAS"/>
      <sheetName val="COTOS DIS VS EPM"/>
      <sheetName val="REFERENCIADOS"/>
      <sheetName val="CONTROL SEMANAL"/>
      <sheetName val="AFECTAC PAVIM"/>
      <sheetName val="REAJUSTESACTA1PROVI"/>
      <sheetName val="inpermeabOTRO"/>
      <sheetName val="Hoja1"/>
    </sheetNames>
    <sheetDataSet>
      <sheetData sheetId="0"/>
      <sheetData sheetId="1"/>
      <sheetData sheetId="2" refreshError="1"/>
      <sheetData sheetId="3">
        <row r="18">
          <cell r="I18">
            <v>3055751.3</v>
          </cell>
        </row>
      </sheetData>
      <sheetData sheetId="4"/>
      <sheetData sheetId="5"/>
      <sheetData sheetId="6" refreshError="1"/>
      <sheetData sheetId="7"/>
      <sheetData sheetId="8" refreshError="1"/>
      <sheetData sheetId="9" refreshError="1"/>
      <sheetData sheetId="10" refreshError="1"/>
      <sheetData sheetId="11"/>
      <sheetData sheetId="12" refreshError="1"/>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efreshError="1"/>
      <sheetData sheetId="61" refreshError="1"/>
      <sheetData sheetId="62"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upuesto"/>
      <sheetName val="Concreto muros"/>
      <sheetName val="Acero Muros"/>
      <sheetName val="Pilas"/>
      <sheetName val="MUROS"/>
      <sheetName val="ACCESORIOS BANDEJA PORTA CABLE"/>
      <sheetName val="ACCESORIOS CONDUITS"/>
      <sheetName val="BANDEJA PORTACABLE"/>
      <sheetName val="CANOA"/>
      <sheetName val="COLUMNAS"/>
      <sheetName val="CONDUITS"/>
      <sheetName val="EQUIPOS ELECTRICOS"/>
      <sheetName val="LAMPARAS"/>
      <sheetName val="PISOS"/>
      <sheetName val="PUERTAS"/>
      <sheetName val="TAPAS"/>
      <sheetName val="TECHO"/>
      <sheetName val="TUBERIA"/>
      <sheetName val="VENTANAS"/>
      <sheetName val="VIGAS"/>
      <sheetName val="varios"/>
      <sheetName val="Excavaciones"/>
      <sheetName val="Hoja1"/>
      <sheetName val="Hoja2"/>
      <sheetName val="Cajas"/>
    </sheetNames>
    <sheetDataSet>
      <sheetData sheetId="0">
        <row r="2">
          <cell r="R2" t="str">
            <v xml:space="preserve">m </v>
          </cell>
        </row>
        <row r="3">
          <cell r="R3" t="str">
            <v>m²</v>
          </cell>
        </row>
        <row r="4">
          <cell r="R4" t="str">
            <v>m³</v>
          </cell>
        </row>
        <row r="5">
          <cell r="R5" t="str">
            <v>kg</v>
          </cell>
        </row>
        <row r="6">
          <cell r="R6" t="str">
            <v>und</v>
          </cell>
        </row>
        <row r="7">
          <cell r="R7" t="str">
            <v>glb</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IU"/>
      <sheetName val="PRESTA"/>
      <sheetName val="BASE"/>
      <sheetName val="BASE CTOS"/>
      <sheetName val="PRELIM"/>
      <sheetName val="TUBERIA"/>
      <sheetName val="EXCAVA"/>
      <sheetName val="Hoja1"/>
      <sheetName val="Hoja2"/>
      <sheetName val="Hoja3"/>
      <sheetName val="Solicitud"/>
      <sheetName val="ID-01A"/>
      <sheetName val="ID-01B"/>
      <sheetName val="ID-01C"/>
      <sheetName val="ID-01D"/>
      <sheetName val="ID-01E"/>
      <sheetName val="ID-01F"/>
      <sheetName val="ID-02"/>
      <sheetName val="ID-03"/>
      <sheetName val="ID-05"/>
      <sheetName val="ID-06"/>
      <sheetName val="PE-01"/>
      <sheetName val="PE-02B"/>
      <sheetName val="PE-03"/>
      <sheetName val="PE-04"/>
      <sheetName val="PE-05A"/>
      <sheetName val="PE-05B"/>
      <sheetName val="PE-06"/>
      <sheetName val="PE-07B"/>
      <sheetName val="PE-07C"/>
      <sheetName val="PE-08A"/>
      <sheetName val="PE-08B"/>
      <sheetName val="PE-09(a)"/>
      <sheetName val="PE-09(b)"/>
      <sheetName val="PE-09(c)"/>
      <sheetName val="PE-10"/>
      <sheetName val="FS-01(h)"/>
      <sheetName val="FS-02"/>
      <sheetName val="FS-03"/>
      <sheetName val="FF-01"/>
      <sheetName val="FS-01(h) (2)"/>
      <sheetName val="FS-02 (2)"/>
      <sheetName val="FF-01 (2)"/>
      <sheetName val="POI Físico"/>
      <sheetName val="POI Financiero"/>
      <sheetName val="FLUJO DE FONDOS "/>
      <sheetName val="PRESTACIONES"/>
      <sheetName val="BASE SALARIOS"/>
      <sheetName val="BASE CONCRETOS"/>
      <sheetName val="CUADRO RESUMEN"/>
      <sheetName val="PRESUPUESTO"/>
      <sheetName val="APU"/>
      <sheetName val="RESUMEN OBRAS "/>
      <sheetName val=" REDES DE DISTRI"/>
      <sheetName val="APU_Redes"/>
      <sheetName val="OPTIMIZACIÓN"/>
      <sheetName val="APU OPTIMIZACIÓN"/>
      <sheetName val="PTAP"/>
      <sheetName val="APU PTAP"/>
      <sheetName val="Tanque de Almacenamiento"/>
      <sheetName val="APU TAL"/>
      <sheetName val="ESTAC.  REGULA"/>
      <sheetName val="APU ESTC REGUL "/>
      <sheetName val="REDES ALCANTARILLADO"/>
      <sheetName val="APU REDES ALCANTARILLADO"/>
      <sheetName val="VIA"/>
      <sheetName val="APU VIA"/>
      <sheetName val="SENDEROS"/>
      <sheetName val="APU SENDEROS"/>
      <sheetName val="BASE_CTOS"/>
      <sheetName val="FS-01(h)_(2)"/>
      <sheetName val="FS-02_(2)"/>
      <sheetName val="FF-01_(2)"/>
      <sheetName val="POI_Físico"/>
      <sheetName val="POI_Financiero"/>
      <sheetName val="FLUJO_DE_FONDOS_"/>
      <sheetName val="BASE_SALARIOS"/>
      <sheetName val="BASE_CONCRETOS"/>
      <sheetName val="CUADRO_RESUMEN"/>
      <sheetName val="RESUMEN_OBRAS_"/>
      <sheetName val="_REDES_DE_DISTRI"/>
      <sheetName val="APU_OPTIMIZACIÓN"/>
      <sheetName val="APU_PTAP"/>
      <sheetName val="Tanque_de_Almacenamiento"/>
      <sheetName val="APU_TAL"/>
      <sheetName val="ESTAC___REGULA"/>
      <sheetName val="APU_ESTC_REGUL_"/>
      <sheetName val="REDES_ALCANTARILLADO"/>
      <sheetName val="APU_REDES_ALCANTARILLADO"/>
      <sheetName val="APU_VIA"/>
      <sheetName val="APU_SENDEROS"/>
    </sheetNames>
    <sheetDataSet>
      <sheetData sheetId="0"/>
      <sheetData sheetId="1"/>
      <sheetData sheetId="2" refreshError="1">
        <row r="3">
          <cell r="C3">
            <v>0.25</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 sheetId="41" refreshError="1"/>
      <sheetData sheetId="42" refreshError="1"/>
      <sheetData sheetId="43" refreshError="1"/>
      <sheetData sheetId="44" refreshError="1"/>
      <sheetData sheetId="45" refreshError="1"/>
      <sheetData sheetId="46"/>
      <sheetData sheetId="47" refreshError="1"/>
      <sheetData sheetId="48" refreshError="1"/>
      <sheetData sheetId="49" refreshError="1"/>
      <sheetData sheetId="50"/>
      <sheetData sheetId="51"/>
      <sheetData sheetId="52" refreshError="1"/>
      <sheetData sheetId="53" refreshError="1"/>
      <sheetData sheetId="54"/>
      <sheetData sheetId="55"/>
      <sheetData sheetId="56" refreshError="1"/>
      <sheetData sheetId="57"/>
      <sheetData sheetId="58" refreshError="1"/>
      <sheetData sheetId="59" refreshError="1"/>
      <sheetData sheetId="60" refreshError="1"/>
      <sheetData sheetId="61" refreshError="1"/>
      <sheetData sheetId="62" refreshError="1"/>
      <sheetData sheetId="63" refreshError="1"/>
      <sheetData sheetId="64" refreshError="1"/>
      <sheetData sheetId="65"/>
      <sheetData sheetId="66" refreshError="1"/>
      <sheetData sheetId="67"/>
      <sheetData sheetId="68" refreshError="1"/>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c de Hidr."/>
      <sheetName val="Cambio de Valv."/>
      <sheetName val="Interc.tapones"/>
      <sheetName val="Interc.válv."/>
      <sheetName val="Coloc. e Interc. Tapones"/>
      <sheetName val="Varios."/>
      <sheetName val="Paral. 1"/>
      <sheetName val="Paral. 2"/>
      <sheetName val="Paral. 3"/>
      <sheetName val="Paral.4"/>
      <sheetName val="Totales"/>
      <sheetName val="A.I.U (2)"/>
      <sheetName val="Datos generales"/>
      <sheetName val="Datos de entrada"/>
      <sheetName val="FOR-001"/>
      <sheetName val="Sábana"/>
      <sheetName val="AIUI calculado"/>
      <sheetName val="Cuadro1"/>
      <sheetName val="Cuadro2"/>
      <sheetName val="Cuadro3"/>
      <sheetName val="Exper."/>
      <sheetName val="OtrosCálculos"/>
      <sheetName val="A.I.U"/>
      <sheetName val="Hoja1"/>
      <sheetName val="4. G1 Norte"/>
      <sheetName val="Hoja2"/>
      <sheetName val="4. Norte 2005"/>
      <sheetName val="Inversión"/>
    </sheetNames>
    <sheetDataSet>
      <sheetData sheetId="0" refreshError="1">
        <row r="5">
          <cell r="E5" t="str">
            <v>CANTIDAD</v>
          </cell>
        </row>
        <row r="11">
          <cell r="E11">
            <v>2.73</v>
          </cell>
        </row>
        <row r="19">
          <cell r="E19">
            <v>0.78</v>
          </cell>
        </row>
        <row r="21">
          <cell r="E21">
            <v>1</v>
          </cell>
        </row>
        <row r="35">
          <cell r="E35">
            <v>37</v>
          </cell>
        </row>
        <row r="37">
          <cell r="E37">
            <v>2</v>
          </cell>
        </row>
        <row r="49">
          <cell r="E49">
            <v>24.84</v>
          </cell>
        </row>
        <row r="53">
          <cell r="E53">
            <v>12.99</v>
          </cell>
        </row>
        <row r="55">
          <cell r="E55">
            <v>19.399999999999999</v>
          </cell>
        </row>
        <row r="57">
          <cell r="E57">
            <v>5.46</v>
          </cell>
        </row>
        <row r="65">
          <cell r="E65">
            <v>9.8000000000000007</v>
          </cell>
        </row>
        <row r="71">
          <cell r="E71">
            <v>2</v>
          </cell>
        </row>
        <row r="73">
          <cell r="E73">
            <v>2</v>
          </cell>
        </row>
        <row r="75">
          <cell r="E75">
            <v>1</v>
          </cell>
        </row>
        <row r="83">
          <cell r="E83">
            <v>3</v>
          </cell>
        </row>
        <row r="85">
          <cell r="E85">
            <v>6</v>
          </cell>
        </row>
        <row r="99">
          <cell r="E99">
            <v>1.82</v>
          </cell>
        </row>
        <row r="123">
          <cell r="E123">
            <v>0</v>
          </cell>
        </row>
        <row r="124">
          <cell r="E124">
            <v>0</v>
          </cell>
        </row>
        <row r="125">
          <cell r="E125">
            <v>0</v>
          </cell>
        </row>
        <row r="126">
          <cell r="E126">
            <v>0</v>
          </cell>
        </row>
        <row r="153">
          <cell r="E153">
            <v>6</v>
          </cell>
        </row>
        <row r="155">
          <cell r="E155">
            <v>6</v>
          </cell>
        </row>
        <row r="157">
          <cell r="E157">
            <v>3</v>
          </cell>
        </row>
        <row r="277">
          <cell r="E277">
            <v>6</v>
          </cell>
        </row>
        <row r="281">
          <cell r="E281">
            <v>6</v>
          </cell>
        </row>
        <row r="287">
          <cell r="E287">
            <v>2</v>
          </cell>
        </row>
        <row r="424">
          <cell r="E424">
            <v>14</v>
          </cell>
        </row>
        <row r="457">
          <cell r="E457">
            <v>0</v>
          </cell>
        </row>
        <row r="458">
          <cell r="E458">
            <v>0</v>
          </cell>
        </row>
        <row r="459">
          <cell r="E459">
            <v>0</v>
          </cell>
        </row>
        <row r="460">
          <cell r="E460">
            <v>0</v>
          </cell>
        </row>
        <row r="461">
          <cell r="E461">
            <v>0</v>
          </cell>
        </row>
        <row r="462">
          <cell r="E462">
            <v>0</v>
          </cell>
        </row>
        <row r="463">
          <cell r="E463">
            <v>0</v>
          </cell>
        </row>
        <row r="464">
          <cell r="E464">
            <v>0</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0</v>
          </cell>
        </row>
        <row r="483">
          <cell r="E483">
            <v>0</v>
          </cell>
        </row>
        <row r="484">
          <cell r="E484">
            <v>0</v>
          </cell>
        </row>
        <row r="485">
          <cell r="E485">
            <v>0</v>
          </cell>
        </row>
        <row r="486">
          <cell r="E486">
            <v>0</v>
          </cell>
        </row>
        <row r="487">
          <cell r="E487">
            <v>0</v>
          </cell>
        </row>
        <row r="488">
          <cell r="E488">
            <v>0</v>
          </cell>
        </row>
        <row r="489">
          <cell r="E489">
            <v>0</v>
          </cell>
        </row>
        <row r="490">
          <cell r="E490">
            <v>0</v>
          </cell>
        </row>
        <row r="491">
          <cell r="E491">
            <v>0</v>
          </cell>
        </row>
        <row r="492">
          <cell r="E492">
            <v>0</v>
          </cell>
        </row>
        <row r="493">
          <cell r="E493">
            <v>0</v>
          </cell>
        </row>
        <row r="494">
          <cell r="E494">
            <v>0</v>
          </cell>
        </row>
        <row r="495">
          <cell r="E495">
            <v>0</v>
          </cell>
        </row>
        <row r="496">
          <cell r="E496">
            <v>0</v>
          </cell>
        </row>
        <row r="497">
          <cell r="E497">
            <v>0</v>
          </cell>
        </row>
        <row r="498">
          <cell r="E498">
            <v>0</v>
          </cell>
        </row>
        <row r="499">
          <cell r="E499">
            <v>0</v>
          </cell>
        </row>
        <row r="500">
          <cell r="E500">
            <v>0</v>
          </cell>
        </row>
        <row r="501">
          <cell r="E501">
            <v>0</v>
          </cell>
        </row>
        <row r="502">
          <cell r="E502">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16">
          <cell r="E516">
            <v>0</v>
          </cell>
        </row>
        <row r="517">
          <cell r="E517">
            <v>0</v>
          </cell>
        </row>
        <row r="518">
          <cell r="E518">
            <v>0</v>
          </cell>
        </row>
        <row r="519">
          <cell r="E519">
            <v>0</v>
          </cell>
        </row>
        <row r="520">
          <cell r="E520">
            <v>0</v>
          </cell>
        </row>
        <row r="521">
          <cell r="E521">
            <v>0</v>
          </cell>
        </row>
        <row r="522">
          <cell r="E522">
            <v>0</v>
          </cell>
        </row>
        <row r="523">
          <cell r="E523">
            <v>0</v>
          </cell>
        </row>
        <row r="524">
          <cell r="E524">
            <v>0</v>
          </cell>
        </row>
        <row r="525">
          <cell r="E525">
            <v>0</v>
          </cell>
        </row>
        <row r="526">
          <cell r="E526">
            <v>0</v>
          </cell>
        </row>
        <row r="527">
          <cell r="E527">
            <v>0</v>
          </cell>
        </row>
        <row r="528">
          <cell r="E528">
            <v>0</v>
          </cell>
        </row>
        <row r="529">
          <cell r="E529">
            <v>0</v>
          </cell>
        </row>
        <row r="530">
          <cell r="E530">
            <v>0</v>
          </cell>
        </row>
        <row r="531">
          <cell r="E531">
            <v>0</v>
          </cell>
        </row>
        <row r="532">
          <cell r="E532">
            <v>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10</v>
          </cell>
        </row>
        <row r="558">
          <cell r="E558">
            <v>5</v>
          </cell>
        </row>
        <row r="560">
          <cell r="E560">
            <v>0</v>
          </cell>
        </row>
      </sheetData>
      <sheetData sheetId="1" refreshError="1">
        <row r="5">
          <cell r="E5" t="str">
            <v>CANTIDAD</v>
          </cell>
        </row>
        <row r="11">
          <cell r="E11">
            <v>2.36</v>
          </cell>
        </row>
        <row r="19">
          <cell r="E19">
            <v>1</v>
          </cell>
        </row>
        <row r="27">
          <cell r="E27">
            <v>11</v>
          </cell>
        </row>
        <row r="35">
          <cell r="E35">
            <v>27</v>
          </cell>
        </row>
        <row r="37">
          <cell r="E37">
            <v>2</v>
          </cell>
        </row>
        <row r="49">
          <cell r="E49">
            <v>19.489999999999998</v>
          </cell>
        </row>
        <row r="53">
          <cell r="E53">
            <v>10.119999999999999</v>
          </cell>
        </row>
        <row r="55">
          <cell r="E55">
            <v>13.62</v>
          </cell>
        </row>
        <row r="57">
          <cell r="E57">
            <v>4.7300000000000004</v>
          </cell>
        </row>
        <row r="65">
          <cell r="E65">
            <v>4.5599999999999996</v>
          </cell>
        </row>
        <row r="85">
          <cell r="E85">
            <v>4.5</v>
          </cell>
        </row>
        <row r="89">
          <cell r="E89">
            <v>0.88</v>
          </cell>
        </row>
        <row r="99">
          <cell r="E99">
            <v>1.58</v>
          </cell>
        </row>
        <row r="107">
          <cell r="E107">
            <v>12.32</v>
          </cell>
        </row>
        <row r="123">
          <cell r="E123">
            <v>0</v>
          </cell>
        </row>
        <row r="124">
          <cell r="E124">
            <v>0</v>
          </cell>
        </row>
        <row r="125">
          <cell r="E125">
            <v>0</v>
          </cell>
        </row>
        <row r="126">
          <cell r="E126">
            <v>0</v>
          </cell>
        </row>
        <row r="388">
          <cell r="E388">
            <v>8</v>
          </cell>
        </row>
        <row r="390">
          <cell r="E390">
            <v>2</v>
          </cell>
        </row>
        <row r="392">
          <cell r="E392">
            <v>1</v>
          </cell>
        </row>
        <row r="424">
          <cell r="E424">
            <v>11</v>
          </cell>
        </row>
        <row r="457">
          <cell r="E457">
            <v>0</v>
          </cell>
        </row>
        <row r="458">
          <cell r="E458">
            <v>0</v>
          </cell>
        </row>
        <row r="459">
          <cell r="E459">
            <v>0</v>
          </cell>
        </row>
        <row r="460">
          <cell r="E460">
            <v>0</v>
          </cell>
        </row>
        <row r="461">
          <cell r="E461">
            <v>0</v>
          </cell>
        </row>
        <row r="462">
          <cell r="E462">
            <v>0</v>
          </cell>
        </row>
        <row r="463">
          <cell r="E463">
            <v>0</v>
          </cell>
        </row>
        <row r="464">
          <cell r="E464">
            <v>0</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0</v>
          </cell>
        </row>
        <row r="483">
          <cell r="E483">
            <v>0</v>
          </cell>
        </row>
        <row r="484">
          <cell r="E484">
            <v>0</v>
          </cell>
        </row>
        <row r="485">
          <cell r="E485">
            <v>0</v>
          </cell>
        </row>
        <row r="486">
          <cell r="E486">
            <v>0</v>
          </cell>
        </row>
        <row r="487">
          <cell r="E487">
            <v>0</v>
          </cell>
        </row>
        <row r="488">
          <cell r="E488">
            <v>0</v>
          </cell>
        </row>
        <row r="489">
          <cell r="E489">
            <v>0</v>
          </cell>
        </row>
        <row r="490">
          <cell r="E490">
            <v>0</v>
          </cell>
        </row>
        <row r="491">
          <cell r="E491">
            <v>0</v>
          </cell>
        </row>
        <row r="492">
          <cell r="E492">
            <v>0</v>
          </cell>
        </row>
        <row r="493">
          <cell r="E493">
            <v>0</v>
          </cell>
        </row>
        <row r="494">
          <cell r="E494">
            <v>0</v>
          </cell>
        </row>
        <row r="495">
          <cell r="E495">
            <v>0</v>
          </cell>
        </row>
        <row r="496">
          <cell r="E496">
            <v>0</v>
          </cell>
        </row>
        <row r="497">
          <cell r="E497">
            <v>0</v>
          </cell>
        </row>
        <row r="498">
          <cell r="E498">
            <v>0</v>
          </cell>
        </row>
        <row r="499">
          <cell r="E499">
            <v>0</v>
          </cell>
        </row>
        <row r="500">
          <cell r="E500">
            <v>0</v>
          </cell>
        </row>
        <row r="501">
          <cell r="E501">
            <v>0</v>
          </cell>
        </row>
        <row r="502">
          <cell r="E502">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16">
          <cell r="E516">
            <v>0</v>
          </cell>
        </row>
        <row r="517">
          <cell r="E517">
            <v>0</v>
          </cell>
        </row>
        <row r="518">
          <cell r="E518">
            <v>0</v>
          </cell>
        </row>
        <row r="519">
          <cell r="E519">
            <v>0</v>
          </cell>
        </row>
        <row r="520">
          <cell r="E520">
            <v>0</v>
          </cell>
        </row>
        <row r="521">
          <cell r="E521">
            <v>0</v>
          </cell>
        </row>
        <row r="522">
          <cell r="E522">
            <v>0</v>
          </cell>
        </row>
        <row r="523">
          <cell r="E523">
            <v>0</v>
          </cell>
        </row>
        <row r="524">
          <cell r="E524">
            <v>0</v>
          </cell>
        </row>
        <row r="525">
          <cell r="E525">
            <v>0</v>
          </cell>
        </row>
        <row r="526">
          <cell r="E526">
            <v>0</v>
          </cell>
        </row>
        <row r="527">
          <cell r="E527">
            <v>0</v>
          </cell>
        </row>
        <row r="528">
          <cell r="E528">
            <v>0</v>
          </cell>
        </row>
        <row r="529">
          <cell r="E529">
            <v>0</v>
          </cell>
        </row>
        <row r="530">
          <cell r="E530">
            <v>0</v>
          </cell>
        </row>
        <row r="531">
          <cell r="E531">
            <v>0</v>
          </cell>
        </row>
        <row r="532">
          <cell r="E532">
            <v>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20</v>
          </cell>
        </row>
        <row r="558">
          <cell r="E558">
            <v>10</v>
          </cell>
        </row>
        <row r="560">
          <cell r="E560">
            <v>0</v>
          </cell>
        </row>
      </sheetData>
      <sheetData sheetId="2" refreshError="1">
        <row r="5">
          <cell r="E5" t="str">
            <v>CANTIDAD</v>
          </cell>
        </row>
        <row r="11">
          <cell r="E11">
            <v>10.119999999999999</v>
          </cell>
        </row>
        <row r="19">
          <cell r="E19">
            <v>1.08</v>
          </cell>
        </row>
        <row r="35">
          <cell r="E35">
            <v>94.1</v>
          </cell>
        </row>
        <row r="39">
          <cell r="E39">
            <v>15</v>
          </cell>
        </row>
        <row r="49">
          <cell r="E49">
            <v>81.13</v>
          </cell>
        </row>
        <row r="53">
          <cell r="E53">
            <v>13.37</v>
          </cell>
        </row>
        <row r="55">
          <cell r="E55">
            <v>58.75</v>
          </cell>
        </row>
        <row r="57">
          <cell r="E57">
            <v>20.25</v>
          </cell>
        </row>
        <row r="65">
          <cell r="E65">
            <v>13.5</v>
          </cell>
        </row>
        <row r="71">
          <cell r="E71">
            <v>2</v>
          </cell>
        </row>
        <row r="73">
          <cell r="E73">
            <v>2</v>
          </cell>
        </row>
        <row r="83">
          <cell r="E83">
            <v>5</v>
          </cell>
        </row>
        <row r="85">
          <cell r="E85">
            <v>10</v>
          </cell>
        </row>
        <row r="89">
          <cell r="E89">
            <v>2.4</v>
          </cell>
        </row>
        <row r="99">
          <cell r="E99">
            <v>6.75</v>
          </cell>
        </row>
        <row r="123">
          <cell r="E123">
            <v>0</v>
          </cell>
        </row>
        <row r="124">
          <cell r="E124">
            <v>0</v>
          </cell>
        </row>
        <row r="125">
          <cell r="E125">
            <v>0</v>
          </cell>
        </row>
        <row r="126">
          <cell r="E126">
            <v>0</v>
          </cell>
        </row>
        <row r="334">
          <cell r="E334">
            <v>36</v>
          </cell>
        </row>
        <row r="336">
          <cell r="E336">
            <v>6</v>
          </cell>
        </row>
        <row r="338">
          <cell r="E338">
            <v>14</v>
          </cell>
        </row>
        <row r="340">
          <cell r="E340">
            <v>2</v>
          </cell>
        </row>
        <row r="342">
          <cell r="E342">
            <v>2</v>
          </cell>
        </row>
        <row r="422">
          <cell r="E422">
            <v>426</v>
          </cell>
        </row>
        <row r="450">
          <cell r="E450">
            <v>318</v>
          </cell>
        </row>
        <row r="454">
          <cell r="E454">
            <v>318</v>
          </cell>
        </row>
        <row r="457">
          <cell r="E457">
            <v>0</v>
          </cell>
        </row>
        <row r="458">
          <cell r="E458">
            <v>0</v>
          </cell>
        </row>
        <row r="459">
          <cell r="E459">
            <v>0</v>
          </cell>
        </row>
        <row r="460">
          <cell r="E460">
            <v>0</v>
          </cell>
        </row>
        <row r="461">
          <cell r="E461">
            <v>0</v>
          </cell>
        </row>
        <row r="462">
          <cell r="E462">
            <v>0</v>
          </cell>
        </row>
        <row r="463">
          <cell r="E463">
            <v>0</v>
          </cell>
        </row>
        <row r="464">
          <cell r="E464">
            <v>0</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0</v>
          </cell>
        </row>
        <row r="483">
          <cell r="E483">
            <v>0</v>
          </cell>
        </row>
        <row r="484">
          <cell r="E484">
            <v>0</v>
          </cell>
        </row>
        <row r="485">
          <cell r="E485">
            <v>0</v>
          </cell>
        </row>
        <row r="486">
          <cell r="E486">
            <v>0</v>
          </cell>
        </row>
        <row r="487">
          <cell r="E487">
            <v>0</v>
          </cell>
        </row>
        <row r="488">
          <cell r="E488">
            <v>0</v>
          </cell>
        </row>
        <row r="489">
          <cell r="E489">
            <v>0</v>
          </cell>
        </row>
        <row r="490">
          <cell r="E490">
            <v>0</v>
          </cell>
        </row>
        <row r="491">
          <cell r="E491">
            <v>0</v>
          </cell>
        </row>
        <row r="492">
          <cell r="E492">
            <v>0</v>
          </cell>
        </row>
        <row r="493">
          <cell r="E493">
            <v>0</v>
          </cell>
        </row>
        <row r="494">
          <cell r="E494">
            <v>0</v>
          </cell>
        </row>
        <row r="495">
          <cell r="E495">
            <v>0</v>
          </cell>
        </row>
        <row r="496">
          <cell r="E496">
            <v>0</v>
          </cell>
        </row>
        <row r="497">
          <cell r="E497">
            <v>0</v>
          </cell>
        </row>
        <row r="498">
          <cell r="E498">
            <v>0</v>
          </cell>
        </row>
        <row r="499">
          <cell r="E499">
            <v>0</v>
          </cell>
        </row>
        <row r="500">
          <cell r="E500">
            <v>0</v>
          </cell>
        </row>
        <row r="501">
          <cell r="E501">
            <v>0</v>
          </cell>
        </row>
        <row r="502">
          <cell r="E502">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16">
          <cell r="E516">
            <v>0</v>
          </cell>
        </row>
        <row r="517">
          <cell r="E517">
            <v>0</v>
          </cell>
        </row>
        <row r="518">
          <cell r="E518">
            <v>0</v>
          </cell>
        </row>
        <row r="519">
          <cell r="E519">
            <v>0</v>
          </cell>
        </row>
        <row r="520">
          <cell r="E520">
            <v>0</v>
          </cell>
        </row>
        <row r="521">
          <cell r="E521">
            <v>0</v>
          </cell>
        </row>
        <row r="522">
          <cell r="E522">
            <v>0</v>
          </cell>
        </row>
        <row r="523">
          <cell r="E523">
            <v>0</v>
          </cell>
        </row>
        <row r="524">
          <cell r="E524">
            <v>0</v>
          </cell>
        </row>
        <row r="525">
          <cell r="E525">
            <v>0</v>
          </cell>
        </row>
        <row r="526">
          <cell r="E526">
            <v>0</v>
          </cell>
        </row>
        <row r="527">
          <cell r="E527">
            <v>0</v>
          </cell>
        </row>
        <row r="528">
          <cell r="E528">
            <v>0</v>
          </cell>
        </row>
        <row r="529">
          <cell r="E529">
            <v>0</v>
          </cell>
        </row>
        <row r="530">
          <cell r="E530">
            <v>0</v>
          </cell>
        </row>
        <row r="531">
          <cell r="E531">
            <v>0</v>
          </cell>
        </row>
        <row r="532">
          <cell r="E532">
            <v>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10</v>
          </cell>
        </row>
        <row r="558">
          <cell r="E558">
            <v>5</v>
          </cell>
        </row>
        <row r="560">
          <cell r="E560">
            <v>0</v>
          </cell>
        </row>
      </sheetData>
      <sheetData sheetId="3" refreshError="1">
        <row r="5">
          <cell r="E5" t="str">
            <v>CANTIDAD</v>
          </cell>
        </row>
        <row r="11">
          <cell r="E11">
            <v>3.02</v>
          </cell>
        </row>
        <row r="13">
          <cell r="E13">
            <v>1</v>
          </cell>
        </row>
        <row r="35">
          <cell r="E35">
            <v>30</v>
          </cell>
        </row>
        <row r="37">
          <cell r="E37">
            <v>1</v>
          </cell>
        </row>
        <row r="39">
          <cell r="E39">
            <v>10</v>
          </cell>
        </row>
        <row r="49">
          <cell r="E49">
            <v>24</v>
          </cell>
        </row>
        <row r="53">
          <cell r="E53">
            <v>7.33</v>
          </cell>
        </row>
        <row r="55">
          <cell r="E55">
            <v>17.579999999999998</v>
          </cell>
        </row>
        <row r="57">
          <cell r="E57">
            <v>6.05</v>
          </cell>
        </row>
        <row r="83">
          <cell r="E83">
            <v>3</v>
          </cell>
        </row>
        <row r="85">
          <cell r="E85">
            <v>3</v>
          </cell>
        </row>
        <row r="89">
          <cell r="E89">
            <v>0.72</v>
          </cell>
        </row>
        <row r="99">
          <cell r="E99">
            <v>2.02</v>
          </cell>
        </row>
        <row r="101">
          <cell r="E101">
            <v>1</v>
          </cell>
        </row>
        <row r="107">
          <cell r="E107">
            <v>10.08</v>
          </cell>
        </row>
        <row r="123">
          <cell r="E123">
            <v>0</v>
          </cell>
        </row>
        <row r="124">
          <cell r="E124">
            <v>0</v>
          </cell>
        </row>
        <row r="125">
          <cell r="E125">
            <v>0</v>
          </cell>
        </row>
        <row r="126">
          <cell r="E126">
            <v>0</v>
          </cell>
        </row>
        <row r="376">
          <cell r="E376">
            <v>5</v>
          </cell>
        </row>
        <row r="378">
          <cell r="E378">
            <v>2</v>
          </cell>
        </row>
        <row r="380">
          <cell r="E380">
            <v>1</v>
          </cell>
        </row>
        <row r="384">
          <cell r="E384">
            <v>1</v>
          </cell>
        </row>
        <row r="424">
          <cell r="E424">
            <v>9</v>
          </cell>
        </row>
        <row r="457">
          <cell r="E457">
            <v>0</v>
          </cell>
        </row>
        <row r="458">
          <cell r="E458">
            <v>0</v>
          </cell>
        </row>
        <row r="459">
          <cell r="E459">
            <v>0</v>
          </cell>
        </row>
        <row r="460">
          <cell r="E460">
            <v>0</v>
          </cell>
        </row>
        <row r="461">
          <cell r="E461">
            <v>0</v>
          </cell>
        </row>
        <row r="462">
          <cell r="E462">
            <v>0</v>
          </cell>
        </row>
        <row r="463">
          <cell r="E463">
            <v>0</v>
          </cell>
        </row>
        <row r="464">
          <cell r="E464">
            <v>0</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0</v>
          </cell>
        </row>
        <row r="483">
          <cell r="E483">
            <v>0</v>
          </cell>
        </row>
        <row r="484">
          <cell r="E484">
            <v>0</v>
          </cell>
        </row>
        <row r="485">
          <cell r="E485">
            <v>0</v>
          </cell>
        </row>
        <row r="486">
          <cell r="E486">
            <v>0</v>
          </cell>
        </row>
        <row r="487">
          <cell r="E487">
            <v>0</v>
          </cell>
        </row>
        <row r="488">
          <cell r="E488">
            <v>0</v>
          </cell>
        </row>
        <row r="489">
          <cell r="E489">
            <v>0</v>
          </cell>
        </row>
        <row r="490">
          <cell r="E490">
            <v>0</v>
          </cell>
        </row>
        <row r="491">
          <cell r="E491">
            <v>0</v>
          </cell>
        </row>
        <row r="492">
          <cell r="E492">
            <v>0</v>
          </cell>
        </row>
        <row r="493">
          <cell r="E493">
            <v>0</v>
          </cell>
        </row>
        <row r="494">
          <cell r="E494">
            <v>0</v>
          </cell>
        </row>
        <row r="495">
          <cell r="E495">
            <v>0</v>
          </cell>
        </row>
        <row r="496">
          <cell r="E496">
            <v>0</v>
          </cell>
        </row>
        <row r="497">
          <cell r="E497">
            <v>0</v>
          </cell>
        </row>
        <row r="498">
          <cell r="E498">
            <v>0</v>
          </cell>
        </row>
        <row r="499">
          <cell r="E499">
            <v>0</v>
          </cell>
        </row>
        <row r="500">
          <cell r="E500">
            <v>0</v>
          </cell>
        </row>
        <row r="501">
          <cell r="E501">
            <v>0</v>
          </cell>
        </row>
        <row r="502">
          <cell r="E502">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16">
          <cell r="E516">
            <v>0</v>
          </cell>
        </row>
        <row r="517">
          <cell r="E517">
            <v>0</v>
          </cell>
        </row>
        <row r="518">
          <cell r="E518">
            <v>0</v>
          </cell>
        </row>
        <row r="519">
          <cell r="E519">
            <v>0</v>
          </cell>
        </row>
        <row r="520">
          <cell r="E520">
            <v>0</v>
          </cell>
        </row>
        <row r="521">
          <cell r="E521">
            <v>0</v>
          </cell>
        </row>
        <row r="522">
          <cell r="E522">
            <v>0</v>
          </cell>
        </row>
        <row r="523">
          <cell r="E523">
            <v>0</v>
          </cell>
        </row>
        <row r="524">
          <cell r="E524">
            <v>0</v>
          </cell>
        </row>
        <row r="525">
          <cell r="E525">
            <v>0</v>
          </cell>
        </row>
        <row r="526">
          <cell r="E526">
            <v>0</v>
          </cell>
        </row>
        <row r="527">
          <cell r="E527">
            <v>0</v>
          </cell>
        </row>
        <row r="528">
          <cell r="E528">
            <v>0</v>
          </cell>
        </row>
        <row r="529">
          <cell r="E529">
            <v>0</v>
          </cell>
        </row>
        <row r="530">
          <cell r="E530">
            <v>0</v>
          </cell>
        </row>
        <row r="531">
          <cell r="E531">
            <v>0</v>
          </cell>
        </row>
        <row r="532">
          <cell r="E532">
            <v>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10</v>
          </cell>
        </row>
        <row r="558">
          <cell r="E558">
            <v>5</v>
          </cell>
        </row>
        <row r="560">
          <cell r="E560">
            <v>0</v>
          </cell>
        </row>
      </sheetData>
      <sheetData sheetId="4" refreshError="1">
        <row r="5">
          <cell r="E5" t="str">
            <v>CANTIDAD</v>
          </cell>
        </row>
        <row r="11">
          <cell r="E11">
            <v>6.93</v>
          </cell>
        </row>
        <row r="19">
          <cell r="E19">
            <v>0.53</v>
          </cell>
        </row>
        <row r="27">
          <cell r="E27">
            <v>14</v>
          </cell>
        </row>
        <row r="35">
          <cell r="E35">
            <v>42</v>
          </cell>
        </row>
        <row r="37">
          <cell r="E37">
            <v>3</v>
          </cell>
        </row>
        <row r="39">
          <cell r="E39">
            <v>18.72</v>
          </cell>
        </row>
        <row r="49">
          <cell r="E49">
            <v>33.090000000000003</v>
          </cell>
        </row>
        <row r="53">
          <cell r="E53">
            <v>11.89</v>
          </cell>
        </row>
        <row r="55">
          <cell r="E55">
            <v>22.7</v>
          </cell>
        </row>
        <row r="57">
          <cell r="E57">
            <v>8.1</v>
          </cell>
        </row>
        <row r="65">
          <cell r="E65">
            <v>5.4</v>
          </cell>
        </row>
        <row r="69">
          <cell r="E69">
            <v>1</v>
          </cell>
        </row>
        <row r="71">
          <cell r="E71">
            <v>1</v>
          </cell>
        </row>
        <row r="73">
          <cell r="E73">
            <v>1</v>
          </cell>
        </row>
        <row r="83">
          <cell r="E83">
            <v>3</v>
          </cell>
        </row>
        <row r="85">
          <cell r="E85">
            <v>3</v>
          </cell>
        </row>
        <row r="89">
          <cell r="E89">
            <v>2.2400000000000002</v>
          </cell>
        </row>
        <row r="99">
          <cell r="E99">
            <v>4.1399999999999997</v>
          </cell>
        </row>
        <row r="123">
          <cell r="E123">
            <v>0</v>
          </cell>
        </row>
        <row r="124">
          <cell r="E124">
            <v>0</v>
          </cell>
        </row>
        <row r="125">
          <cell r="E125">
            <v>0</v>
          </cell>
        </row>
        <row r="126">
          <cell r="E126">
            <v>0</v>
          </cell>
        </row>
        <row r="346">
          <cell r="E346">
            <v>10</v>
          </cell>
        </row>
        <row r="348">
          <cell r="E348">
            <v>3</v>
          </cell>
        </row>
        <row r="350">
          <cell r="E350">
            <v>1</v>
          </cell>
        </row>
        <row r="457">
          <cell r="E457">
            <v>0</v>
          </cell>
        </row>
        <row r="458">
          <cell r="E458">
            <v>0</v>
          </cell>
        </row>
        <row r="459">
          <cell r="E459">
            <v>0</v>
          </cell>
        </row>
        <row r="460">
          <cell r="E460">
            <v>0</v>
          </cell>
        </row>
        <row r="461">
          <cell r="E461">
            <v>0</v>
          </cell>
        </row>
        <row r="462">
          <cell r="E462">
            <v>0</v>
          </cell>
        </row>
        <row r="463">
          <cell r="E463">
            <v>0</v>
          </cell>
        </row>
        <row r="464">
          <cell r="E464">
            <v>0</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0</v>
          </cell>
        </row>
        <row r="483">
          <cell r="E483">
            <v>0</v>
          </cell>
        </row>
        <row r="484">
          <cell r="E484">
            <v>0</v>
          </cell>
        </row>
        <row r="485">
          <cell r="E485">
            <v>0</v>
          </cell>
        </row>
        <row r="486">
          <cell r="E486">
            <v>0</v>
          </cell>
        </row>
        <row r="487">
          <cell r="E487">
            <v>0</v>
          </cell>
        </row>
        <row r="488">
          <cell r="E488">
            <v>0</v>
          </cell>
        </row>
        <row r="489">
          <cell r="E489">
            <v>0</v>
          </cell>
        </row>
        <row r="490">
          <cell r="E490">
            <v>0</v>
          </cell>
        </row>
        <row r="491">
          <cell r="E491">
            <v>0</v>
          </cell>
        </row>
        <row r="492">
          <cell r="E492">
            <v>0</v>
          </cell>
        </row>
        <row r="493">
          <cell r="E493">
            <v>0</v>
          </cell>
        </row>
        <row r="494">
          <cell r="E494">
            <v>0</v>
          </cell>
        </row>
        <row r="495">
          <cell r="E495">
            <v>0</v>
          </cell>
        </row>
        <row r="496">
          <cell r="E496">
            <v>0</v>
          </cell>
        </row>
        <row r="497">
          <cell r="E497">
            <v>0</v>
          </cell>
        </row>
        <row r="498">
          <cell r="E498">
            <v>0</v>
          </cell>
        </row>
        <row r="499">
          <cell r="E499">
            <v>0</v>
          </cell>
        </row>
        <row r="500">
          <cell r="E500">
            <v>0</v>
          </cell>
        </row>
        <row r="501">
          <cell r="E501">
            <v>0</v>
          </cell>
        </row>
        <row r="502">
          <cell r="E502">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16">
          <cell r="E516">
            <v>0</v>
          </cell>
        </row>
        <row r="517">
          <cell r="E517">
            <v>0</v>
          </cell>
        </row>
        <row r="518">
          <cell r="E518">
            <v>0</v>
          </cell>
        </row>
        <row r="519">
          <cell r="E519">
            <v>0</v>
          </cell>
        </row>
        <row r="520">
          <cell r="E520">
            <v>0</v>
          </cell>
        </row>
        <row r="521">
          <cell r="E521">
            <v>0</v>
          </cell>
        </row>
        <row r="522">
          <cell r="E522">
            <v>0</v>
          </cell>
        </row>
        <row r="523">
          <cell r="E523">
            <v>0</v>
          </cell>
        </row>
        <row r="524">
          <cell r="E524">
            <v>0</v>
          </cell>
        </row>
        <row r="525">
          <cell r="E525">
            <v>0</v>
          </cell>
        </row>
        <row r="526">
          <cell r="E526">
            <v>0</v>
          </cell>
        </row>
        <row r="527">
          <cell r="E527">
            <v>0</v>
          </cell>
        </row>
        <row r="528">
          <cell r="E528">
            <v>0</v>
          </cell>
        </row>
        <row r="529">
          <cell r="E529">
            <v>0</v>
          </cell>
        </row>
        <row r="530">
          <cell r="E530">
            <v>0</v>
          </cell>
        </row>
        <row r="531">
          <cell r="E531">
            <v>0</v>
          </cell>
        </row>
        <row r="532">
          <cell r="E532">
            <v>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20</v>
          </cell>
        </row>
        <row r="558">
          <cell r="E558">
            <v>10</v>
          </cell>
        </row>
        <row r="560">
          <cell r="E560">
            <v>0</v>
          </cell>
        </row>
      </sheetData>
      <sheetData sheetId="5" refreshError="1">
        <row r="5">
          <cell r="E5" t="str">
            <v>CANTIDAD</v>
          </cell>
        </row>
        <row r="11">
          <cell r="E11">
            <v>14.2</v>
          </cell>
        </row>
        <row r="13">
          <cell r="E13">
            <v>2</v>
          </cell>
        </row>
        <row r="19">
          <cell r="E19">
            <v>3.37</v>
          </cell>
        </row>
        <row r="25">
          <cell r="E25">
            <v>4.6399999999999997</v>
          </cell>
        </row>
        <row r="29">
          <cell r="E29">
            <v>6.5</v>
          </cell>
        </row>
        <row r="35">
          <cell r="E35">
            <v>140</v>
          </cell>
        </row>
        <row r="37">
          <cell r="E37">
            <v>1</v>
          </cell>
        </row>
        <row r="39">
          <cell r="E39">
            <v>48.47</v>
          </cell>
        </row>
        <row r="49">
          <cell r="E49">
            <v>83.47</v>
          </cell>
        </row>
        <row r="53">
          <cell r="E53">
            <v>17.91</v>
          </cell>
        </row>
        <row r="55">
          <cell r="E55">
            <v>96.12</v>
          </cell>
        </row>
        <row r="57">
          <cell r="E57">
            <v>23.79</v>
          </cell>
        </row>
        <row r="61">
          <cell r="E61">
            <v>7.32</v>
          </cell>
        </row>
        <row r="65">
          <cell r="E65">
            <v>42.12</v>
          </cell>
        </row>
        <row r="71">
          <cell r="E71">
            <v>2</v>
          </cell>
        </row>
        <row r="73">
          <cell r="E73">
            <v>4</v>
          </cell>
        </row>
        <row r="83">
          <cell r="E83">
            <v>10</v>
          </cell>
        </row>
        <row r="85">
          <cell r="E85">
            <v>20</v>
          </cell>
        </row>
        <row r="89">
          <cell r="E89">
            <v>0.5</v>
          </cell>
        </row>
        <row r="99">
          <cell r="E99">
            <v>7.93</v>
          </cell>
        </row>
        <row r="101">
          <cell r="E101">
            <v>2</v>
          </cell>
        </row>
        <row r="107">
          <cell r="E107">
            <v>1.1200000000000001</v>
          </cell>
        </row>
        <row r="123">
          <cell r="E123">
            <v>0</v>
          </cell>
        </row>
        <row r="124">
          <cell r="E124">
            <v>0</v>
          </cell>
        </row>
        <row r="125">
          <cell r="E125">
            <v>0</v>
          </cell>
        </row>
        <row r="126">
          <cell r="E126">
            <v>0</v>
          </cell>
        </row>
        <row r="141">
          <cell r="E141">
            <v>98</v>
          </cell>
        </row>
        <row r="153">
          <cell r="E153">
            <v>11.5</v>
          </cell>
        </row>
        <row r="155">
          <cell r="E155">
            <v>3.5</v>
          </cell>
        </row>
        <row r="157">
          <cell r="E157">
            <v>20</v>
          </cell>
        </row>
        <row r="159">
          <cell r="E159">
            <v>2</v>
          </cell>
        </row>
        <row r="161">
          <cell r="E161">
            <v>5</v>
          </cell>
        </row>
        <row r="163">
          <cell r="E163">
            <v>2</v>
          </cell>
        </row>
        <row r="165">
          <cell r="E165">
            <v>25</v>
          </cell>
        </row>
        <row r="171">
          <cell r="E171">
            <v>24</v>
          </cell>
        </row>
        <row r="193">
          <cell r="E193">
            <v>4</v>
          </cell>
        </row>
        <row r="195">
          <cell r="E195">
            <v>3</v>
          </cell>
        </row>
        <row r="197">
          <cell r="E197">
            <v>5</v>
          </cell>
        </row>
        <row r="209">
          <cell r="E209">
            <v>6</v>
          </cell>
        </row>
        <row r="211">
          <cell r="E211">
            <v>2</v>
          </cell>
        </row>
        <row r="217">
          <cell r="E217">
            <v>2</v>
          </cell>
        </row>
        <row r="219">
          <cell r="E219">
            <v>2</v>
          </cell>
        </row>
        <row r="312">
          <cell r="E312">
            <v>2</v>
          </cell>
        </row>
        <row r="358">
          <cell r="E358">
            <v>1</v>
          </cell>
        </row>
        <row r="364">
          <cell r="E364">
            <v>1</v>
          </cell>
        </row>
        <row r="406">
          <cell r="E406">
            <v>2</v>
          </cell>
        </row>
        <row r="422">
          <cell r="E422">
            <v>205.12</v>
          </cell>
        </row>
        <row r="424">
          <cell r="E424">
            <v>1</v>
          </cell>
        </row>
        <row r="434">
          <cell r="E434">
            <v>2</v>
          </cell>
        </row>
        <row r="450">
          <cell r="E450">
            <v>3929</v>
          </cell>
        </row>
        <row r="452">
          <cell r="E452">
            <v>951.3</v>
          </cell>
        </row>
        <row r="454">
          <cell r="E454">
            <v>2473.1999999999998</v>
          </cell>
        </row>
        <row r="457">
          <cell r="E457">
            <v>0</v>
          </cell>
        </row>
        <row r="458">
          <cell r="E458">
            <v>0</v>
          </cell>
        </row>
        <row r="459">
          <cell r="E459">
            <v>0</v>
          </cell>
        </row>
        <row r="460">
          <cell r="E460">
            <v>0</v>
          </cell>
        </row>
        <row r="461">
          <cell r="E461">
            <v>0</v>
          </cell>
        </row>
        <row r="462">
          <cell r="E462">
            <v>0</v>
          </cell>
        </row>
        <row r="463">
          <cell r="E463">
            <v>0</v>
          </cell>
        </row>
        <row r="464">
          <cell r="E464">
            <v>0</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0</v>
          </cell>
        </row>
        <row r="483">
          <cell r="E483">
            <v>0</v>
          </cell>
        </row>
        <row r="484">
          <cell r="E484">
            <v>0</v>
          </cell>
        </row>
        <row r="485">
          <cell r="E485">
            <v>0</v>
          </cell>
        </row>
        <row r="486">
          <cell r="E486">
            <v>0</v>
          </cell>
        </row>
        <row r="487">
          <cell r="E487">
            <v>0</v>
          </cell>
        </row>
        <row r="488">
          <cell r="E488">
            <v>0</v>
          </cell>
        </row>
        <row r="489">
          <cell r="E489">
            <v>0</v>
          </cell>
        </row>
        <row r="490">
          <cell r="E490">
            <v>0</v>
          </cell>
        </row>
        <row r="491">
          <cell r="E491">
            <v>0</v>
          </cell>
        </row>
        <row r="492">
          <cell r="E492">
            <v>0</v>
          </cell>
        </row>
        <row r="493">
          <cell r="E493">
            <v>0</v>
          </cell>
        </row>
        <row r="494">
          <cell r="E494">
            <v>0</v>
          </cell>
        </row>
        <row r="495">
          <cell r="E495">
            <v>0</v>
          </cell>
        </row>
        <row r="496">
          <cell r="E496">
            <v>0</v>
          </cell>
        </row>
        <row r="497">
          <cell r="E497">
            <v>0</v>
          </cell>
        </row>
        <row r="498">
          <cell r="E498">
            <v>0</v>
          </cell>
        </row>
        <row r="499">
          <cell r="E499">
            <v>0</v>
          </cell>
        </row>
        <row r="500">
          <cell r="E500">
            <v>0</v>
          </cell>
        </row>
        <row r="501">
          <cell r="E501">
            <v>0</v>
          </cell>
        </row>
        <row r="502">
          <cell r="E502">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16">
          <cell r="E516">
            <v>0</v>
          </cell>
        </row>
        <row r="517">
          <cell r="E517">
            <v>0</v>
          </cell>
        </row>
        <row r="518">
          <cell r="E518">
            <v>0</v>
          </cell>
        </row>
        <row r="519">
          <cell r="E519">
            <v>0</v>
          </cell>
        </row>
        <row r="520">
          <cell r="E520">
            <v>0</v>
          </cell>
        </row>
        <row r="521">
          <cell r="E521">
            <v>0</v>
          </cell>
        </row>
        <row r="522">
          <cell r="E522">
            <v>0</v>
          </cell>
        </row>
        <row r="523">
          <cell r="E523">
            <v>0</v>
          </cell>
        </row>
        <row r="524">
          <cell r="E524">
            <v>0</v>
          </cell>
        </row>
        <row r="525">
          <cell r="E525">
            <v>0</v>
          </cell>
        </row>
        <row r="526">
          <cell r="E526">
            <v>0</v>
          </cell>
        </row>
        <row r="527">
          <cell r="E527">
            <v>0</v>
          </cell>
        </row>
        <row r="528">
          <cell r="E528">
            <v>0</v>
          </cell>
        </row>
        <row r="529">
          <cell r="E529">
            <v>0</v>
          </cell>
        </row>
        <row r="530">
          <cell r="E530">
            <v>0</v>
          </cell>
        </row>
        <row r="531">
          <cell r="E531">
            <v>0</v>
          </cell>
        </row>
        <row r="532">
          <cell r="E532">
            <v>98</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40</v>
          </cell>
        </row>
        <row r="558">
          <cell r="E558">
            <v>20</v>
          </cell>
        </row>
        <row r="560">
          <cell r="E560">
            <v>0</v>
          </cell>
        </row>
      </sheetData>
      <sheetData sheetId="6" refreshError="1">
        <row r="5">
          <cell r="E5" t="str">
            <v>CANTIDAD</v>
          </cell>
        </row>
        <row r="11">
          <cell r="E11">
            <v>61.25</v>
          </cell>
        </row>
        <row r="13">
          <cell r="E13">
            <v>1</v>
          </cell>
        </row>
        <row r="19">
          <cell r="E19">
            <v>7.98</v>
          </cell>
        </row>
        <row r="21">
          <cell r="E21">
            <v>2</v>
          </cell>
        </row>
        <row r="23">
          <cell r="E23">
            <v>2</v>
          </cell>
        </row>
        <row r="29">
          <cell r="E29">
            <v>1</v>
          </cell>
        </row>
        <row r="35">
          <cell r="E35">
            <v>492</v>
          </cell>
        </row>
        <row r="37">
          <cell r="E37">
            <v>2</v>
          </cell>
        </row>
        <row r="39">
          <cell r="E39">
            <v>38.130000000000003</v>
          </cell>
        </row>
        <row r="49">
          <cell r="E49">
            <v>361.98</v>
          </cell>
        </row>
        <row r="53">
          <cell r="E53">
            <v>124.93</v>
          </cell>
        </row>
        <row r="55">
          <cell r="E55">
            <v>186.08</v>
          </cell>
        </row>
        <row r="57">
          <cell r="E57">
            <v>113.53</v>
          </cell>
        </row>
        <row r="61">
          <cell r="E61">
            <v>40</v>
          </cell>
        </row>
        <row r="63">
          <cell r="E63">
            <v>10</v>
          </cell>
        </row>
        <row r="65">
          <cell r="E65">
            <v>99.8</v>
          </cell>
        </row>
        <row r="71">
          <cell r="E71">
            <v>2</v>
          </cell>
        </row>
        <row r="73">
          <cell r="E73">
            <v>4</v>
          </cell>
        </row>
        <row r="75">
          <cell r="E75">
            <v>2</v>
          </cell>
        </row>
        <row r="77">
          <cell r="E77">
            <v>2</v>
          </cell>
        </row>
        <row r="79">
          <cell r="E79">
            <v>5</v>
          </cell>
        </row>
        <row r="83">
          <cell r="E83">
            <v>20</v>
          </cell>
        </row>
        <row r="85">
          <cell r="E85">
            <v>30</v>
          </cell>
        </row>
        <row r="89">
          <cell r="E89">
            <v>4.72</v>
          </cell>
        </row>
        <row r="99">
          <cell r="E99">
            <v>40.090000000000003</v>
          </cell>
        </row>
        <row r="101">
          <cell r="E101">
            <v>1</v>
          </cell>
        </row>
        <row r="107">
          <cell r="E107">
            <v>19.600000000000001</v>
          </cell>
        </row>
        <row r="123">
          <cell r="E123">
            <v>0</v>
          </cell>
        </row>
        <row r="124">
          <cell r="E124">
            <v>0</v>
          </cell>
        </row>
        <row r="125">
          <cell r="E125">
            <v>0</v>
          </cell>
        </row>
        <row r="126">
          <cell r="E126">
            <v>0</v>
          </cell>
        </row>
        <row r="131">
          <cell r="E131">
            <v>70</v>
          </cell>
        </row>
        <row r="143">
          <cell r="E143">
            <v>750</v>
          </cell>
        </row>
        <row r="155">
          <cell r="E155">
            <v>21.7</v>
          </cell>
        </row>
        <row r="159">
          <cell r="E159">
            <v>6</v>
          </cell>
        </row>
        <row r="161">
          <cell r="E161">
            <v>4.5</v>
          </cell>
        </row>
        <row r="165">
          <cell r="E165">
            <v>24</v>
          </cell>
        </row>
        <row r="195">
          <cell r="E195">
            <v>3</v>
          </cell>
        </row>
        <row r="199">
          <cell r="E199">
            <v>4</v>
          </cell>
        </row>
        <row r="201">
          <cell r="E201">
            <v>4</v>
          </cell>
        </row>
        <row r="211">
          <cell r="E211">
            <v>4</v>
          </cell>
        </row>
        <row r="225">
          <cell r="E225">
            <v>2</v>
          </cell>
        </row>
        <row r="233">
          <cell r="E233">
            <v>3</v>
          </cell>
        </row>
        <row r="267">
          <cell r="E267">
            <v>4</v>
          </cell>
        </row>
        <row r="271">
          <cell r="E271">
            <v>1</v>
          </cell>
        </row>
        <row r="316">
          <cell r="E316">
            <v>4</v>
          </cell>
        </row>
        <row r="318">
          <cell r="E318">
            <v>8</v>
          </cell>
        </row>
        <row r="320">
          <cell r="E320">
            <v>4</v>
          </cell>
        </row>
        <row r="330">
          <cell r="E330">
            <v>2</v>
          </cell>
        </row>
        <row r="370">
          <cell r="E370">
            <v>1</v>
          </cell>
        </row>
        <row r="424">
          <cell r="E424">
            <v>6</v>
          </cell>
        </row>
        <row r="450">
          <cell r="E450">
            <v>5182</v>
          </cell>
        </row>
        <row r="452">
          <cell r="E452">
            <v>344</v>
          </cell>
        </row>
        <row r="454">
          <cell r="E454">
            <v>3672</v>
          </cell>
        </row>
        <row r="457">
          <cell r="E457">
            <v>0</v>
          </cell>
        </row>
        <row r="458">
          <cell r="E458">
            <v>0</v>
          </cell>
        </row>
        <row r="459">
          <cell r="E459">
            <v>0</v>
          </cell>
        </row>
        <row r="460">
          <cell r="E460">
            <v>0</v>
          </cell>
        </row>
        <row r="461">
          <cell r="E461">
            <v>0</v>
          </cell>
        </row>
        <row r="462">
          <cell r="E462">
            <v>14</v>
          </cell>
        </row>
        <row r="463">
          <cell r="E463">
            <v>0</v>
          </cell>
        </row>
        <row r="464">
          <cell r="E464">
            <v>2</v>
          </cell>
        </row>
        <row r="466">
          <cell r="E466">
            <v>2</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10</v>
          </cell>
        </row>
        <row r="481">
          <cell r="E481">
            <v>0</v>
          </cell>
        </row>
        <row r="482">
          <cell r="E482">
            <v>4</v>
          </cell>
        </row>
        <row r="484">
          <cell r="E484">
            <v>0</v>
          </cell>
        </row>
        <row r="485">
          <cell r="E485">
            <v>0</v>
          </cell>
        </row>
        <row r="486">
          <cell r="E486">
            <v>0</v>
          </cell>
        </row>
        <row r="487">
          <cell r="E487">
            <v>0</v>
          </cell>
        </row>
        <row r="488">
          <cell r="E488">
            <v>7</v>
          </cell>
        </row>
        <row r="489">
          <cell r="E489">
            <v>0</v>
          </cell>
        </row>
        <row r="490">
          <cell r="E490">
            <v>1</v>
          </cell>
        </row>
        <row r="491">
          <cell r="E491">
            <v>0</v>
          </cell>
        </row>
        <row r="492">
          <cell r="E492">
            <v>0</v>
          </cell>
        </row>
        <row r="493">
          <cell r="E493">
            <v>0</v>
          </cell>
        </row>
        <row r="494">
          <cell r="E494">
            <v>4</v>
          </cell>
        </row>
        <row r="495">
          <cell r="E495">
            <v>0</v>
          </cell>
        </row>
        <row r="496">
          <cell r="E496">
            <v>2</v>
          </cell>
        </row>
        <row r="497">
          <cell r="E497">
            <v>0</v>
          </cell>
        </row>
        <row r="498">
          <cell r="E498">
            <v>0</v>
          </cell>
        </row>
        <row r="499">
          <cell r="E499">
            <v>0</v>
          </cell>
        </row>
        <row r="500">
          <cell r="E500">
            <v>4</v>
          </cell>
        </row>
        <row r="501">
          <cell r="E501">
            <v>0</v>
          </cell>
        </row>
        <row r="502">
          <cell r="E502">
            <v>4</v>
          </cell>
        </row>
        <row r="503">
          <cell r="E503">
            <v>0</v>
          </cell>
        </row>
        <row r="504">
          <cell r="E504">
            <v>0</v>
          </cell>
        </row>
        <row r="505">
          <cell r="E505">
            <v>0</v>
          </cell>
        </row>
        <row r="506">
          <cell r="E506">
            <v>1</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16">
          <cell r="E516">
            <v>7</v>
          </cell>
        </row>
        <row r="517">
          <cell r="E517">
            <v>0</v>
          </cell>
        </row>
        <row r="518">
          <cell r="E518">
            <v>0</v>
          </cell>
        </row>
        <row r="519">
          <cell r="E519">
            <v>0</v>
          </cell>
        </row>
        <row r="520">
          <cell r="E520">
            <v>0</v>
          </cell>
        </row>
        <row r="521">
          <cell r="E521">
            <v>0</v>
          </cell>
        </row>
        <row r="522">
          <cell r="E522">
            <v>1</v>
          </cell>
        </row>
        <row r="523">
          <cell r="E523">
            <v>0</v>
          </cell>
        </row>
        <row r="524">
          <cell r="E524">
            <v>6</v>
          </cell>
        </row>
        <row r="525">
          <cell r="E525">
            <v>0</v>
          </cell>
        </row>
        <row r="526">
          <cell r="E526">
            <v>0</v>
          </cell>
        </row>
        <row r="527">
          <cell r="E527">
            <v>0</v>
          </cell>
        </row>
        <row r="528">
          <cell r="E528">
            <v>4</v>
          </cell>
        </row>
        <row r="529">
          <cell r="E529">
            <v>0</v>
          </cell>
        </row>
        <row r="530">
          <cell r="E530">
            <v>0</v>
          </cell>
        </row>
        <row r="531">
          <cell r="E531">
            <v>0</v>
          </cell>
        </row>
        <row r="532">
          <cell r="E532">
            <v>820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20</v>
          </cell>
        </row>
        <row r="558">
          <cell r="E558">
            <v>10</v>
          </cell>
        </row>
        <row r="560">
          <cell r="E560">
            <v>0</v>
          </cell>
        </row>
      </sheetData>
      <sheetData sheetId="7" refreshError="1">
        <row r="5">
          <cell r="E5" t="str">
            <v>CANTIDAD</v>
          </cell>
        </row>
        <row r="11">
          <cell r="E11">
            <v>22.94</v>
          </cell>
        </row>
        <row r="19">
          <cell r="E19">
            <v>3.38</v>
          </cell>
        </row>
        <row r="21">
          <cell r="E21">
            <v>1</v>
          </cell>
        </row>
        <row r="23">
          <cell r="E23">
            <v>1</v>
          </cell>
        </row>
        <row r="31">
          <cell r="E31">
            <v>2</v>
          </cell>
        </row>
        <row r="35">
          <cell r="E35">
            <v>180</v>
          </cell>
        </row>
        <row r="37">
          <cell r="E37">
            <v>2</v>
          </cell>
        </row>
        <row r="39">
          <cell r="E39">
            <v>31.83</v>
          </cell>
        </row>
        <row r="49">
          <cell r="E49">
            <v>139.12</v>
          </cell>
        </row>
        <row r="53">
          <cell r="E53">
            <v>40.93</v>
          </cell>
        </row>
        <row r="55">
          <cell r="E55">
            <v>75.52</v>
          </cell>
        </row>
        <row r="57">
          <cell r="E57">
            <v>43.48</v>
          </cell>
        </row>
        <row r="61">
          <cell r="E61">
            <v>15</v>
          </cell>
        </row>
        <row r="63">
          <cell r="E63">
            <v>4</v>
          </cell>
        </row>
        <row r="65">
          <cell r="E65">
            <v>42.2</v>
          </cell>
        </row>
        <row r="71">
          <cell r="E71">
            <v>1</v>
          </cell>
        </row>
        <row r="73">
          <cell r="E73">
            <v>2</v>
          </cell>
        </row>
        <row r="75">
          <cell r="E75">
            <v>1</v>
          </cell>
        </row>
        <row r="77">
          <cell r="E77">
            <v>1</v>
          </cell>
        </row>
        <row r="79">
          <cell r="E79">
            <v>5</v>
          </cell>
        </row>
        <row r="83">
          <cell r="E83">
            <v>6</v>
          </cell>
        </row>
        <row r="85">
          <cell r="E85">
            <v>15</v>
          </cell>
        </row>
        <row r="89">
          <cell r="E89">
            <v>2</v>
          </cell>
        </row>
        <row r="99">
          <cell r="E99">
            <v>15.3</v>
          </cell>
        </row>
        <row r="107">
          <cell r="E107">
            <v>6.72</v>
          </cell>
        </row>
        <row r="123">
          <cell r="E123">
            <v>0</v>
          </cell>
        </row>
        <row r="124">
          <cell r="E124">
            <v>0</v>
          </cell>
        </row>
        <row r="125">
          <cell r="E125">
            <v>0</v>
          </cell>
        </row>
        <row r="126">
          <cell r="E126">
            <v>0</v>
          </cell>
        </row>
        <row r="143">
          <cell r="E143">
            <v>310</v>
          </cell>
        </row>
        <row r="155">
          <cell r="E155">
            <v>15</v>
          </cell>
        </row>
        <row r="165">
          <cell r="E165">
            <v>13</v>
          </cell>
        </row>
        <row r="175">
          <cell r="E175">
            <v>4</v>
          </cell>
        </row>
        <row r="177">
          <cell r="E177">
            <v>6</v>
          </cell>
        </row>
        <row r="179">
          <cell r="E179">
            <v>2</v>
          </cell>
        </row>
        <row r="195">
          <cell r="E195">
            <v>4</v>
          </cell>
        </row>
        <row r="211">
          <cell r="E211">
            <v>4</v>
          </cell>
        </row>
        <row r="225">
          <cell r="E225">
            <v>2</v>
          </cell>
        </row>
        <row r="233">
          <cell r="E233">
            <v>2</v>
          </cell>
        </row>
        <row r="267">
          <cell r="E267">
            <v>3</v>
          </cell>
        </row>
        <row r="269">
          <cell r="E269">
            <v>1</v>
          </cell>
        </row>
        <row r="318">
          <cell r="E318">
            <v>4</v>
          </cell>
        </row>
        <row r="320">
          <cell r="E320">
            <v>2</v>
          </cell>
        </row>
        <row r="424">
          <cell r="E424">
            <v>4</v>
          </cell>
        </row>
        <row r="450">
          <cell r="E450">
            <v>1723.2</v>
          </cell>
        </row>
        <row r="454">
          <cell r="E454">
            <v>1463</v>
          </cell>
        </row>
        <row r="456">
          <cell r="E456">
            <v>2</v>
          </cell>
        </row>
        <row r="457">
          <cell r="E457">
            <v>0</v>
          </cell>
        </row>
        <row r="458">
          <cell r="E458">
            <v>0</v>
          </cell>
        </row>
        <row r="459">
          <cell r="E459">
            <v>0</v>
          </cell>
        </row>
        <row r="460">
          <cell r="E460">
            <v>0</v>
          </cell>
        </row>
        <row r="461">
          <cell r="E461">
            <v>0</v>
          </cell>
        </row>
        <row r="462">
          <cell r="E462">
            <v>4</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4">
          <cell r="E484">
            <v>0</v>
          </cell>
        </row>
        <row r="485">
          <cell r="E485">
            <v>0</v>
          </cell>
        </row>
        <row r="486">
          <cell r="E486">
            <v>0</v>
          </cell>
        </row>
        <row r="487">
          <cell r="E487">
            <v>0</v>
          </cell>
        </row>
        <row r="488">
          <cell r="E488">
            <v>4</v>
          </cell>
        </row>
        <row r="491">
          <cell r="E491">
            <v>0</v>
          </cell>
        </row>
        <row r="492">
          <cell r="E492">
            <v>0</v>
          </cell>
        </row>
        <row r="493">
          <cell r="E493">
            <v>0</v>
          </cell>
        </row>
        <row r="494">
          <cell r="E494">
            <v>4</v>
          </cell>
        </row>
        <row r="495">
          <cell r="E495">
            <v>0</v>
          </cell>
        </row>
        <row r="496">
          <cell r="E496">
            <v>2</v>
          </cell>
        </row>
        <row r="497">
          <cell r="E497">
            <v>0</v>
          </cell>
        </row>
        <row r="498">
          <cell r="E498">
            <v>0</v>
          </cell>
        </row>
        <row r="499">
          <cell r="E499">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23">
          <cell r="E523">
            <v>0</v>
          </cell>
        </row>
        <row r="524">
          <cell r="E524">
            <v>4</v>
          </cell>
        </row>
        <row r="525">
          <cell r="E525">
            <v>0</v>
          </cell>
        </row>
        <row r="526">
          <cell r="E526">
            <v>0</v>
          </cell>
        </row>
        <row r="527">
          <cell r="E527">
            <v>0</v>
          </cell>
        </row>
        <row r="528">
          <cell r="E528">
            <v>2</v>
          </cell>
        </row>
        <row r="529">
          <cell r="E529">
            <v>0</v>
          </cell>
        </row>
        <row r="530">
          <cell r="E530">
            <v>0</v>
          </cell>
        </row>
        <row r="531">
          <cell r="E531">
            <v>0</v>
          </cell>
        </row>
        <row r="532">
          <cell r="E532">
            <v>310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20</v>
          </cell>
        </row>
        <row r="558">
          <cell r="E558">
            <v>10</v>
          </cell>
        </row>
        <row r="560">
          <cell r="E560">
            <v>0</v>
          </cell>
        </row>
      </sheetData>
      <sheetData sheetId="8" refreshError="1">
        <row r="5">
          <cell r="E5" t="str">
            <v>CANTIDAD</v>
          </cell>
        </row>
        <row r="11">
          <cell r="E11">
            <v>29.76</v>
          </cell>
        </row>
        <row r="13">
          <cell r="E13">
            <v>1</v>
          </cell>
        </row>
        <row r="15">
          <cell r="E15">
            <v>6</v>
          </cell>
        </row>
        <row r="19">
          <cell r="E19">
            <v>4.6100000000000003</v>
          </cell>
        </row>
        <row r="21">
          <cell r="E21">
            <v>2</v>
          </cell>
        </row>
        <row r="23">
          <cell r="E23">
            <v>2</v>
          </cell>
        </row>
        <row r="31">
          <cell r="E31">
            <v>2</v>
          </cell>
        </row>
        <row r="35">
          <cell r="E35">
            <v>228</v>
          </cell>
        </row>
        <row r="37">
          <cell r="E37">
            <v>3</v>
          </cell>
        </row>
        <row r="39">
          <cell r="E39">
            <v>35.520000000000003</v>
          </cell>
        </row>
        <row r="49">
          <cell r="E49">
            <v>174.69</v>
          </cell>
        </row>
        <row r="53">
          <cell r="E53">
            <v>53.76</v>
          </cell>
        </row>
        <row r="55">
          <cell r="E55">
            <v>82.68</v>
          </cell>
        </row>
        <row r="57">
          <cell r="E57">
            <v>55.18</v>
          </cell>
        </row>
        <row r="61">
          <cell r="E61">
            <v>22</v>
          </cell>
        </row>
        <row r="63">
          <cell r="E63">
            <v>3</v>
          </cell>
        </row>
        <row r="65">
          <cell r="E65">
            <v>57.6</v>
          </cell>
        </row>
        <row r="69">
          <cell r="E69">
            <v>2</v>
          </cell>
        </row>
        <row r="71">
          <cell r="E71">
            <v>2</v>
          </cell>
        </row>
        <row r="73">
          <cell r="E73">
            <v>4</v>
          </cell>
        </row>
        <row r="75">
          <cell r="E75">
            <v>2</v>
          </cell>
        </row>
        <row r="77">
          <cell r="E77">
            <v>2</v>
          </cell>
        </row>
        <row r="83">
          <cell r="E83">
            <v>5</v>
          </cell>
        </row>
        <row r="85">
          <cell r="E85">
            <v>23</v>
          </cell>
        </row>
        <row r="89">
          <cell r="E89">
            <v>2.74</v>
          </cell>
        </row>
        <row r="99">
          <cell r="E99">
            <v>19.84</v>
          </cell>
        </row>
        <row r="101">
          <cell r="E101">
            <v>1</v>
          </cell>
        </row>
        <row r="123">
          <cell r="E123">
            <v>0</v>
          </cell>
        </row>
        <row r="124">
          <cell r="E124">
            <v>0</v>
          </cell>
        </row>
        <row r="125">
          <cell r="E125">
            <v>0</v>
          </cell>
        </row>
        <row r="126">
          <cell r="E126">
            <v>0</v>
          </cell>
        </row>
        <row r="127">
          <cell r="E127">
            <v>420</v>
          </cell>
        </row>
        <row r="157">
          <cell r="E157">
            <v>19</v>
          </cell>
        </row>
        <row r="165">
          <cell r="E165">
            <v>10</v>
          </cell>
        </row>
        <row r="175">
          <cell r="E175">
            <v>2</v>
          </cell>
        </row>
        <row r="177">
          <cell r="E177">
            <v>4</v>
          </cell>
        </row>
        <row r="179">
          <cell r="E179">
            <v>2</v>
          </cell>
        </row>
        <row r="197">
          <cell r="E197">
            <v>4</v>
          </cell>
        </row>
        <row r="213">
          <cell r="E213">
            <v>2</v>
          </cell>
        </row>
        <row r="219">
          <cell r="E219">
            <v>4</v>
          </cell>
        </row>
        <row r="263">
          <cell r="E263">
            <v>1</v>
          </cell>
        </row>
        <row r="273">
          <cell r="E273">
            <v>1</v>
          </cell>
        </row>
        <row r="294">
          <cell r="E294">
            <v>4</v>
          </cell>
        </row>
        <row r="296">
          <cell r="E296">
            <v>4</v>
          </cell>
        </row>
        <row r="298">
          <cell r="E298">
            <v>2</v>
          </cell>
        </row>
        <row r="422">
          <cell r="E422">
            <v>165</v>
          </cell>
        </row>
        <row r="424">
          <cell r="E424">
            <v>2</v>
          </cell>
        </row>
        <row r="450">
          <cell r="E450">
            <v>3438.1</v>
          </cell>
        </row>
        <row r="454">
          <cell r="E454">
            <v>2909.3</v>
          </cell>
        </row>
        <row r="456">
          <cell r="E456">
            <v>2</v>
          </cell>
        </row>
        <row r="457">
          <cell r="E457">
            <v>0</v>
          </cell>
        </row>
        <row r="458">
          <cell r="E458">
            <v>0</v>
          </cell>
        </row>
        <row r="459">
          <cell r="E459">
            <v>0</v>
          </cell>
        </row>
        <row r="460">
          <cell r="E460">
            <v>0</v>
          </cell>
        </row>
        <row r="461">
          <cell r="E461">
            <v>0</v>
          </cell>
        </row>
        <row r="462">
          <cell r="E462">
            <v>2</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4</v>
          </cell>
        </row>
        <row r="477">
          <cell r="E477">
            <v>0</v>
          </cell>
        </row>
        <row r="478">
          <cell r="E478">
            <v>0</v>
          </cell>
        </row>
        <row r="479">
          <cell r="E479">
            <v>0</v>
          </cell>
        </row>
        <row r="484">
          <cell r="E484">
            <v>0</v>
          </cell>
        </row>
        <row r="485">
          <cell r="E485">
            <v>0</v>
          </cell>
        </row>
        <row r="486">
          <cell r="E486">
            <v>0</v>
          </cell>
        </row>
        <row r="487">
          <cell r="E487">
            <v>0</v>
          </cell>
        </row>
        <row r="488">
          <cell r="E488">
            <v>2</v>
          </cell>
        </row>
        <row r="491">
          <cell r="E491">
            <v>0</v>
          </cell>
        </row>
        <row r="492">
          <cell r="E492">
            <v>0</v>
          </cell>
        </row>
        <row r="493">
          <cell r="E493">
            <v>0</v>
          </cell>
        </row>
        <row r="494">
          <cell r="E494">
            <v>2</v>
          </cell>
        </row>
        <row r="495">
          <cell r="E495">
            <v>0</v>
          </cell>
        </row>
        <row r="496">
          <cell r="E496">
            <v>2</v>
          </cell>
        </row>
        <row r="497">
          <cell r="E497">
            <v>0</v>
          </cell>
        </row>
        <row r="498">
          <cell r="E498">
            <v>0</v>
          </cell>
        </row>
        <row r="499">
          <cell r="E499">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23">
          <cell r="E523">
            <v>0</v>
          </cell>
        </row>
        <row r="524">
          <cell r="E524">
            <v>6</v>
          </cell>
        </row>
        <row r="525">
          <cell r="E525">
            <v>0</v>
          </cell>
        </row>
        <row r="526">
          <cell r="E526">
            <v>0</v>
          </cell>
        </row>
        <row r="527">
          <cell r="E527">
            <v>0</v>
          </cell>
        </row>
        <row r="528">
          <cell r="E528">
            <v>4</v>
          </cell>
        </row>
        <row r="529">
          <cell r="E529">
            <v>0</v>
          </cell>
        </row>
        <row r="530">
          <cell r="E530">
            <v>0</v>
          </cell>
        </row>
        <row r="531">
          <cell r="E531">
            <v>0</v>
          </cell>
        </row>
        <row r="532">
          <cell r="E532">
            <v>420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20</v>
          </cell>
        </row>
        <row r="558">
          <cell r="E558">
            <v>10</v>
          </cell>
        </row>
        <row r="560">
          <cell r="E560">
            <v>0</v>
          </cell>
        </row>
      </sheetData>
      <sheetData sheetId="9" refreshError="1">
        <row r="5">
          <cell r="E5" t="str">
            <v>CANTIDAD</v>
          </cell>
        </row>
        <row r="11">
          <cell r="E11">
            <v>24.25</v>
          </cell>
        </row>
        <row r="19">
          <cell r="E19">
            <v>2.86</v>
          </cell>
        </row>
        <row r="31">
          <cell r="E31">
            <v>2</v>
          </cell>
        </row>
        <row r="35">
          <cell r="E35">
            <v>165</v>
          </cell>
        </row>
        <row r="37">
          <cell r="E37">
            <v>4</v>
          </cell>
        </row>
        <row r="39">
          <cell r="E39">
            <v>41.26</v>
          </cell>
        </row>
        <row r="49">
          <cell r="E49">
            <v>133.31</v>
          </cell>
        </row>
        <row r="53">
          <cell r="E53">
            <v>34.21</v>
          </cell>
        </row>
        <row r="55">
          <cell r="E55">
            <v>67.94</v>
          </cell>
        </row>
        <row r="57">
          <cell r="E57">
            <v>40.270000000000003</v>
          </cell>
        </row>
        <row r="61">
          <cell r="E61">
            <v>15</v>
          </cell>
        </row>
        <row r="63">
          <cell r="E63">
            <v>2</v>
          </cell>
        </row>
        <row r="65">
          <cell r="E65">
            <v>35.78</v>
          </cell>
        </row>
        <row r="69">
          <cell r="E69">
            <v>2</v>
          </cell>
        </row>
        <row r="71">
          <cell r="E71">
            <v>2</v>
          </cell>
        </row>
        <row r="73">
          <cell r="E73">
            <v>6</v>
          </cell>
        </row>
        <row r="83">
          <cell r="E83">
            <v>6</v>
          </cell>
        </row>
        <row r="85">
          <cell r="E85">
            <v>10</v>
          </cell>
        </row>
        <row r="89">
          <cell r="E89">
            <v>5.0999999999999996</v>
          </cell>
        </row>
        <row r="99">
          <cell r="E99">
            <v>15.11</v>
          </cell>
        </row>
        <row r="123">
          <cell r="E123">
            <v>0</v>
          </cell>
        </row>
        <row r="124">
          <cell r="E124">
            <v>0</v>
          </cell>
        </row>
        <row r="125">
          <cell r="E125">
            <v>0</v>
          </cell>
        </row>
        <row r="126">
          <cell r="E126">
            <v>0</v>
          </cell>
        </row>
        <row r="127">
          <cell r="E127">
            <v>270</v>
          </cell>
        </row>
        <row r="153">
          <cell r="E153">
            <v>3</v>
          </cell>
        </row>
        <row r="155">
          <cell r="E155">
            <v>1</v>
          </cell>
        </row>
        <row r="157">
          <cell r="E157">
            <v>16</v>
          </cell>
        </row>
        <row r="165">
          <cell r="E165">
            <v>15</v>
          </cell>
        </row>
        <row r="171">
          <cell r="E171">
            <v>12</v>
          </cell>
        </row>
        <row r="175">
          <cell r="E175">
            <v>2</v>
          </cell>
        </row>
        <row r="177">
          <cell r="E177">
            <v>2</v>
          </cell>
        </row>
        <row r="179">
          <cell r="E179">
            <v>2</v>
          </cell>
        </row>
        <row r="193">
          <cell r="E193">
            <v>4</v>
          </cell>
        </row>
        <row r="197">
          <cell r="E197">
            <v>4</v>
          </cell>
        </row>
        <row r="209">
          <cell r="E209">
            <v>2</v>
          </cell>
        </row>
        <row r="213">
          <cell r="E213">
            <v>4</v>
          </cell>
        </row>
        <row r="263">
          <cell r="E263">
            <v>1</v>
          </cell>
        </row>
        <row r="294">
          <cell r="E294">
            <v>4</v>
          </cell>
        </row>
        <row r="296">
          <cell r="E296">
            <v>6</v>
          </cell>
        </row>
        <row r="298">
          <cell r="E298">
            <v>2</v>
          </cell>
        </row>
        <row r="368">
          <cell r="E368">
            <v>1</v>
          </cell>
        </row>
        <row r="404">
          <cell r="E404">
            <v>1</v>
          </cell>
        </row>
        <row r="422">
          <cell r="E422">
            <v>250</v>
          </cell>
        </row>
        <row r="424">
          <cell r="E424">
            <v>2</v>
          </cell>
        </row>
        <row r="432">
          <cell r="E432">
            <v>1</v>
          </cell>
        </row>
        <row r="450">
          <cell r="E450">
            <v>3842</v>
          </cell>
        </row>
        <row r="452">
          <cell r="E452">
            <v>167.4</v>
          </cell>
        </row>
        <row r="454">
          <cell r="E454">
            <v>2724</v>
          </cell>
        </row>
        <row r="456">
          <cell r="E456">
            <v>2</v>
          </cell>
        </row>
        <row r="457">
          <cell r="E457">
            <v>0</v>
          </cell>
        </row>
        <row r="458">
          <cell r="E458">
            <v>0</v>
          </cell>
        </row>
        <row r="459">
          <cell r="E459">
            <v>0</v>
          </cell>
        </row>
        <row r="460">
          <cell r="E460">
            <v>0</v>
          </cell>
        </row>
        <row r="461">
          <cell r="E461">
            <v>0</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4">
          <cell r="E484">
            <v>0</v>
          </cell>
        </row>
        <row r="485">
          <cell r="E485">
            <v>0</v>
          </cell>
        </row>
        <row r="486">
          <cell r="E486">
            <v>0</v>
          </cell>
        </row>
        <row r="487">
          <cell r="E487">
            <v>0</v>
          </cell>
        </row>
        <row r="491">
          <cell r="E491">
            <v>0</v>
          </cell>
        </row>
        <row r="492">
          <cell r="E492">
            <v>0</v>
          </cell>
        </row>
        <row r="493">
          <cell r="E493">
            <v>0</v>
          </cell>
        </row>
        <row r="494">
          <cell r="E494">
            <v>0</v>
          </cell>
        </row>
        <row r="495">
          <cell r="E495">
            <v>0</v>
          </cell>
        </row>
        <row r="496">
          <cell r="E496">
            <v>0</v>
          </cell>
        </row>
        <row r="497">
          <cell r="E497">
            <v>0</v>
          </cell>
        </row>
        <row r="498">
          <cell r="E498">
            <v>0</v>
          </cell>
        </row>
        <row r="499">
          <cell r="E499">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23">
          <cell r="E523">
            <v>0</v>
          </cell>
        </row>
        <row r="524">
          <cell r="E524">
            <v>0</v>
          </cell>
        </row>
        <row r="525">
          <cell r="E525">
            <v>0</v>
          </cell>
        </row>
        <row r="526">
          <cell r="E526">
            <v>0</v>
          </cell>
        </row>
        <row r="527">
          <cell r="E527">
            <v>0</v>
          </cell>
        </row>
        <row r="528">
          <cell r="E528">
            <v>0</v>
          </cell>
        </row>
        <row r="529">
          <cell r="E529">
            <v>0</v>
          </cell>
        </row>
        <row r="530">
          <cell r="E530">
            <v>0</v>
          </cell>
        </row>
        <row r="531">
          <cell r="E531">
            <v>0</v>
          </cell>
        </row>
        <row r="532">
          <cell r="E532">
            <v>270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20</v>
          </cell>
        </row>
        <row r="558">
          <cell r="E558">
            <v>10</v>
          </cell>
        </row>
        <row r="560">
          <cell r="E560">
            <v>0</v>
          </cell>
        </row>
      </sheetData>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row r="5">
          <cell r="A5">
            <v>4010000</v>
          </cell>
          <cell r="B5" t="str">
            <v>ACTIVIDADES PRELIMINARES</v>
          </cell>
          <cell r="D5">
            <v>0</v>
          </cell>
          <cell r="E5">
            <v>0</v>
          </cell>
          <cell r="F5">
            <v>62910244</v>
          </cell>
        </row>
        <row r="6">
          <cell r="A6">
            <v>4015100</v>
          </cell>
          <cell r="B6" t="str">
            <v>DEMOL. DE CORDONES Y CUNETAS</v>
          </cell>
          <cell r="D6">
            <v>0</v>
          </cell>
          <cell r="E6">
            <v>0</v>
          </cell>
          <cell r="F6">
            <v>1676272</v>
          </cell>
        </row>
        <row r="7">
          <cell r="A7">
            <v>4015103</v>
          </cell>
          <cell r="B7" t="str">
            <v>Demolición de cordones</v>
          </cell>
          <cell r="C7" t="str">
            <v>m3</v>
          </cell>
          <cell r="D7">
            <v>26</v>
          </cell>
          <cell r="E7">
            <v>64472</v>
          </cell>
          <cell r="F7">
            <v>1676272</v>
          </cell>
        </row>
        <row r="8">
          <cell r="A8">
            <v>4015200</v>
          </cell>
          <cell r="B8" t="str">
            <v>DEMOLICIÓN DE ANDENES</v>
          </cell>
          <cell r="D8">
            <v>0</v>
          </cell>
          <cell r="E8">
            <v>0</v>
          </cell>
          <cell r="F8">
            <v>58275360</v>
          </cell>
        </row>
        <row r="9">
          <cell r="A9">
            <v>4015201</v>
          </cell>
          <cell r="B9" t="str">
            <v>Demolición de andenes</v>
          </cell>
          <cell r="C9" t="str">
            <v>m3</v>
          </cell>
          <cell r="D9">
            <v>990</v>
          </cell>
          <cell r="E9">
            <v>58864</v>
          </cell>
          <cell r="F9">
            <v>58275360</v>
          </cell>
        </row>
        <row r="10">
          <cell r="A10">
            <v>4015300</v>
          </cell>
          <cell r="B10" t="str">
            <v>DEMOL. C.I. Y TUB. CTO. EMPOT.</v>
          </cell>
          <cell r="D10">
            <v>0</v>
          </cell>
          <cell r="E10">
            <v>0</v>
          </cell>
          <cell r="F10">
            <v>198464</v>
          </cell>
        </row>
        <row r="11">
          <cell r="A11">
            <v>4015322</v>
          </cell>
          <cell r="B11" t="str">
            <v>Demolición de cajas válvulas</v>
          </cell>
          <cell r="C11" t="str">
            <v>un</v>
          </cell>
          <cell r="D11">
            <v>32</v>
          </cell>
          <cell r="E11">
            <v>6202</v>
          </cell>
          <cell r="F11">
            <v>198464</v>
          </cell>
        </row>
        <row r="12">
          <cell r="A12">
            <v>4015400</v>
          </cell>
          <cell r="B12" t="str">
            <v>DEMOLICIÓN DE SUMIDEROS</v>
          </cell>
          <cell r="D12">
            <v>0</v>
          </cell>
          <cell r="E12">
            <v>0</v>
          </cell>
          <cell r="F12">
            <v>209400</v>
          </cell>
        </row>
        <row r="13">
          <cell r="A13">
            <v>4015401</v>
          </cell>
          <cell r="B13" t="str">
            <v>Demolicion de sumideros</v>
          </cell>
          <cell r="C13" t="str">
            <v>un</v>
          </cell>
          <cell r="D13">
            <v>5</v>
          </cell>
          <cell r="E13">
            <v>41880</v>
          </cell>
          <cell r="F13">
            <v>209400</v>
          </cell>
        </row>
        <row r="14">
          <cell r="A14">
            <v>4015500</v>
          </cell>
          <cell r="B14" t="str">
            <v>DEMOLICIONES EN EDIFICACIONES</v>
          </cell>
          <cell r="D14">
            <v>0</v>
          </cell>
          <cell r="E14">
            <v>0</v>
          </cell>
          <cell r="F14">
            <v>2550748</v>
          </cell>
        </row>
        <row r="15">
          <cell r="A15">
            <v>4015521</v>
          </cell>
          <cell r="B15" t="str">
            <v>Demolición muro bloque y ladri</v>
          </cell>
          <cell r="C15" t="str">
            <v>m3</v>
          </cell>
          <cell r="D15">
            <v>10</v>
          </cell>
          <cell r="E15">
            <v>49846</v>
          </cell>
          <cell r="F15">
            <v>498460</v>
          </cell>
        </row>
        <row r="16">
          <cell r="A16">
            <v>4015536</v>
          </cell>
          <cell r="B16" t="str">
            <v>Demolición obras en concreto</v>
          </cell>
          <cell r="C16" t="str">
            <v>m3</v>
          </cell>
          <cell r="D16">
            <v>24</v>
          </cell>
          <cell r="E16">
            <v>85512</v>
          </cell>
          <cell r="F16">
            <v>2052288</v>
          </cell>
        </row>
        <row r="17">
          <cell r="A17">
            <v>0</v>
          </cell>
        </row>
        <row r="18">
          <cell r="A18">
            <v>4020000</v>
          </cell>
          <cell r="B18" t="str">
            <v>EXCAVACIONES Y LLENOS ESTRUCT.</v>
          </cell>
          <cell r="D18">
            <v>0</v>
          </cell>
          <cell r="E18">
            <v>0</v>
          </cell>
          <cell r="F18">
            <v>268584624</v>
          </cell>
        </row>
        <row r="19">
          <cell r="A19">
            <v>4021100</v>
          </cell>
          <cell r="B19" t="str">
            <v>EXCAVACIONES MAT. COMÚN SECO</v>
          </cell>
          <cell r="D19">
            <v>0</v>
          </cell>
          <cell r="E19">
            <v>0</v>
          </cell>
          <cell r="F19">
            <v>56438550</v>
          </cell>
        </row>
        <row r="20">
          <cell r="A20">
            <v>4021103</v>
          </cell>
          <cell r="B20" t="str">
            <v>Excavación mat. común seco&lt;2m</v>
          </cell>
          <cell r="C20" t="str">
            <v>m3</v>
          </cell>
          <cell r="D20">
            <v>5985</v>
          </cell>
          <cell r="E20">
            <v>9430</v>
          </cell>
          <cell r="F20">
            <v>56438550</v>
          </cell>
        </row>
        <row r="21">
          <cell r="A21">
            <v>4021300</v>
          </cell>
          <cell r="B21" t="str">
            <v>EXCAVACIONES EN ROCA</v>
          </cell>
          <cell r="D21">
            <v>0</v>
          </cell>
          <cell r="E21">
            <v>0</v>
          </cell>
          <cell r="F21">
            <v>18831890</v>
          </cell>
        </row>
        <row r="22">
          <cell r="A22">
            <v>4021303</v>
          </cell>
          <cell r="B22" t="str">
            <v>Excavación roca a cualq. prof.</v>
          </cell>
          <cell r="C22" t="str">
            <v>m3</v>
          </cell>
          <cell r="D22">
            <v>259</v>
          </cell>
          <cell r="E22">
            <v>72710</v>
          </cell>
          <cell r="F22">
            <v>18831890</v>
          </cell>
        </row>
        <row r="23">
          <cell r="A23">
            <v>4021500</v>
          </cell>
          <cell r="B23" t="str">
            <v>EXCAVACIÓN NICHOS Y OTROS</v>
          </cell>
          <cell r="D23">
            <v>0</v>
          </cell>
          <cell r="E23">
            <v>0</v>
          </cell>
          <cell r="F23">
            <v>39399984</v>
          </cell>
        </row>
        <row r="24">
          <cell r="A24">
            <v>4021503</v>
          </cell>
          <cell r="B24" t="str">
            <v>Excavac.lle y ap.nicho m.s&lt;2m In.bo</v>
          </cell>
          <cell r="C24" t="str">
            <v>m3</v>
          </cell>
          <cell r="D24">
            <v>1619</v>
          </cell>
          <cell r="E24">
            <v>24336</v>
          </cell>
          <cell r="F24">
            <v>39399984</v>
          </cell>
        </row>
        <row r="25">
          <cell r="A25">
            <v>4024100</v>
          </cell>
          <cell r="B25" t="str">
            <v>LLENOS EN ZANJAS Y APIQUES</v>
          </cell>
          <cell r="D25">
            <v>0</v>
          </cell>
          <cell r="E25">
            <v>0</v>
          </cell>
          <cell r="F25">
            <v>53014904</v>
          </cell>
        </row>
        <row r="26">
          <cell r="A26">
            <v>4024103</v>
          </cell>
          <cell r="B26" t="str">
            <v>Lleno ap.z. y apiq.material selecto</v>
          </cell>
          <cell r="C26" t="str">
            <v>m3</v>
          </cell>
          <cell r="D26">
            <v>1663</v>
          </cell>
          <cell r="E26">
            <v>10688</v>
          </cell>
          <cell r="F26">
            <v>17774144</v>
          </cell>
        </row>
        <row r="27">
          <cell r="A27">
            <v>4024112</v>
          </cell>
          <cell r="B27" t="str">
            <v>Lleno ap.z. y apiq. mat. prestamo</v>
          </cell>
          <cell r="C27" t="str">
            <v>m3</v>
          </cell>
          <cell r="D27">
            <v>1590</v>
          </cell>
          <cell r="E27">
            <v>22164</v>
          </cell>
          <cell r="F27">
            <v>35240760</v>
          </cell>
        </row>
        <row r="28">
          <cell r="A28">
            <v>4025000</v>
          </cell>
          <cell r="B28" t="str">
            <v>CARGUE, RETIRO Y BOTADA MAT.S.</v>
          </cell>
          <cell r="D28">
            <v>0</v>
          </cell>
          <cell r="E28">
            <v>0</v>
          </cell>
          <cell r="F28">
            <v>100899296</v>
          </cell>
        </row>
        <row r="29">
          <cell r="A29">
            <v>4025001</v>
          </cell>
          <cell r="B29" t="str">
            <v>Cargue,ret. y bot. m.sobran.</v>
          </cell>
          <cell r="C29" t="str">
            <v>m3</v>
          </cell>
          <cell r="D29">
            <v>4588</v>
          </cell>
          <cell r="E29">
            <v>21992</v>
          </cell>
          <cell r="F29">
            <v>100899296</v>
          </cell>
        </row>
        <row r="30">
          <cell r="A30">
            <v>0</v>
          </cell>
        </row>
        <row r="31">
          <cell r="A31">
            <v>4030000</v>
          </cell>
          <cell r="B31" t="str">
            <v>PAVIMENTOS</v>
          </cell>
          <cell r="D31">
            <v>0</v>
          </cell>
          <cell r="E31">
            <v>0</v>
          </cell>
          <cell r="F31">
            <v>264236671</v>
          </cell>
        </row>
        <row r="32">
          <cell r="A32">
            <v>4030100</v>
          </cell>
          <cell r="B32" t="str">
            <v>CORTE Y RETIRO DE PAVIMENTO</v>
          </cell>
          <cell r="D32">
            <v>0</v>
          </cell>
          <cell r="E32">
            <v>0</v>
          </cell>
          <cell r="F32">
            <v>30564947</v>
          </cell>
        </row>
        <row r="33">
          <cell r="A33">
            <v>4030101</v>
          </cell>
          <cell r="B33" t="str">
            <v>Corte y ret. pav. asf. e&lt; 10cm</v>
          </cell>
          <cell r="C33" t="str">
            <v>m3</v>
          </cell>
          <cell r="D33">
            <v>223</v>
          </cell>
          <cell r="E33">
            <v>57629</v>
          </cell>
          <cell r="F33">
            <v>12851267</v>
          </cell>
        </row>
        <row r="34">
          <cell r="A34">
            <v>4030103</v>
          </cell>
          <cell r="B34" t="str">
            <v>Corte y ret. pav. Cto. e&lt; 20cm</v>
          </cell>
          <cell r="C34" t="str">
            <v>m3</v>
          </cell>
          <cell r="D34">
            <v>240</v>
          </cell>
          <cell r="E34">
            <v>73807</v>
          </cell>
          <cell r="F34">
            <v>17713680</v>
          </cell>
        </row>
        <row r="35">
          <cell r="A35">
            <v>4030300</v>
          </cell>
          <cell r="B35" t="str">
            <v>BASE GRANULAR</v>
          </cell>
          <cell r="D35">
            <v>0</v>
          </cell>
          <cell r="E35">
            <v>0</v>
          </cell>
          <cell r="F35">
            <v>79287264</v>
          </cell>
        </row>
        <row r="36">
          <cell r="A36">
            <v>4030301</v>
          </cell>
          <cell r="B36" t="str">
            <v>STC y comp. base granular</v>
          </cell>
          <cell r="C36" t="str">
            <v>m3</v>
          </cell>
          <cell r="D36">
            <v>1407</v>
          </cell>
          <cell r="E36">
            <v>56352</v>
          </cell>
          <cell r="F36">
            <v>79287264</v>
          </cell>
        </row>
        <row r="37">
          <cell r="A37">
            <v>4030700</v>
          </cell>
          <cell r="B37" t="str">
            <v>CONCRETO ASFÁLTICO</v>
          </cell>
          <cell r="D37">
            <v>0</v>
          </cell>
          <cell r="E37">
            <v>0</v>
          </cell>
          <cell r="F37">
            <v>81025340</v>
          </cell>
        </row>
        <row r="38">
          <cell r="A38">
            <v>4030706</v>
          </cell>
          <cell r="B38" t="str">
            <v>STC C.pav.asf.z.y ap-proyectos</v>
          </cell>
          <cell r="C38" t="str">
            <v>m3</v>
          </cell>
          <cell r="D38">
            <v>212</v>
          </cell>
          <cell r="E38">
            <v>382195</v>
          </cell>
          <cell r="F38">
            <v>81025340</v>
          </cell>
        </row>
        <row r="39">
          <cell r="A39">
            <v>4030800</v>
          </cell>
          <cell r="B39" t="str">
            <v>PAVIMENTOS RÍGIDOS</v>
          </cell>
          <cell r="D39">
            <v>0</v>
          </cell>
          <cell r="E39">
            <v>0</v>
          </cell>
          <cell r="F39">
            <v>73359120</v>
          </cell>
        </row>
        <row r="40">
          <cell r="A40">
            <v>4030801</v>
          </cell>
          <cell r="B40" t="str">
            <v>Reconst.pav.Cto.28 Mpa-e=0.20</v>
          </cell>
          <cell r="C40" t="str">
            <v>m3</v>
          </cell>
          <cell r="D40">
            <v>240</v>
          </cell>
          <cell r="E40">
            <v>305663</v>
          </cell>
          <cell r="F40">
            <v>73359120</v>
          </cell>
        </row>
        <row r="41">
          <cell r="A41">
            <v>0</v>
          </cell>
        </row>
        <row r="42">
          <cell r="A42">
            <v>4040000</v>
          </cell>
          <cell r="B42" t="str">
            <v>OBRAS VARIAS</v>
          </cell>
          <cell r="D42">
            <v>0</v>
          </cell>
          <cell r="E42">
            <v>0</v>
          </cell>
          <cell r="F42">
            <v>645067350</v>
          </cell>
        </row>
        <row r="43">
          <cell r="A43">
            <v>4040100</v>
          </cell>
          <cell r="B43" t="str">
            <v>CUNETAS</v>
          </cell>
          <cell r="D43">
            <v>0</v>
          </cell>
          <cell r="E43">
            <v>0</v>
          </cell>
          <cell r="F43">
            <v>749528</v>
          </cell>
        </row>
        <row r="44">
          <cell r="A44">
            <v>4040130</v>
          </cell>
          <cell r="B44" t="str">
            <v>Reconst. cunetas Cto.-Esq. 10</v>
          </cell>
          <cell r="C44" t="str">
            <v>m</v>
          </cell>
          <cell r="D44">
            <v>26</v>
          </cell>
          <cell r="E44">
            <v>28828</v>
          </cell>
          <cell r="F44">
            <v>749528</v>
          </cell>
        </row>
        <row r="45">
          <cell r="A45">
            <v>4040300</v>
          </cell>
          <cell r="B45" t="str">
            <v>ANDENES</v>
          </cell>
          <cell r="D45">
            <v>0</v>
          </cell>
          <cell r="E45">
            <v>0</v>
          </cell>
          <cell r="F45">
            <v>556310268</v>
          </cell>
        </row>
        <row r="46">
          <cell r="A46">
            <v>4040301</v>
          </cell>
          <cell r="B46" t="str">
            <v>Rec. anden Cto. con escalas</v>
          </cell>
          <cell r="C46" t="str">
            <v>m2</v>
          </cell>
          <cell r="D46">
            <v>12793</v>
          </cell>
          <cell r="E46">
            <v>42366</v>
          </cell>
          <cell r="F46">
            <v>541988238</v>
          </cell>
        </row>
        <row r="47">
          <cell r="A47">
            <v>4040310</v>
          </cell>
          <cell r="B47" t="str">
            <v>Rec. anden granito con escalas</v>
          </cell>
          <cell r="C47" t="str">
            <v>m2</v>
          </cell>
          <cell r="D47">
            <v>50</v>
          </cell>
          <cell r="E47">
            <v>49870</v>
          </cell>
          <cell r="F47">
            <v>2493500</v>
          </cell>
        </row>
        <row r="48">
          <cell r="A48">
            <v>4040323</v>
          </cell>
          <cell r="B48" t="str">
            <v>Rec.anden vitrific.sin escalas</v>
          </cell>
          <cell r="C48" t="str">
            <v>m2</v>
          </cell>
          <cell r="D48">
            <v>100</v>
          </cell>
          <cell r="E48">
            <v>53848</v>
          </cell>
          <cell r="F48">
            <v>5384800</v>
          </cell>
        </row>
        <row r="49">
          <cell r="A49">
            <v>4040333</v>
          </cell>
          <cell r="B49" t="str">
            <v>Rec. anden arenón sin escalas</v>
          </cell>
          <cell r="C49" t="str">
            <v>m2</v>
          </cell>
          <cell r="D49">
            <v>100</v>
          </cell>
          <cell r="E49">
            <v>59010</v>
          </cell>
          <cell r="F49">
            <v>5901000</v>
          </cell>
        </row>
        <row r="50">
          <cell r="A50">
            <v>4040345</v>
          </cell>
          <cell r="B50" t="str">
            <v>Rec. anden adoquin-colocación</v>
          </cell>
          <cell r="C50" t="str">
            <v>m2</v>
          </cell>
          <cell r="D50">
            <v>30</v>
          </cell>
          <cell r="E50">
            <v>18091</v>
          </cell>
          <cell r="F50">
            <v>542730</v>
          </cell>
        </row>
        <row r="51">
          <cell r="A51">
            <v>4040600</v>
          </cell>
          <cell r="B51" t="str">
            <v>ENGRAMADOS</v>
          </cell>
          <cell r="D51">
            <v>0</v>
          </cell>
          <cell r="E51">
            <v>0</v>
          </cell>
          <cell r="F51">
            <v>5760937</v>
          </cell>
        </row>
        <row r="52">
          <cell r="A52">
            <v>4040601</v>
          </cell>
          <cell r="B52" t="str">
            <v>Engramado con reut.grama exist</v>
          </cell>
          <cell r="C52" t="str">
            <v>m2</v>
          </cell>
          <cell r="D52">
            <v>413</v>
          </cell>
          <cell r="E52">
            <v>5243</v>
          </cell>
          <cell r="F52">
            <v>2165359</v>
          </cell>
        </row>
        <row r="53">
          <cell r="A53">
            <v>4040603</v>
          </cell>
          <cell r="B53" t="str">
            <v>Engramado-STC grama t.macana</v>
          </cell>
          <cell r="C53" t="str">
            <v>m2</v>
          </cell>
          <cell r="D53">
            <v>413</v>
          </cell>
          <cell r="E53">
            <v>8706</v>
          </cell>
          <cell r="F53">
            <v>3595578</v>
          </cell>
        </row>
        <row r="54">
          <cell r="A54">
            <v>4041100</v>
          </cell>
          <cell r="B54" t="str">
            <v>CORTES CON ACETILENO</v>
          </cell>
          <cell r="D54">
            <v>0</v>
          </cell>
          <cell r="E54">
            <v>0</v>
          </cell>
          <cell r="F54">
            <v>19360302</v>
          </cell>
        </row>
        <row r="55">
          <cell r="A55">
            <v>4041101</v>
          </cell>
          <cell r="B55" t="str">
            <v>Cortes tub.acero-incl.biselada</v>
          </cell>
          <cell r="C55" t="str">
            <v>cm</v>
          </cell>
          <cell r="D55">
            <v>24414</v>
          </cell>
          <cell r="E55">
            <v>793</v>
          </cell>
          <cell r="F55">
            <v>19360302</v>
          </cell>
        </row>
        <row r="56">
          <cell r="A56">
            <v>4041200</v>
          </cell>
          <cell r="B56" t="str">
            <v>CORTES SIN ACETILENO</v>
          </cell>
          <cell r="D56">
            <v>0</v>
          </cell>
          <cell r="E56">
            <v>0</v>
          </cell>
          <cell r="F56">
            <v>7018050</v>
          </cell>
        </row>
        <row r="57">
          <cell r="A57">
            <v>4041201</v>
          </cell>
          <cell r="B57" t="str">
            <v>Corte sin acetileno con pulidora</v>
          </cell>
          <cell r="C57" t="str">
            <v>cm</v>
          </cell>
          <cell r="D57">
            <v>8850</v>
          </cell>
          <cell r="E57">
            <v>793</v>
          </cell>
          <cell r="F57">
            <v>7018050</v>
          </cell>
        </row>
        <row r="58">
          <cell r="A58">
            <v>4041300</v>
          </cell>
          <cell r="B58" t="str">
            <v>SOLDADURA</v>
          </cell>
          <cell r="D58">
            <v>0</v>
          </cell>
          <cell r="E58">
            <v>0</v>
          </cell>
          <cell r="F58">
            <v>24738480</v>
          </cell>
        </row>
        <row r="59">
          <cell r="A59">
            <v>4041301</v>
          </cell>
          <cell r="B59" t="str">
            <v>STC Cordon soldadura compl.</v>
          </cell>
          <cell r="C59" t="str">
            <v>cm</v>
          </cell>
          <cell r="D59">
            <v>21144</v>
          </cell>
          <cell r="E59">
            <v>1170</v>
          </cell>
          <cell r="F59">
            <v>24738480</v>
          </cell>
        </row>
        <row r="60">
          <cell r="A60">
            <v>4042100</v>
          </cell>
          <cell r="B60" t="str">
            <v>OTRAS OBRAS VARIAS</v>
          </cell>
          <cell r="D60">
            <v>0</v>
          </cell>
          <cell r="E60">
            <v>0</v>
          </cell>
          <cell r="F60">
            <v>28988769</v>
          </cell>
        </row>
        <row r="61">
          <cell r="A61">
            <v>4042117</v>
          </cell>
          <cell r="B61" t="str">
            <v>STC cinta poliet-re.red 10cm</v>
          </cell>
          <cell r="C61" t="str">
            <v>m</v>
          </cell>
          <cell r="D61">
            <v>10143</v>
          </cell>
          <cell r="E61">
            <v>1419</v>
          </cell>
          <cell r="F61">
            <v>14392917</v>
          </cell>
        </row>
        <row r="62">
          <cell r="A62">
            <v>4042130</v>
          </cell>
          <cell r="B62" t="str">
            <v>Alquiler retroexcav. hr.diurna</v>
          </cell>
          <cell r="C62" t="str">
            <v>h</v>
          </cell>
          <cell r="D62">
            <v>24</v>
          </cell>
          <cell r="E62">
            <v>70668</v>
          </cell>
          <cell r="F62">
            <v>1696032</v>
          </cell>
        </row>
        <row r="63">
          <cell r="A63">
            <v>4042132</v>
          </cell>
          <cell r="B63" t="str">
            <v>Alquiler retroexcav. hr.noctur</v>
          </cell>
          <cell r="C63" t="str">
            <v>h</v>
          </cell>
          <cell r="D63">
            <v>12</v>
          </cell>
          <cell r="E63">
            <v>81068</v>
          </cell>
          <cell r="F63">
            <v>972816</v>
          </cell>
        </row>
        <row r="64">
          <cell r="A64">
            <v>4042136</v>
          </cell>
          <cell r="B64" t="str">
            <v>Alquiler volqueta 6m3 hr.diurn</v>
          </cell>
          <cell r="C64" t="str">
            <v>h</v>
          </cell>
          <cell r="D64">
            <v>24</v>
          </cell>
          <cell r="E64">
            <v>38042</v>
          </cell>
          <cell r="F64">
            <v>913008</v>
          </cell>
        </row>
        <row r="65">
          <cell r="A65">
            <v>4042137</v>
          </cell>
          <cell r="B65" t="str">
            <v>Alquiler volqueta 6m3 hr.noctu</v>
          </cell>
          <cell r="C65" t="str">
            <v>h</v>
          </cell>
          <cell r="D65">
            <v>12</v>
          </cell>
          <cell r="E65">
            <v>47553</v>
          </cell>
          <cell r="F65">
            <v>570636</v>
          </cell>
        </row>
        <row r="66">
          <cell r="A66">
            <v>4042150</v>
          </cell>
          <cell r="B66" t="str">
            <v>Ayudante incluye prestaciones</v>
          </cell>
          <cell r="C66" t="str">
            <v>h</v>
          </cell>
          <cell r="D66">
            <v>960</v>
          </cell>
          <cell r="E66">
            <v>5372</v>
          </cell>
          <cell r="F66">
            <v>5157120</v>
          </cell>
        </row>
        <row r="67">
          <cell r="A67">
            <v>4042152</v>
          </cell>
          <cell r="B67" t="str">
            <v>Oficial incluye prestaciones</v>
          </cell>
          <cell r="C67" t="str">
            <v>h</v>
          </cell>
          <cell r="D67">
            <v>480</v>
          </cell>
          <cell r="E67">
            <v>11013</v>
          </cell>
          <cell r="F67">
            <v>5286240</v>
          </cell>
        </row>
        <row r="68">
          <cell r="A68">
            <v>4042200</v>
          </cell>
          <cell r="B68" t="str">
            <v>OTRAS OBRAS VARIAS-CONTINUACIÓN</v>
          </cell>
          <cell r="D68">
            <v>0</v>
          </cell>
          <cell r="E68">
            <v>0</v>
          </cell>
          <cell r="F68">
            <v>2141016</v>
          </cell>
        </row>
        <row r="69">
          <cell r="A69">
            <v>4042201</v>
          </cell>
          <cell r="B69" t="str">
            <v>Compresor 125 P3/min-in.mart.d</v>
          </cell>
          <cell r="C69" t="str">
            <v>h</v>
          </cell>
          <cell r="D69">
            <v>24</v>
          </cell>
          <cell r="E69">
            <v>53259</v>
          </cell>
          <cell r="F69">
            <v>1278216</v>
          </cell>
        </row>
        <row r="70">
          <cell r="A70">
            <v>4042203</v>
          </cell>
          <cell r="B70" t="str">
            <v>Compresor 125 P3/min-in.mart.n</v>
          </cell>
          <cell r="C70" t="str">
            <v>h</v>
          </cell>
          <cell r="D70">
            <v>12</v>
          </cell>
          <cell r="E70">
            <v>71900</v>
          </cell>
          <cell r="F70">
            <v>862800</v>
          </cell>
        </row>
        <row r="71">
          <cell r="A71">
            <v>0</v>
          </cell>
        </row>
        <row r="72">
          <cell r="A72">
            <v>4050000</v>
          </cell>
          <cell r="B72" t="str">
            <v>FABRICACIÓN Y UTILIZACIÓN CTO.</v>
          </cell>
          <cell r="D72">
            <v>0</v>
          </cell>
          <cell r="E72">
            <v>0</v>
          </cell>
          <cell r="F72">
            <v>3510676</v>
          </cell>
        </row>
        <row r="73">
          <cell r="A73">
            <v>4051100</v>
          </cell>
          <cell r="B73" t="str">
            <v>CONCRETOS DE 21 MPa</v>
          </cell>
          <cell r="D73">
            <v>0</v>
          </cell>
          <cell r="E73">
            <v>0</v>
          </cell>
          <cell r="F73">
            <v>3510676</v>
          </cell>
        </row>
        <row r="74">
          <cell r="A74">
            <v>4051101</v>
          </cell>
          <cell r="B74" t="str">
            <v>STC Cto.21MPa em.tuxve-an-ap</v>
          </cell>
          <cell r="C74" t="str">
            <v>m3</v>
          </cell>
          <cell r="D74">
            <v>13</v>
          </cell>
          <cell r="E74">
            <v>270052</v>
          </cell>
          <cell r="F74">
            <v>3510676</v>
          </cell>
        </row>
        <row r="75">
          <cell r="A75">
            <v>0</v>
          </cell>
        </row>
        <row r="76">
          <cell r="A76">
            <v>4060000</v>
          </cell>
          <cell r="B76" t="str">
            <v>ACERO DE REFUERZO</v>
          </cell>
          <cell r="D76">
            <v>0</v>
          </cell>
          <cell r="E76">
            <v>0</v>
          </cell>
          <cell r="F76">
            <v>555420</v>
          </cell>
        </row>
        <row r="77">
          <cell r="A77">
            <v>4060100</v>
          </cell>
          <cell r="B77" t="str">
            <v>BARRAS DE ACERO DE REFUERZO</v>
          </cell>
          <cell r="D77">
            <v>0</v>
          </cell>
          <cell r="E77">
            <v>0</v>
          </cell>
          <cell r="F77">
            <v>555420</v>
          </cell>
        </row>
        <row r="78">
          <cell r="A78">
            <v>4060120</v>
          </cell>
          <cell r="B78" t="str">
            <v>S.T.F.C.acero refuerzo 420 MPa 1/2"</v>
          </cell>
          <cell r="C78" t="str">
            <v>kg</v>
          </cell>
          <cell r="D78">
            <v>60</v>
          </cell>
          <cell r="E78">
            <v>3710</v>
          </cell>
          <cell r="F78">
            <v>222600</v>
          </cell>
        </row>
        <row r="79">
          <cell r="A79">
            <v>4060122</v>
          </cell>
          <cell r="B79" t="str">
            <v>S.T.F.C.acero refuerzo 420 MPa 3/8"</v>
          </cell>
          <cell r="C79" t="str">
            <v>kg</v>
          </cell>
          <cell r="D79">
            <v>60</v>
          </cell>
          <cell r="E79">
            <v>5547</v>
          </cell>
          <cell r="F79">
            <v>332820</v>
          </cell>
        </row>
        <row r="80">
          <cell r="A80">
            <v>0</v>
          </cell>
        </row>
        <row r="81">
          <cell r="A81">
            <v>4070000</v>
          </cell>
          <cell r="B81" t="str">
            <v>REDES DISTRIB.ACOM.YCOND.ACDTO</v>
          </cell>
          <cell r="D81">
            <v>0</v>
          </cell>
          <cell r="E81">
            <v>0</v>
          </cell>
          <cell r="F81">
            <v>638555084</v>
          </cell>
        </row>
        <row r="82">
          <cell r="A82">
            <v>4071000</v>
          </cell>
          <cell r="B82" t="str">
            <v>TUBERÍAS DE ACERO</v>
          </cell>
          <cell r="D82">
            <v>0</v>
          </cell>
          <cell r="E82">
            <v>0</v>
          </cell>
          <cell r="F82">
            <v>18457907</v>
          </cell>
        </row>
        <row r="83">
          <cell r="A83">
            <v>4071004</v>
          </cell>
          <cell r="B83" t="str">
            <v>STC Tuberia acero 2"</v>
          </cell>
          <cell r="C83" t="str">
            <v>m</v>
          </cell>
          <cell r="D83">
            <v>10</v>
          </cell>
          <cell r="E83">
            <v>34151</v>
          </cell>
          <cell r="F83">
            <v>341510</v>
          </cell>
        </row>
        <row r="84">
          <cell r="A84">
            <v>4071008</v>
          </cell>
          <cell r="B84" t="str">
            <v>STC Tuberia acero 3"</v>
          </cell>
          <cell r="C84" t="str">
            <v>m</v>
          </cell>
          <cell r="D84">
            <v>113</v>
          </cell>
          <cell r="E84">
            <v>75385</v>
          </cell>
          <cell r="F84">
            <v>8518505</v>
          </cell>
        </row>
        <row r="85">
          <cell r="A85">
            <v>4071010</v>
          </cell>
          <cell r="B85" t="str">
            <v>STC Tuberia acero 4"</v>
          </cell>
          <cell r="C85" t="str">
            <v>m</v>
          </cell>
          <cell r="D85">
            <v>13</v>
          </cell>
          <cell r="E85">
            <v>106533</v>
          </cell>
          <cell r="F85">
            <v>1384929</v>
          </cell>
        </row>
        <row r="86">
          <cell r="A86">
            <v>4071014</v>
          </cell>
          <cell r="B86" t="str">
            <v>STC Tuberia acero 6"</v>
          </cell>
          <cell r="C86" t="str">
            <v>m</v>
          </cell>
          <cell r="D86">
            <v>2</v>
          </cell>
          <cell r="E86">
            <v>184010</v>
          </cell>
          <cell r="F86">
            <v>368020</v>
          </cell>
        </row>
        <row r="87">
          <cell r="A87">
            <v>4071016</v>
          </cell>
          <cell r="B87" t="str">
            <v>STC Tuberia acero 8"</v>
          </cell>
          <cell r="C87" t="str">
            <v>m</v>
          </cell>
          <cell r="D87">
            <v>1</v>
          </cell>
          <cell r="E87">
            <v>274790</v>
          </cell>
          <cell r="F87">
            <v>274790</v>
          </cell>
        </row>
        <row r="88">
          <cell r="A88">
            <v>4071018</v>
          </cell>
          <cell r="B88" t="str">
            <v>STC Tuberia acero 10"</v>
          </cell>
          <cell r="C88" t="str">
            <v>m</v>
          </cell>
          <cell r="D88">
            <v>7</v>
          </cell>
          <cell r="E88">
            <v>387661</v>
          </cell>
          <cell r="F88">
            <v>2713627</v>
          </cell>
        </row>
        <row r="89">
          <cell r="A89">
            <v>4071068</v>
          </cell>
          <cell r="B89" t="str">
            <v>STC Tub. galvanix. pesada 11/2"</v>
          </cell>
          <cell r="C89" t="str">
            <v>m</v>
          </cell>
          <cell r="D89">
            <v>306</v>
          </cell>
          <cell r="E89">
            <v>15871</v>
          </cell>
          <cell r="F89">
            <v>4856526</v>
          </cell>
        </row>
        <row r="90">
          <cell r="A90">
            <v>4071500</v>
          </cell>
          <cell r="B90" t="str">
            <v>TEES Y TAPONES EN ACERO</v>
          </cell>
          <cell r="D90">
            <v>0</v>
          </cell>
          <cell r="E90">
            <v>0</v>
          </cell>
          <cell r="F90">
            <v>21455799</v>
          </cell>
        </row>
        <row r="91">
          <cell r="A91">
            <v>4071531</v>
          </cell>
          <cell r="B91" t="str">
            <v>STC Tee partida R.D 6"x3"</v>
          </cell>
          <cell r="C91" t="str">
            <v>un</v>
          </cell>
          <cell r="D91">
            <v>7</v>
          </cell>
          <cell r="E91">
            <v>2634924</v>
          </cell>
          <cell r="F91">
            <v>18444468</v>
          </cell>
        </row>
        <row r="92">
          <cell r="A92">
            <v>4071541</v>
          </cell>
          <cell r="B92" t="str">
            <v>STC Tee partida R.B 8"x6"</v>
          </cell>
          <cell r="C92" t="str">
            <v>un</v>
          </cell>
          <cell r="D92">
            <v>1</v>
          </cell>
          <cell r="E92">
            <v>3011331</v>
          </cell>
          <cell r="F92">
            <v>3011331</v>
          </cell>
        </row>
        <row r="93">
          <cell r="A93">
            <v>4072000</v>
          </cell>
          <cell r="B93" t="str">
            <v>TUBERÍAS Y ACCESORIOS DE H.D.</v>
          </cell>
          <cell r="D93">
            <v>0</v>
          </cell>
          <cell r="E93">
            <v>0</v>
          </cell>
          <cell r="F93">
            <v>18722245</v>
          </cell>
        </row>
        <row r="94">
          <cell r="A94">
            <v>4072006</v>
          </cell>
          <cell r="B94" t="str">
            <v>STC Tuberia H.D. 6"</v>
          </cell>
          <cell r="C94" t="str">
            <v>m</v>
          </cell>
          <cell r="D94">
            <v>1396</v>
          </cell>
          <cell r="E94">
            <v>13335</v>
          </cell>
          <cell r="F94">
            <v>18615660</v>
          </cell>
        </row>
        <row r="95">
          <cell r="A95">
            <v>4072008</v>
          </cell>
          <cell r="B95" t="str">
            <v>STC Tuberia H.D. 8"</v>
          </cell>
          <cell r="C95" t="str">
            <v>m</v>
          </cell>
          <cell r="D95">
            <v>5</v>
          </cell>
          <cell r="E95">
            <v>21317</v>
          </cell>
          <cell r="F95">
            <v>106585</v>
          </cell>
        </row>
        <row r="96">
          <cell r="A96">
            <v>4072100</v>
          </cell>
          <cell r="B96" t="str">
            <v>CODOS EN H.D.</v>
          </cell>
          <cell r="D96">
            <v>0</v>
          </cell>
          <cell r="E96">
            <v>0</v>
          </cell>
          <cell r="F96">
            <v>9597735</v>
          </cell>
        </row>
        <row r="97">
          <cell r="A97">
            <v>4072152</v>
          </cell>
          <cell r="B97" t="str">
            <v>STC codo H.D-J.R. PVC 45° 6"</v>
          </cell>
          <cell r="C97" t="str">
            <v>un</v>
          </cell>
          <cell r="D97">
            <v>28</v>
          </cell>
          <cell r="E97">
            <v>238066</v>
          </cell>
          <cell r="F97">
            <v>6665848</v>
          </cell>
        </row>
        <row r="98">
          <cell r="A98">
            <v>4072174</v>
          </cell>
          <cell r="B98" t="str">
            <v>STC codo H.D-J.R. PVC 22.5° 6"</v>
          </cell>
          <cell r="C98" t="str">
            <v>un</v>
          </cell>
          <cell r="D98">
            <v>7</v>
          </cell>
          <cell r="E98">
            <v>216762</v>
          </cell>
          <cell r="F98">
            <v>1517334</v>
          </cell>
        </row>
        <row r="99">
          <cell r="A99">
            <v>4072192</v>
          </cell>
          <cell r="B99" t="str">
            <v>STC codo H.D-J.R.PVC 11.25° 6"</v>
          </cell>
          <cell r="C99" t="str">
            <v>un</v>
          </cell>
          <cell r="D99">
            <v>7</v>
          </cell>
          <cell r="E99">
            <v>202079</v>
          </cell>
          <cell r="F99">
            <v>1414553</v>
          </cell>
        </row>
        <row r="100">
          <cell r="A100">
            <v>4072300</v>
          </cell>
          <cell r="B100" t="str">
            <v>REDUCCIONES Y TEES EN H.D.</v>
          </cell>
          <cell r="D100">
            <v>0</v>
          </cell>
          <cell r="E100">
            <v>0</v>
          </cell>
          <cell r="F100">
            <v>16054785</v>
          </cell>
        </row>
        <row r="101">
          <cell r="A101">
            <v>4072302</v>
          </cell>
          <cell r="B101" t="str">
            <v>STC Reduccion H.D-E.L. PVC 3"x2"</v>
          </cell>
          <cell r="C101" t="str">
            <v>un</v>
          </cell>
          <cell r="D101">
            <v>18</v>
          </cell>
          <cell r="E101">
            <v>52691</v>
          </cell>
          <cell r="F101">
            <v>948438</v>
          </cell>
        </row>
        <row r="102">
          <cell r="A102">
            <v>4072304</v>
          </cell>
          <cell r="B102" t="str">
            <v>STC Reduccion H.D-E.L. PVC 4"x2"</v>
          </cell>
          <cell r="C102" t="str">
            <v>un</v>
          </cell>
          <cell r="D102">
            <v>4</v>
          </cell>
          <cell r="E102">
            <v>64822</v>
          </cell>
          <cell r="F102">
            <v>259288</v>
          </cell>
        </row>
        <row r="103">
          <cell r="A103">
            <v>4072306</v>
          </cell>
          <cell r="B103" t="str">
            <v>STC Reduccion H.D-E.L. PVC 4"x3"</v>
          </cell>
          <cell r="C103" t="str">
            <v>un</v>
          </cell>
          <cell r="D103">
            <v>4</v>
          </cell>
          <cell r="E103">
            <v>80039</v>
          </cell>
          <cell r="F103">
            <v>320156</v>
          </cell>
        </row>
        <row r="104">
          <cell r="A104">
            <v>4072354</v>
          </cell>
          <cell r="B104" t="str">
            <v>STC Tee H.D-E.L. PVC 3"x3"</v>
          </cell>
          <cell r="C104" t="str">
            <v>un</v>
          </cell>
          <cell r="D104">
            <v>46</v>
          </cell>
          <cell r="E104">
            <v>98341</v>
          </cell>
          <cell r="F104">
            <v>4523686</v>
          </cell>
        </row>
        <row r="105">
          <cell r="A105">
            <v>4072358</v>
          </cell>
          <cell r="B105" t="str">
            <v>STC Tee H.D-E.L. PVC 4"x3"</v>
          </cell>
          <cell r="C105" t="str">
            <v>un</v>
          </cell>
          <cell r="D105">
            <v>23</v>
          </cell>
          <cell r="E105">
            <v>125690</v>
          </cell>
          <cell r="F105">
            <v>2890870</v>
          </cell>
        </row>
        <row r="106">
          <cell r="A106">
            <v>4072360</v>
          </cell>
          <cell r="B106" t="str">
            <v>STC Tee H.D-E.L. PVC 4"x4"</v>
          </cell>
          <cell r="C106" t="str">
            <v>un</v>
          </cell>
          <cell r="D106">
            <v>25</v>
          </cell>
          <cell r="E106">
            <v>145472</v>
          </cell>
          <cell r="F106">
            <v>3636800</v>
          </cell>
        </row>
        <row r="107">
          <cell r="A107">
            <v>4072384</v>
          </cell>
          <cell r="B107" t="str">
            <v>STC Tee H.D-E.L. AC 6"x3"</v>
          </cell>
          <cell r="C107" t="str">
            <v>un</v>
          </cell>
          <cell r="D107">
            <v>6</v>
          </cell>
          <cell r="E107">
            <v>227201</v>
          </cell>
          <cell r="F107">
            <v>1363206</v>
          </cell>
        </row>
        <row r="108">
          <cell r="A108">
            <v>4072388</v>
          </cell>
          <cell r="B108" t="str">
            <v>STC Tee H.D-E.L. AC 6"x6"</v>
          </cell>
          <cell r="C108" t="str">
            <v>un</v>
          </cell>
          <cell r="D108">
            <v>7</v>
          </cell>
          <cell r="E108">
            <v>301763</v>
          </cell>
          <cell r="F108">
            <v>2112341</v>
          </cell>
        </row>
        <row r="109">
          <cell r="A109">
            <v>4072400</v>
          </cell>
          <cell r="B109" t="str">
            <v>TEES Y TAPONES EN H.D.</v>
          </cell>
          <cell r="D109">
            <v>0</v>
          </cell>
          <cell r="E109">
            <v>0</v>
          </cell>
          <cell r="F109">
            <v>1231287</v>
          </cell>
        </row>
        <row r="110">
          <cell r="A110">
            <v>4072450</v>
          </cell>
          <cell r="B110" t="str">
            <v>STC Tapon H.D-PVC 2"</v>
          </cell>
          <cell r="C110" t="str">
            <v>un</v>
          </cell>
          <cell r="D110">
            <v>1</v>
          </cell>
          <cell r="E110">
            <v>31806</v>
          </cell>
          <cell r="F110">
            <v>31806</v>
          </cell>
        </row>
        <row r="111">
          <cell r="A111">
            <v>4072452</v>
          </cell>
          <cell r="B111" t="str">
            <v>STC Tapon H.D-PVC 3"</v>
          </cell>
          <cell r="C111" t="str">
            <v>un</v>
          </cell>
          <cell r="D111">
            <v>25</v>
          </cell>
          <cell r="E111">
            <v>45082</v>
          </cell>
          <cell r="F111">
            <v>1127050</v>
          </cell>
        </row>
        <row r="112">
          <cell r="A112">
            <v>4072454</v>
          </cell>
          <cell r="B112" t="str">
            <v>STC Tapon H.D-PVC 4"</v>
          </cell>
          <cell r="C112" t="str">
            <v>un</v>
          </cell>
          <cell r="D112">
            <v>1</v>
          </cell>
          <cell r="E112">
            <v>72431</v>
          </cell>
          <cell r="F112">
            <v>72431</v>
          </cell>
        </row>
        <row r="113">
          <cell r="A113">
            <v>4073000</v>
          </cell>
          <cell r="B113" t="str">
            <v>TUBERÍAS DE PVC</v>
          </cell>
          <cell r="D113">
            <v>0</v>
          </cell>
          <cell r="E113">
            <v>0</v>
          </cell>
          <cell r="F113">
            <v>93360571</v>
          </cell>
        </row>
        <row r="114">
          <cell r="A114">
            <v>4073010</v>
          </cell>
          <cell r="B114" t="str">
            <v>STC Tub. PVC-P E.L. 3" RDE 13.5</v>
          </cell>
          <cell r="C114" t="str">
            <v>m</v>
          </cell>
          <cell r="D114">
            <v>6293</v>
          </cell>
          <cell r="E114">
            <v>9497</v>
          </cell>
          <cell r="F114">
            <v>59764621</v>
          </cell>
        </row>
        <row r="115">
          <cell r="A115">
            <v>4073012</v>
          </cell>
          <cell r="B115" t="str">
            <v>STC Tub. PVC-P E.L. 4" RDE 13.5</v>
          </cell>
          <cell r="C115" t="str">
            <v>m</v>
          </cell>
          <cell r="D115">
            <v>2309</v>
          </cell>
          <cell r="E115">
            <v>14550</v>
          </cell>
          <cell r="F115">
            <v>33595950</v>
          </cell>
        </row>
        <row r="116">
          <cell r="A116">
            <v>4073400</v>
          </cell>
          <cell r="B116" t="str">
            <v>CODOS EN PVC-P</v>
          </cell>
          <cell r="D116">
            <v>0</v>
          </cell>
          <cell r="E116">
            <v>0</v>
          </cell>
          <cell r="F116">
            <v>47997977</v>
          </cell>
        </row>
        <row r="117">
          <cell r="A117">
            <v>4073444</v>
          </cell>
          <cell r="B117" t="str">
            <v>STC Codo G.R. PVC-P 90° RDE 21 3"</v>
          </cell>
          <cell r="C117" t="str">
            <v>un</v>
          </cell>
          <cell r="D117">
            <v>3</v>
          </cell>
          <cell r="E117">
            <v>87277</v>
          </cell>
          <cell r="F117">
            <v>261831</v>
          </cell>
        </row>
        <row r="118">
          <cell r="A118">
            <v>4073446</v>
          </cell>
          <cell r="B118" t="str">
            <v>STC Codo G.R. PVC-P 90° RDE 21 4"</v>
          </cell>
          <cell r="C118" t="str">
            <v>un</v>
          </cell>
          <cell r="D118">
            <v>4</v>
          </cell>
          <cell r="E118">
            <v>161547</v>
          </cell>
          <cell r="F118">
            <v>646188</v>
          </cell>
        </row>
        <row r="119">
          <cell r="A119">
            <v>4073462</v>
          </cell>
          <cell r="B119" t="str">
            <v>STC Codo G.R. PVC-P 45° RDE 21 3"</v>
          </cell>
          <cell r="C119" t="str">
            <v>un</v>
          </cell>
          <cell r="D119">
            <v>426</v>
          </cell>
          <cell r="E119">
            <v>61480</v>
          </cell>
          <cell r="F119">
            <v>26190480</v>
          </cell>
        </row>
        <row r="120">
          <cell r="A120">
            <v>4073464</v>
          </cell>
          <cell r="B120" t="str">
            <v>STC Codo G.R. PVC-P 45° RDE 21 4"</v>
          </cell>
          <cell r="C120" t="str">
            <v>un</v>
          </cell>
          <cell r="D120">
            <v>100</v>
          </cell>
          <cell r="E120">
            <v>116953</v>
          </cell>
          <cell r="F120">
            <v>11695300</v>
          </cell>
        </row>
        <row r="121">
          <cell r="A121">
            <v>4073478</v>
          </cell>
          <cell r="B121" t="str">
            <v>STC Codo G.R. PVC-P22.5° RDE21 3"</v>
          </cell>
          <cell r="C121" t="str">
            <v>un</v>
          </cell>
          <cell r="D121">
            <v>56</v>
          </cell>
          <cell r="E121">
            <v>60625</v>
          </cell>
          <cell r="F121">
            <v>3395000</v>
          </cell>
        </row>
        <row r="122">
          <cell r="A122">
            <v>4073480</v>
          </cell>
          <cell r="B122" t="str">
            <v>STC Codo G.R. PVC-P22.5° RDE21 4"</v>
          </cell>
          <cell r="C122" t="str">
            <v>un</v>
          </cell>
          <cell r="D122">
            <v>14</v>
          </cell>
          <cell r="E122">
            <v>106132</v>
          </cell>
          <cell r="F122">
            <v>1485848</v>
          </cell>
        </row>
        <row r="123">
          <cell r="A123">
            <v>4073494</v>
          </cell>
          <cell r="B123" t="str">
            <v>STC Codo G.R.PVC-P11.25° RDE21 3"</v>
          </cell>
          <cell r="C123" t="str">
            <v>un</v>
          </cell>
          <cell r="D123">
            <v>50</v>
          </cell>
          <cell r="E123">
            <v>56049</v>
          </cell>
          <cell r="F123">
            <v>2802450</v>
          </cell>
        </row>
        <row r="124">
          <cell r="A124">
            <v>4073496</v>
          </cell>
          <cell r="B124" t="str">
            <v>STC Codo G.R.PVC-P11.25° RDE21 4"</v>
          </cell>
          <cell r="C124" t="str">
            <v>un</v>
          </cell>
          <cell r="D124">
            <v>15</v>
          </cell>
          <cell r="E124">
            <v>101392</v>
          </cell>
          <cell r="F124">
            <v>1520880</v>
          </cell>
        </row>
        <row r="125">
          <cell r="A125">
            <v>4075500</v>
          </cell>
          <cell r="B125" t="str">
            <v>TUBERÍAS Y ACCES. PF+UAD y PE-AL-PE</v>
          </cell>
          <cell r="D125">
            <v>0</v>
          </cell>
          <cell r="E125">
            <v>0</v>
          </cell>
          <cell r="F125">
            <v>29313060</v>
          </cell>
        </row>
        <row r="126">
          <cell r="A126">
            <v>4075511</v>
          </cell>
          <cell r="B126" t="str">
            <v>TC Tub. PE-AL-PE  1/2"</v>
          </cell>
          <cell r="C126" t="str">
            <v>un</v>
          </cell>
          <cell r="D126">
            <v>9830</v>
          </cell>
          <cell r="E126">
            <v>2982</v>
          </cell>
          <cell r="F126">
            <v>29313060</v>
          </cell>
        </row>
        <row r="127">
          <cell r="A127">
            <v>4076600</v>
          </cell>
          <cell r="B127" t="str">
            <v>DESVÍOS Y REDUCCIONES EN H.F.</v>
          </cell>
          <cell r="D127">
            <v>0</v>
          </cell>
          <cell r="E127">
            <v>0</v>
          </cell>
          <cell r="F127">
            <v>1954039</v>
          </cell>
        </row>
        <row r="128">
          <cell r="A128">
            <v>4076648</v>
          </cell>
          <cell r="B128" t="str">
            <v>STC Reduccion H.F. E.L. PVC 6"x2"</v>
          </cell>
          <cell r="C128" t="str">
            <v>un</v>
          </cell>
          <cell r="D128">
            <v>1</v>
          </cell>
          <cell r="E128">
            <v>125248</v>
          </cell>
          <cell r="F128">
            <v>125248</v>
          </cell>
        </row>
        <row r="129">
          <cell r="A129">
            <v>4076650</v>
          </cell>
          <cell r="B129" t="str">
            <v>STC Reduccion H.F. E.L. PVC 6"x3"</v>
          </cell>
          <cell r="C129" t="str">
            <v>un</v>
          </cell>
          <cell r="D129">
            <v>3</v>
          </cell>
          <cell r="E129">
            <v>154160</v>
          </cell>
          <cell r="F129">
            <v>462480</v>
          </cell>
        </row>
        <row r="130">
          <cell r="A130">
            <v>4076652</v>
          </cell>
          <cell r="B130" t="str">
            <v>STC Reduccion H.F. E.L. PVC 6"x4"</v>
          </cell>
          <cell r="C130" t="str">
            <v>un</v>
          </cell>
          <cell r="D130">
            <v>5</v>
          </cell>
          <cell r="E130">
            <v>167855</v>
          </cell>
          <cell r="F130">
            <v>839275</v>
          </cell>
        </row>
        <row r="131">
          <cell r="A131">
            <v>4076658</v>
          </cell>
          <cell r="B131" t="str">
            <v>STC Reduccion H.F. E.L. PVC 8"x4"</v>
          </cell>
          <cell r="C131" t="str">
            <v>un</v>
          </cell>
          <cell r="D131">
            <v>2</v>
          </cell>
          <cell r="E131">
            <v>263518</v>
          </cell>
          <cell r="F131">
            <v>527036</v>
          </cell>
        </row>
        <row r="132">
          <cell r="A132">
            <v>4076900</v>
          </cell>
          <cell r="B132" t="str">
            <v>TEES EN H.F.</v>
          </cell>
          <cell r="D132">
            <v>0</v>
          </cell>
          <cell r="E132">
            <v>0</v>
          </cell>
          <cell r="F132">
            <v>13822200</v>
          </cell>
        </row>
        <row r="133">
          <cell r="A133">
            <v>4076910</v>
          </cell>
          <cell r="B133" t="str">
            <v>STC Tee H.F. E.L. PVC-AC 6"x3"</v>
          </cell>
          <cell r="C133" t="str">
            <v>un</v>
          </cell>
          <cell r="D133">
            <v>18</v>
          </cell>
          <cell r="E133">
            <v>227201</v>
          </cell>
          <cell r="F133">
            <v>4089618</v>
          </cell>
        </row>
        <row r="134">
          <cell r="A134">
            <v>4076911</v>
          </cell>
          <cell r="B134" t="str">
            <v>STC Tee H.F. E.L. PVC-AC 6"x4"</v>
          </cell>
          <cell r="C134" t="str">
            <v>un</v>
          </cell>
          <cell r="D134">
            <v>3</v>
          </cell>
          <cell r="E134">
            <v>269808</v>
          </cell>
          <cell r="F134">
            <v>809424</v>
          </cell>
        </row>
        <row r="135">
          <cell r="A135">
            <v>4076946</v>
          </cell>
          <cell r="B135" t="str">
            <v>STC Tee H.F. E.L. PVC 8"x6"</v>
          </cell>
          <cell r="C135" t="str">
            <v>un</v>
          </cell>
          <cell r="D135">
            <v>2</v>
          </cell>
          <cell r="E135">
            <v>663722</v>
          </cell>
          <cell r="F135">
            <v>1327444</v>
          </cell>
        </row>
        <row r="136">
          <cell r="A136">
            <v>4076978</v>
          </cell>
          <cell r="B136" t="str">
            <v>STC Tee H.F. E.L. AC 8"x3"</v>
          </cell>
          <cell r="C136" t="str">
            <v>un</v>
          </cell>
          <cell r="D136">
            <v>11</v>
          </cell>
          <cell r="E136">
            <v>546552</v>
          </cell>
          <cell r="F136">
            <v>6012072</v>
          </cell>
        </row>
        <row r="137">
          <cell r="A137">
            <v>4076984</v>
          </cell>
          <cell r="B137" t="str">
            <v>STC Tee H.F. E.L. AC 8"x8"</v>
          </cell>
          <cell r="C137" t="str">
            <v>un</v>
          </cell>
          <cell r="D137">
            <v>1</v>
          </cell>
          <cell r="E137">
            <v>709373</v>
          </cell>
          <cell r="F137">
            <v>709373</v>
          </cell>
        </row>
        <row r="138">
          <cell r="A138">
            <v>4076992</v>
          </cell>
          <cell r="B138" t="str">
            <v>STC Tee H.F. E.L. AC 10"x6"</v>
          </cell>
          <cell r="C138" t="str">
            <v>un</v>
          </cell>
          <cell r="D138">
            <v>1</v>
          </cell>
          <cell r="E138">
            <v>874269</v>
          </cell>
          <cell r="F138">
            <v>874269</v>
          </cell>
        </row>
        <row r="139">
          <cell r="A139">
            <v>4077200</v>
          </cell>
          <cell r="B139" t="str">
            <v>TEES Y TAPONES EN H.F. Continua 3..</v>
          </cell>
          <cell r="D139">
            <v>0</v>
          </cell>
          <cell r="E139">
            <v>0</v>
          </cell>
          <cell r="F139">
            <v>275268</v>
          </cell>
        </row>
        <row r="140">
          <cell r="A140">
            <v>4077290</v>
          </cell>
          <cell r="B140" t="str">
            <v>Retiro tapones existente 3"y 4"</v>
          </cell>
          <cell r="C140" t="str">
            <v>un</v>
          </cell>
          <cell r="D140">
            <v>7</v>
          </cell>
          <cell r="E140">
            <v>39324</v>
          </cell>
          <cell r="F140">
            <v>275268</v>
          </cell>
        </row>
        <row r="141">
          <cell r="A141">
            <v>4078200</v>
          </cell>
          <cell r="B141" t="str">
            <v>VÁLVULAS DE COMPUERTA</v>
          </cell>
          <cell r="D141">
            <v>0</v>
          </cell>
          <cell r="E141">
            <v>0</v>
          </cell>
          <cell r="F141">
            <v>2156010</v>
          </cell>
        </row>
        <row r="142">
          <cell r="A142">
            <v>4078204</v>
          </cell>
          <cell r="B142" t="str">
            <v>STC Valvula c.elas.H.D. EL.PVC 3"</v>
          </cell>
          <cell r="C142" t="str">
            <v>un</v>
          </cell>
          <cell r="D142">
            <v>34</v>
          </cell>
          <cell r="E142">
            <v>17783</v>
          </cell>
          <cell r="F142">
            <v>604622</v>
          </cell>
        </row>
        <row r="143">
          <cell r="A143">
            <v>4078206</v>
          </cell>
          <cell r="B143" t="str">
            <v>STC Valvula c.elas.H.D. EL.PVC 4"</v>
          </cell>
          <cell r="C143" t="str">
            <v>un</v>
          </cell>
          <cell r="D143">
            <v>39</v>
          </cell>
          <cell r="E143">
            <v>22232</v>
          </cell>
          <cell r="F143">
            <v>867048</v>
          </cell>
        </row>
        <row r="144">
          <cell r="A144">
            <v>4078218</v>
          </cell>
          <cell r="B144" t="str">
            <v>STC Valvula c.elas.H.D. EL.AC 6"</v>
          </cell>
          <cell r="C144" t="str">
            <v>un</v>
          </cell>
          <cell r="D144">
            <v>12</v>
          </cell>
          <cell r="E144">
            <v>52638</v>
          </cell>
          <cell r="F144">
            <v>631656</v>
          </cell>
        </row>
        <row r="145">
          <cell r="A145">
            <v>4078220</v>
          </cell>
          <cell r="B145" t="str">
            <v>STC Valvula c.elas.H.D. EL.AC 8"</v>
          </cell>
          <cell r="C145" t="str">
            <v>un</v>
          </cell>
          <cell r="D145">
            <v>1</v>
          </cell>
          <cell r="E145">
            <v>52684</v>
          </cell>
          <cell r="F145">
            <v>52684</v>
          </cell>
        </row>
        <row r="146">
          <cell r="A146">
            <v>4078300</v>
          </cell>
          <cell r="B146" t="str">
            <v>VÁLVULAS DE COMPUERTA Continuación.</v>
          </cell>
          <cell r="D146">
            <v>0</v>
          </cell>
          <cell r="E146">
            <v>0</v>
          </cell>
          <cell r="F146">
            <v>80642110</v>
          </cell>
        </row>
        <row r="147">
          <cell r="A147">
            <v>4078350</v>
          </cell>
          <cell r="B147" t="str">
            <v>ST e Intercal.Valv.d.com.VNA 2"</v>
          </cell>
          <cell r="C147" t="str">
            <v>un</v>
          </cell>
          <cell r="D147">
            <v>41</v>
          </cell>
          <cell r="E147">
            <v>442439</v>
          </cell>
          <cell r="F147">
            <v>18139999</v>
          </cell>
        </row>
        <row r="148">
          <cell r="A148">
            <v>4078371</v>
          </cell>
          <cell r="B148" t="str">
            <v>T e Intercal.Valv.d.com.VNA 3"</v>
          </cell>
          <cell r="C148" t="str">
            <v>un</v>
          </cell>
          <cell r="D148">
            <v>144</v>
          </cell>
          <cell r="E148">
            <v>218209</v>
          </cell>
          <cell r="F148">
            <v>31422096</v>
          </cell>
        </row>
        <row r="149">
          <cell r="A149">
            <v>4078372</v>
          </cell>
          <cell r="B149" t="str">
            <v>T e Intercal.Valv.d.com.VNA 4"</v>
          </cell>
          <cell r="C149" t="str">
            <v>un</v>
          </cell>
          <cell r="D149">
            <v>59</v>
          </cell>
          <cell r="E149">
            <v>242421</v>
          </cell>
          <cell r="F149">
            <v>14302839</v>
          </cell>
        </row>
        <row r="150">
          <cell r="A150">
            <v>4078373</v>
          </cell>
          <cell r="B150" t="str">
            <v>T e Intercal.Valv.d.com.VNA 6"</v>
          </cell>
          <cell r="C150" t="str">
            <v>un</v>
          </cell>
          <cell r="D150">
            <v>35</v>
          </cell>
          <cell r="E150">
            <v>368134</v>
          </cell>
          <cell r="F150">
            <v>12884690</v>
          </cell>
        </row>
        <row r="151">
          <cell r="A151">
            <v>4078374</v>
          </cell>
          <cell r="B151" t="str">
            <v>T e Intercal.Valv.d.com.VNA 8"</v>
          </cell>
          <cell r="C151" t="str">
            <v>un</v>
          </cell>
          <cell r="D151">
            <v>4</v>
          </cell>
          <cell r="E151">
            <v>553780</v>
          </cell>
          <cell r="F151">
            <v>2215120</v>
          </cell>
        </row>
        <row r="152">
          <cell r="A152">
            <v>4078375</v>
          </cell>
          <cell r="B152" t="str">
            <v>T e Intercal.Valv.d.com.VNA 10"</v>
          </cell>
          <cell r="C152" t="str">
            <v>un</v>
          </cell>
          <cell r="D152">
            <v>2</v>
          </cell>
          <cell r="E152">
            <v>838683</v>
          </cell>
          <cell r="F152">
            <v>1677366</v>
          </cell>
        </row>
        <row r="153">
          <cell r="A153">
            <v>4078400</v>
          </cell>
          <cell r="B153" t="str">
            <v>VÁLVULAS REGULADORAS PRESIÓN</v>
          </cell>
          <cell r="D153">
            <v>0</v>
          </cell>
          <cell r="E153">
            <v>0</v>
          </cell>
          <cell r="F153">
            <v>100258724</v>
          </cell>
        </row>
        <row r="154">
          <cell r="A154">
            <v>4078412</v>
          </cell>
          <cell r="B154" t="str">
            <v>STC Valvula reg.pre sin m.fluj 3"</v>
          </cell>
          <cell r="C154" t="str">
            <v>un</v>
          </cell>
          <cell r="D154">
            <v>12</v>
          </cell>
          <cell r="E154">
            <v>5746524</v>
          </cell>
          <cell r="F154">
            <v>68958288</v>
          </cell>
        </row>
        <row r="155">
          <cell r="A155">
            <v>4078416</v>
          </cell>
          <cell r="B155" t="str">
            <v>STC Valvula reg.pre sin m.fluj 4"</v>
          </cell>
          <cell r="C155" t="str">
            <v>un</v>
          </cell>
          <cell r="D155">
            <v>1</v>
          </cell>
          <cell r="E155">
            <v>7058802</v>
          </cell>
          <cell r="F155">
            <v>7058802</v>
          </cell>
        </row>
        <row r="156">
          <cell r="A156">
            <v>4078420</v>
          </cell>
          <cell r="B156" t="str">
            <v>STC Valvula reg.pre sin m.fluj 6"</v>
          </cell>
          <cell r="C156" t="str">
            <v>un</v>
          </cell>
          <cell r="D156">
            <v>2</v>
          </cell>
          <cell r="E156">
            <v>12120817</v>
          </cell>
          <cell r="F156">
            <v>24241634</v>
          </cell>
        </row>
        <row r="157">
          <cell r="A157">
            <v>4078700</v>
          </cell>
          <cell r="B157" t="str">
            <v>HIDRANTES</v>
          </cell>
          <cell r="D157">
            <v>0</v>
          </cell>
          <cell r="E157">
            <v>0</v>
          </cell>
          <cell r="F157">
            <v>44133</v>
          </cell>
        </row>
        <row r="158">
          <cell r="A158">
            <v>4078760</v>
          </cell>
          <cell r="B158" t="str">
            <v>T.C. de hidrante 3"</v>
          </cell>
          <cell r="C158" t="str">
            <v>un</v>
          </cell>
          <cell r="D158">
            <v>1</v>
          </cell>
          <cell r="E158">
            <v>44133</v>
          </cell>
          <cell r="F158">
            <v>44133</v>
          </cell>
        </row>
        <row r="159">
          <cell r="A159">
            <v>4079000</v>
          </cell>
          <cell r="B159" t="str">
            <v>UNIONES MECÁNICAS  Continuación1...</v>
          </cell>
          <cell r="D159">
            <v>0</v>
          </cell>
          <cell r="E159">
            <v>0</v>
          </cell>
          <cell r="F159">
            <v>12086051</v>
          </cell>
        </row>
        <row r="160">
          <cell r="A160">
            <v>4079080</v>
          </cell>
          <cell r="B160" t="str">
            <v>STC Union H.F. Tipo dresser 3"</v>
          </cell>
          <cell r="C160" t="str">
            <v>un</v>
          </cell>
          <cell r="D160">
            <v>99</v>
          </cell>
          <cell r="E160">
            <v>86644</v>
          </cell>
          <cell r="F160">
            <v>8577756</v>
          </cell>
        </row>
        <row r="161">
          <cell r="A161">
            <v>4079082</v>
          </cell>
          <cell r="B161" t="str">
            <v>STC Union H.F. Tipo dresser 4"</v>
          </cell>
          <cell r="C161" t="str">
            <v>un</v>
          </cell>
          <cell r="D161">
            <v>17</v>
          </cell>
          <cell r="E161">
            <v>105332</v>
          </cell>
          <cell r="F161">
            <v>1790644</v>
          </cell>
        </row>
        <row r="162">
          <cell r="A162">
            <v>4079084</v>
          </cell>
          <cell r="B162" t="str">
            <v>STC Union H.F. Tipo dresser 6"</v>
          </cell>
          <cell r="C162" t="str">
            <v>un</v>
          </cell>
          <cell r="D162">
            <v>4</v>
          </cell>
          <cell r="E162">
            <v>157249</v>
          </cell>
          <cell r="F162">
            <v>628996</v>
          </cell>
        </row>
        <row r="163">
          <cell r="A163">
            <v>4079086</v>
          </cell>
          <cell r="B163" t="str">
            <v>STC Union H.F. Tipo dresser 8"</v>
          </cell>
          <cell r="C163" t="str">
            <v>un</v>
          </cell>
          <cell r="D163">
            <v>5</v>
          </cell>
          <cell r="E163">
            <v>217731</v>
          </cell>
          <cell r="F163">
            <v>1088655</v>
          </cell>
        </row>
        <row r="164">
          <cell r="A164">
            <v>4079100</v>
          </cell>
          <cell r="B164" t="str">
            <v>UNIONES MECÁNICAS  Continuanción2..</v>
          </cell>
          <cell r="D164">
            <v>0</v>
          </cell>
          <cell r="E164">
            <v>0</v>
          </cell>
          <cell r="F164">
            <v>27980702</v>
          </cell>
        </row>
        <row r="165">
          <cell r="A165">
            <v>4079149</v>
          </cell>
          <cell r="B165" t="str">
            <v>STC unión univ. Ra59.5-72.0 mm</v>
          </cell>
          <cell r="C165" t="str">
            <v>un</v>
          </cell>
          <cell r="D165">
            <v>23</v>
          </cell>
          <cell r="E165">
            <v>43499</v>
          </cell>
          <cell r="F165">
            <v>1000477</v>
          </cell>
        </row>
        <row r="166">
          <cell r="A166">
            <v>4079150</v>
          </cell>
          <cell r="B166" t="str">
            <v>STC unión univ.Ra.88-102 75mm</v>
          </cell>
          <cell r="C166" t="str">
            <v>un</v>
          </cell>
          <cell r="D166">
            <v>46</v>
          </cell>
          <cell r="E166">
            <v>104615</v>
          </cell>
          <cell r="F166">
            <v>4812290</v>
          </cell>
        </row>
        <row r="167">
          <cell r="A167">
            <v>4079152</v>
          </cell>
          <cell r="B167" t="str">
            <v>STC unión univ.Ra.109-127 4"</v>
          </cell>
          <cell r="C167" t="str">
            <v>un</v>
          </cell>
          <cell r="D167">
            <v>59</v>
          </cell>
          <cell r="E167">
            <v>106504</v>
          </cell>
          <cell r="F167">
            <v>6283736</v>
          </cell>
        </row>
        <row r="168">
          <cell r="A168">
            <v>4079154</v>
          </cell>
          <cell r="B168" t="str">
            <v>STC unión univ.Ra.159-181 6"</v>
          </cell>
          <cell r="C168" t="str">
            <v>un</v>
          </cell>
          <cell r="D168">
            <v>48</v>
          </cell>
          <cell r="E168">
            <v>172633</v>
          </cell>
          <cell r="F168">
            <v>8286384</v>
          </cell>
        </row>
        <row r="169">
          <cell r="A169">
            <v>4079156</v>
          </cell>
          <cell r="B169" t="str">
            <v>STC unión univ.Ra.218-235 8"</v>
          </cell>
          <cell r="C169" t="str">
            <v>un</v>
          </cell>
          <cell r="D169">
            <v>25</v>
          </cell>
          <cell r="E169">
            <v>271447</v>
          </cell>
          <cell r="F169">
            <v>6786175</v>
          </cell>
        </row>
        <row r="170">
          <cell r="A170">
            <v>4079158</v>
          </cell>
          <cell r="B170" t="str">
            <v>STC unión univ.Ra.272-289 10"</v>
          </cell>
          <cell r="C170" t="str">
            <v>un</v>
          </cell>
          <cell r="D170">
            <v>2</v>
          </cell>
          <cell r="E170">
            <v>405820</v>
          </cell>
          <cell r="F170">
            <v>811640</v>
          </cell>
        </row>
        <row r="171">
          <cell r="A171">
            <v>4079300</v>
          </cell>
          <cell r="B171" t="str">
            <v>CAJAS PARA VÁLVULAS</v>
          </cell>
          <cell r="D171">
            <v>0</v>
          </cell>
          <cell r="E171">
            <v>0</v>
          </cell>
          <cell r="F171">
            <v>42089022</v>
          </cell>
        </row>
        <row r="172">
          <cell r="A172">
            <v>4079302</v>
          </cell>
          <cell r="B172" t="str">
            <v>Const.caja valvula con tapa -Esq.1</v>
          </cell>
          <cell r="C172" t="str">
            <v>un</v>
          </cell>
          <cell r="D172">
            <v>122</v>
          </cell>
          <cell r="E172">
            <v>176630</v>
          </cell>
          <cell r="F172">
            <v>21548860</v>
          </cell>
        </row>
        <row r="173">
          <cell r="A173">
            <v>4079318</v>
          </cell>
          <cell r="B173" t="str">
            <v>C. caja v.reg.pr 3" con me.fl-E.11</v>
          </cell>
          <cell r="C173" t="str">
            <v>un</v>
          </cell>
          <cell r="D173">
            <v>2</v>
          </cell>
          <cell r="E173">
            <v>2283024</v>
          </cell>
          <cell r="F173">
            <v>4566048</v>
          </cell>
        </row>
        <row r="174">
          <cell r="A174">
            <v>4079322</v>
          </cell>
          <cell r="B174" t="str">
            <v>C. caja v.reg.pr 6" con me.fl-E.11</v>
          </cell>
          <cell r="C174" t="str">
            <v>un</v>
          </cell>
          <cell r="D174">
            <v>3</v>
          </cell>
          <cell r="E174">
            <v>2894416</v>
          </cell>
          <cell r="F174">
            <v>8683248</v>
          </cell>
        </row>
        <row r="175">
          <cell r="A175">
            <v>4079334</v>
          </cell>
          <cell r="B175" t="str">
            <v>Muro cortina valv.adm.y expuls.aire</v>
          </cell>
          <cell r="C175" t="str">
            <v>m2</v>
          </cell>
          <cell r="D175">
            <v>25</v>
          </cell>
          <cell r="E175">
            <v>160898</v>
          </cell>
          <cell r="F175">
            <v>4022450</v>
          </cell>
        </row>
        <row r="176">
          <cell r="A176">
            <v>4079336</v>
          </cell>
          <cell r="B176" t="str">
            <v>Losa cubierta valv.adm.y expul.aire</v>
          </cell>
          <cell r="C176" t="str">
            <v>m2</v>
          </cell>
          <cell r="D176">
            <v>12</v>
          </cell>
          <cell r="E176">
            <v>174183</v>
          </cell>
          <cell r="F176">
            <v>2090196</v>
          </cell>
        </row>
        <row r="177">
          <cell r="A177">
            <v>4079338</v>
          </cell>
          <cell r="B177" t="str">
            <v>Losa fondo valv. descarga y flujo</v>
          </cell>
          <cell r="C177" t="str">
            <v>m2</v>
          </cell>
          <cell r="D177">
            <v>12</v>
          </cell>
          <cell r="E177">
            <v>98185</v>
          </cell>
          <cell r="F177">
            <v>1178220</v>
          </cell>
        </row>
        <row r="178">
          <cell r="A178">
            <v>4079400</v>
          </cell>
          <cell r="B178" t="str">
            <v>ACOMETIDAS DE ACUEDUCTO</v>
          </cell>
          <cell r="D178">
            <v>0</v>
          </cell>
          <cell r="E178">
            <v>0</v>
          </cell>
          <cell r="F178">
            <v>90847137</v>
          </cell>
        </row>
        <row r="179">
          <cell r="A179">
            <v>4079414</v>
          </cell>
          <cell r="B179" t="str">
            <v>STC Llave Corte o Acera-racor 1/2"</v>
          </cell>
          <cell r="C179" t="str">
            <v>un</v>
          </cell>
          <cell r="D179">
            <v>1420</v>
          </cell>
          <cell r="E179">
            <v>5950</v>
          </cell>
          <cell r="F179">
            <v>8449000</v>
          </cell>
        </row>
        <row r="180">
          <cell r="A180">
            <v>4079426</v>
          </cell>
          <cell r="B180" t="str">
            <v>STC Llave Incorporacion conica 1/2"</v>
          </cell>
          <cell r="C180" t="str">
            <v>un</v>
          </cell>
          <cell r="D180">
            <v>2902</v>
          </cell>
          <cell r="E180">
            <v>13487</v>
          </cell>
          <cell r="F180">
            <v>39139274</v>
          </cell>
        </row>
        <row r="181">
          <cell r="A181">
            <v>4079449</v>
          </cell>
          <cell r="B181" t="str">
            <v>STC Llave paso libre o contenc.1/2"</v>
          </cell>
          <cell r="C181" t="str">
            <v>un</v>
          </cell>
          <cell r="D181">
            <v>126</v>
          </cell>
          <cell r="E181">
            <v>5582</v>
          </cell>
          <cell r="F181">
            <v>703332</v>
          </cell>
        </row>
        <row r="182">
          <cell r="A182">
            <v>4079459</v>
          </cell>
          <cell r="B182" t="str">
            <v>STC Collar H.D p' PVCx1/2 3"</v>
          </cell>
          <cell r="C182" t="str">
            <v>un</v>
          </cell>
          <cell r="D182">
            <v>2245</v>
          </cell>
          <cell r="E182">
            <v>14835</v>
          </cell>
          <cell r="F182">
            <v>33304575</v>
          </cell>
        </row>
        <row r="183">
          <cell r="A183">
            <v>4079460</v>
          </cell>
          <cell r="B183" t="str">
            <v>STC Collar H.D p' PVCx1/2 4"</v>
          </cell>
          <cell r="C183" t="str">
            <v>un</v>
          </cell>
          <cell r="D183">
            <v>468</v>
          </cell>
          <cell r="E183">
            <v>19767</v>
          </cell>
          <cell r="F183">
            <v>9250956</v>
          </cell>
        </row>
        <row r="184">
          <cell r="A184">
            <v>4079500</v>
          </cell>
          <cell r="B184" t="str">
            <v>COLLARES CONTINUACIÓN.....</v>
          </cell>
          <cell r="C184" t="str">
            <v>un</v>
          </cell>
          <cell r="D184">
            <v>0</v>
          </cell>
          <cell r="E184">
            <v>0</v>
          </cell>
          <cell r="F184">
            <v>3137706</v>
          </cell>
        </row>
        <row r="185">
          <cell r="A185">
            <v>4079569</v>
          </cell>
          <cell r="B185" t="str">
            <v>STC Union 3 partes CU t.CU-PVC 1/2"</v>
          </cell>
          <cell r="C185" t="str">
            <v>un</v>
          </cell>
          <cell r="D185">
            <v>159</v>
          </cell>
          <cell r="E185">
            <v>19734</v>
          </cell>
          <cell r="F185">
            <v>3137706</v>
          </cell>
        </row>
        <row r="186">
          <cell r="A186">
            <v>4079600</v>
          </cell>
          <cell r="B186" t="str">
            <v>MEDIDORES DE ACUEDUCTO</v>
          </cell>
          <cell r="D186">
            <v>0</v>
          </cell>
          <cell r="E186">
            <v>0</v>
          </cell>
          <cell r="F186">
            <v>1397214</v>
          </cell>
        </row>
        <row r="187">
          <cell r="A187">
            <v>4079601</v>
          </cell>
          <cell r="B187" t="str">
            <v>STC Medidor tipo volum. 1/2"</v>
          </cell>
          <cell r="C187" t="str">
            <v>un</v>
          </cell>
          <cell r="D187">
            <v>126</v>
          </cell>
          <cell r="E187">
            <v>11089</v>
          </cell>
          <cell r="F187">
            <v>1397214</v>
          </cell>
        </row>
        <row r="188">
          <cell r="A188">
            <v>4079700</v>
          </cell>
          <cell r="B188" t="str">
            <v>CAJAS Y TAPAS PARA MEDIDORES</v>
          </cell>
          <cell r="D188">
            <v>0</v>
          </cell>
          <cell r="E188">
            <v>0</v>
          </cell>
          <cell r="F188">
            <v>5673402</v>
          </cell>
        </row>
        <row r="189">
          <cell r="A189">
            <v>4079702</v>
          </cell>
          <cell r="B189" t="str">
            <v>C. caja medi.anden&lt;19mm-Eq.24-No.ta</v>
          </cell>
          <cell r="C189" t="str">
            <v>un</v>
          </cell>
          <cell r="D189">
            <v>126</v>
          </cell>
          <cell r="E189">
            <v>35962</v>
          </cell>
          <cell r="F189">
            <v>4531212</v>
          </cell>
        </row>
        <row r="190">
          <cell r="A190">
            <v>4079746</v>
          </cell>
          <cell r="B190" t="str">
            <v>TC tapa HD caja medidor 1/2"</v>
          </cell>
          <cell r="C190" t="str">
            <v>un</v>
          </cell>
          <cell r="D190">
            <v>126</v>
          </cell>
          <cell r="E190">
            <v>9065</v>
          </cell>
          <cell r="F190">
            <v>1142190</v>
          </cell>
        </row>
        <row r="191">
          <cell r="A191">
            <v>0</v>
          </cell>
        </row>
        <row r="192">
          <cell r="A192">
            <v>4080000</v>
          </cell>
          <cell r="B192" t="str">
            <v>REDES Y ACOMET. ALCANTARILLADO</v>
          </cell>
          <cell r="D192">
            <v>0</v>
          </cell>
          <cell r="E192">
            <v>0</v>
          </cell>
          <cell r="F192">
            <v>7147843</v>
          </cell>
        </row>
        <row r="193">
          <cell r="A193">
            <v>4082000</v>
          </cell>
          <cell r="B193" t="str">
            <v>TUBERÍAS CTO. ALCANTARILLADO</v>
          </cell>
          <cell r="D193">
            <v>0</v>
          </cell>
          <cell r="E193">
            <v>0</v>
          </cell>
          <cell r="F193">
            <v>642150</v>
          </cell>
        </row>
        <row r="194">
          <cell r="A194">
            <v>4082004</v>
          </cell>
          <cell r="B194" t="str">
            <v>STC Tub.Cto.simple U.caucho 6"Cl.1</v>
          </cell>
          <cell r="C194" t="str">
            <v>m</v>
          </cell>
          <cell r="D194">
            <v>18</v>
          </cell>
          <cell r="E194">
            <v>18646</v>
          </cell>
          <cell r="F194">
            <v>335628</v>
          </cell>
        </row>
        <row r="195">
          <cell r="A195">
            <v>4082008</v>
          </cell>
          <cell r="B195" t="str">
            <v>STC Tub.Cto.simple U.caucho 10"Cl.1</v>
          </cell>
          <cell r="C195" t="str">
            <v>m</v>
          </cell>
          <cell r="D195">
            <v>9</v>
          </cell>
          <cell r="E195">
            <v>34058</v>
          </cell>
          <cell r="F195">
            <v>306522</v>
          </cell>
        </row>
        <row r="196">
          <cell r="A196">
            <v>4083100</v>
          </cell>
          <cell r="B196" t="str">
            <v>TUBERÍA PVA-ALCANT. Continuación...</v>
          </cell>
          <cell r="D196">
            <v>0</v>
          </cell>
          <cell r="E196">
            <v>0</v>
          </cell>
          <cell r="F196">
            <v>3481500</v>
          </cell>
        </row>
        <row r="197">
          <cell r="A197">
            <v>4083170</v>
          </cell>
          <cell r="B197" t="str">
            <v>STC Tuberia PVC-S U.S. 6"</v>
          </cell>
          <cell r="C197" t="str">
            <v>m</v>
          </cell>
          <cell r="D197">
            <v>75</v>
          </cell>
          <cell r="E197">
            <v>46420</v>
          </cell>
          <cell r="F197">
            <v>3481500</v>
          </cell>
        </row>
        <row r="198">
          <cell r="A198">
            <v>4085900</v>
          </cell>
          <cell r="B198" t="str">
            <v>CAJAS DE EMPALME A LA RED</v>
          </cell>
          <cell r="D198">
            <v>0</v>
          </cell>
          <cell r="E198">
            <v>0</v>
          </cell>
          <cell r="F198">
            <v>641400</v>
          </cell>
        </row>
        <row r="199">
          <cell r="A199">
            <v>4085901</v>
          </cell>
          <cell r="B199" t="str">
            <v>Const.caja empalme a la red Esq. 27</v>
          </cell>
          <cell r="C199" t="str">
            <v>un</v>
          </cell>
          <cell r="D199">
            <v>10</v>
          </cell>
          <cell r="E199">
            <v>64140</v>
          </cell>
          <cell r="F199">
            <v>641400</v>
          </cell>
        </row>
        <row r="200">
          <cell r="A200">
            <v>4086300</v>
          </cell>
          <cell r="B200" t="str">
            <v>SUMIDEROS</v>
          </cell>
          <cell r="D200">
            <v>0</v>
          </cell>
          <cell r="E200">
            <v>0</v>
          </cell>
          <cell r="F200">
            <v>2382793</v>
          </cell>
        </row>
        <row r="201">
          <cell r="A201">
            <v>4086310</v>
          </cell>
          <cell r="B201" t="str">
            <v>Const.sumidero aguas llu.T.B</v>
          </cell>
          <cell r="C201" t="str">
            <v>un</v>
          </cell>
          <cell r="D201">
            <v>7</v>
          </cell>
          <cell r="E201">
            <v>340399</v>
          </cell>
          <cell r="F201">
            <v>2382793</v>
          </cell>
        </row>
        <row r="202">
          <cell r="A202">
            <v>0</v>
          </cell>
        </row>
        <row r="203">
          <cell r="A203">
            <v>4140000</v>
          </cell>
          <cell r="B203" t="str">
            <v>MAMPORTERÍA Y PREFABRICADOS</v>
          </cell>
          <cell r="D203">
            <v>0</v>
          </cell>
          <cell r="E203">
            <v>0</v>
          </cell>
          <cell r="F203">
            <v>352010</v>
          </cell>
        </row>
        <row r="204">
          <cell r="A204">
            <v>4140100</v>
          </cell>
          <cell r="B204" t="str">
            <v>MURO EN LADRILLO O BLOQUE CTO.</v>
          </cell>
          <cell r="D204">
            <v>0</v>
          </cell>
          <cell r="E204">
            <v>0</v>
          </cell>
          <cell r="F204">
            <v>352010</v>
          </cell>
        </row>
        <row r="205">
          <cell r="A205">
            <v>4140104</v>
          </cell>
          <cell r="B205" t="str">
            <v>Construccion muro bloque e=10cm</v>
          </cell>
          <cell r="C205" t="str">
            <v>m2</v>
          </cell>
          <cell r="D205">
            <v>5</v>
          </cell>
          <cell r="E205">
            <v>28919</v>
          </cell>
          <cell r="F205">
            <v>144595</v>
          </cell>
        </row>
        <row r="206">
          <cell r="A206">
            <v>4140140</v>
          </cell>
          <cell r="B206" t="str">
            <v>Construccion muro ladrillo e=20cm</v>
          </cell>
          <cell r="C206" t="str">
            <v>m2</v>
          </cell>
          <cell r="D206">
            <v>5</v>
          </cell>
          <cell r="E206">
            <v>41483</v>
          </cell>
          <cell r="F206">
            <v>207415</v>
          </cell>
        </row>
        <row r="207">
          <cell r="A207">
            <v>0</v>
          </cell>
        </row>
        <row r="208">
          <cell r="A208">
            <v>4250000</v>
          </cell>
          <cell r="B208" t="str">
            <v>MMTO. DE REDES DE ACUEDUCTO</v>
          </cell>
          <cell r="D208">
            <v>0</v>
          </cell>
          <cell r="E208">
            <v>0</v>
          </cell>
          <cell r="F208">
            <v>2358351</v>
          </cell>
        </row>
        <row r="209">
          <cell r="A209">
            <v>4250100</v>
          </cell>
          <cell r="B209" t="str">
            <v>MANTENIMIENTO ACOMETIDAS ACUEDUCTO</v>
          </cell>
          <cell r="D209">
            <v>0</v>
          </cell>
          <cell r="E209">
            <v>0</v>
          </cell>
          <cell r="F209">
            <v>2358351</v>
          </cell>
        </row>
        <row r="210">
          <cell r="A210">
            <v>4250103</v>
          </cell>
          <cell r="B210" t="str">
            <v>Cambio de tomas acueducto 1/2"</v>
          </cell>
          <cell r="C210" t="str">
            <v>un</v>
          </cell>
          <cell r="D210">
            <v>207</v>
          </cell>
          <cell r="E210">
            <v>11393</v>
          </cell>
          <cell r="F210">
            <v>2358351</v>
          </cell>
        </row>
        <row r="211">
          <cell r="A211">
            <v>0</v>
          </cell>
        </row>
      </sheetData>
      <sheetData sheetId="24"/>
      <sheetData sheetId="25">
        <row r="1">
          <cell r="A1" t="str">
            <v>4030101</v>
          </cell>
          <cell r="B1">
            <v>88915</v>
          </cell>
        </row>
        <row r="2">
          <cell r="A2" t="str">
            <v>4030103</v>
          </cell>
          <cell r="B2">
            <v>105415</v>
          </cell>
        </row>
        <row r="3">
          <cell r="A3" t="str">
            <v>4030920</v>
          </cell>
          <cell r="B3">
            <v>26090</v>
          </cell>
        </row>
        <row r="4">
          <cell r="A4" t="str">
            <v>4015201</v>
          </cell>
          <cell r="B4">
            <v>45091</v>
          </cell>
        </row>
        <row r="5">
          <cell r="A5" t="str">
            <v>4015102</v>
          </cell>
          <cell r="B5">
            <v>7917</v>
          </cell>
        </row>
        <row r="6">
          <cell r="A6" t="str">
            <v>4015141</v>
          </cell>
          <cell r="B6">
            <v>5396</v>
          </cell>
        </row>
        <row r="7">
          <cell r="A7" t="str">
            <v>4015536</v>
          </cell>
          <cell r="B7">
            <v>92400</v>
          </cell>
        </row>
        <row r="8">
          <cell r="A8" t="str">
            <v>4015521</v>
          </cell>
          <cell r="B8">
            <v>35640</v>
          </cell>
        </row>
        <row r="9">
          <cell r="A9" t="str">
            <v>4015321</v>
          </cell>
          <cell r="B9">
            <v>91291</v>
          </cell>
        </row>
        <row r="10">
          <cell r="A10" t="str">
            <v>4015401</v>
          </cell>
          <cell r="B10">
            <v>46200</v>
          </cell>
        </row>
        <row r="11">
          <cell r="A11" t="str">
            <v>4021103</v>
          </cell>
          <cell r="B11">
            <v>12000</v>
          </cell>
        </row>
        <row r="12">
          <cell r="A12" t="str">
            <v>4021130</v>
          </cell>
          <cell r="B12">
            <v>30000</v>
          </cell>
        </row>
        <row r="13">
          <cell r="A13" t="str">
            <v>4021503</v>
          </cell>
          <cell r="B13">
            <v>26400</v>
          </cell>
        </row>
        <row r="14">
          <cell r="A14" t="str">
            <v>4025001</v>
          </cell>
          <cell r="B14">
            <v>26752</v>
          </cell>
        </row>
        <row r="15">
          <cell r="A15" t="str">
            <v>4024103</v>
          </cell>
          <cell r="B15">
            <v>9000</v>
          </cell>
        </row>
        <row r="16">
          <cell r="A16" t="str">
            <v>4024112</v>
          </cell>
          <cell r="B16">
            <v>30000</v>
          </cell>
        </row>
        <row r="17">
          <cell r="A17" t="str">
            <v>4030301</v>
          </cell>
          <cell r="B17">
            <v>53740</v>
          </cell>
        </row>
        <row r="18">
          <cell r="A18" t="str">
            <v>4040301</v>
          </cell>
          <cell r="B18">
            <v>52800</v>
          </cell>
        </row>
        <row r="19">
          <cell r="A19" t="str">
            <v>4040333</v>
          </cell>
          <cell r="B19">
            <v>79200</v>
          </cell>
        </row>
        <row r="20">
          <cell r="A20" t="str">
            <v>4040310</v>
          </cell>
          <cell r="B20">
            <v>79200</v>
          </cell>
        </row>
        <row r="21">
          <cell r="A21" t="str">
            <v>4040323</v>
          </cell>
          <cell r="B21">
            <v>74184</v>
          </cell>
        </row>
        <row r="22">
          <cell r="A22" t="str">
            <v>4040220</v>
          </cell>
          <cell r="B22">
            <v>429000</v>
          </cell>
        </row>
        <row r="23">
          <cell r="A23" t="str">
            <v>4040230</v>
          </cell>
          <cell r="B23">
            <v>15840</v>
          </cell>
        </row>
        <row r="24">
          <cell r="A24" t="str">
            <v>4040101</v>
          </cell>
          <cell r="B24">
            <v>429000</v>
          </cell>
        </row>
        <row r="25">
          <cell r="A25" t="str">
            <v>4040603</v>
          </cell>
          <cell r="B25">
            <v>6600</v>
          </cell>
        </row>
        <row r="26">
          <cell r="A26" t="str">
            <v>4040601</v>
          </cell>
          <cell r="B26">
            <v>3359</v>
          </cell>
        </row>
        <row r="27">
          <cell r="A27" t="str">
            <v>4051101</v>
          </cell>
          <cell r="B27">
            <v>373560</v>
          </cell>
        </row>
        <row r="28">
          <cell r="A28" t="str">
            <v>4051034</v>
          </cell>
          <cell r="B28">
            <v>310200</v>
          </cell>
        </row>
        <row r="29">
          <cell r="A29" t="str">
            <v>4030910</v>
          </cell>
          <cell r="B29">
            <v>72422</v>
          </cell>
        </row>
        <row r="30">
          <cell r="A30" t="str">
            <v>4030705</v>
          </cell>
          <cell r="B30">
            <v>330000</v>
          </cell>
        </row>
        <row r="31">
          <cell r="A31" t="str">
            <v>4030801</v>
          </cell>
          <cell r="B31">
            <v>382800</v>
          </cell>
        </row>
        <row r="32">
          <cell r="A32" t="str">
            <v>4060122</v>
          </cell>
          <cell r="B32">
            <v>2878</v>
          </cell>
        </row>
        <row r="33">
          <cell r="A33" t="str">
            <v>4060120</v>
          </cell>
          <cell r="B33">
            <v>2930</v>
          </cell>
        </row>
        <row r="34">
          <cell r="A34" t="str">
            <v>4060124</v>
          </cell>
          <cell r="B34">
            <v>4092</v>
          </cell>
        </row>
        <row r="35">
          <cell r="A35" t="str">
            <v>4140104</v>
          </cell>
          <cell r="B35">
            <v>13860</v>
          </cell>
        </row>
        <row r="36">
          <cell r="A36" t="str">
            <v>4140126</v>
          </cell>
          <cell r="B36">
            <v>69366</v>
          </cell>
        </row>
        <row r="37">
          <cell r="A37" t="str">
            <v>4140127</v>
          </cell>
          <cell r="B37">
            <v>96257</v>
          </cell>
        </row>
        <row r="38">
          <cell r="A38" t="str">
            <v>4140102</v>
          </cell>
          <cell r="B38">
            <v>13860</v>
          </cell>
        </row>
        <row r="39">
          <cell r="A39" t="str">
            <v>4180105</v>
          </cell>
          <cell r="B39">
            <v>13200</v>
          </cell>
        </row>
        <row r="40">
          <cell r="A40" t="str">
            <v>4040540</v>
          </cell>
          <cell r="B40">
            <v>5280</v>
          </cell>
        </row>
        <row r="41">
          <cell r="A41" t="str">
            <v>4040527</v>
          </cell>
          <cell r="B41">
            <v>47916</v>
          </cell>
        </row>
        <row r="42">
          <cell r="A42" t="str">
            <v>4073036</v>
          </cell>
          <cell r="B42">
            <v>2501</v>
          </cell>
        </row>
        <row r="43">
          <cell r="A43" t="str">
            <v>4073038</v>
          </cell>
          <cell r="B43">
            <v>3168</v>
          </cell>
        </row>
        <row r="44">
          <cell r="A44" t="str">
            <v>4073074</v>
          </cell>
          <cell r="B44">
            <v>4752</v>
          </cell>
        </row>
        <row r="45">
          <cell r="A45" t="str">
            <v>4073076</v>
          </cell>
          <cell r="B45">
            <v>6336</v>
          </cell>
        </row>
        <row r="46">
          <cell r="A46" t="str">
            <v>4073010</v>
          </cell>
          <cell r="B46">
            <v>2501</v>
          </cell>
        </row>
        <row r="47">
          <cell r="A47" t="str">
            <v>4073012</v>
          </cell>
          <cell r="B47">
            <v>3168</v>
          </cell>
        </row>
        <row r="48">
          <cell r="A48" t="str">
            <v>4083182</v>
          </cell>
          <cell r="B48">
            <v>45000</v>
          </cell>
        </row>
        <row r="49">
          <cell r="A49" t="str">
            <v>4071068</v>
          </cell>
          <cell r="B49">
            <v>26400</v>
          </cell>
        </row>
        <row r="50">
          <cell r="A50" t="str">
            <v>4071008</v>
          </cell>
          <cell r="B50">
            <v>92400</v>
          </cell>
        </row>
        <row r="51">
          <cell r="A51" t="str">
            <v>4071010</v>
          </cell>
          <cell r="B51">
            <v>105600</v>
          </cell>
        </row>
        <row r="52">
          <cell r="A52" t="str">
            <v>4071014</v>
          </cell>
          <cell r="B52">
            <v>171600</v>
          </cell>
        </row>
        <row r="53">
          <cell r="A53" t="str">
            <v>4071016</v>
          </cell>
          <cell r="B53">
            <v>237600</v>
          </cell>
        </row>
        <row r="54">
          <cell r="A54" t="str">
            <v>4072341</v>
          </cell>
          <cell r="B54">
            <v>106413</v>
          </cell>
        </row>
        <row r="55">
          <cell r="A55" t="str">
            <v>4073462</v>
          </cell>
          <cell r="B55">
            <v>105600</v>
          </cell>
        </row>
        <row r="56">
          <cell r="A56" t="str">
            <v>4073478</v>
          </cell>
          <cell r="B56">
            <v>104280</v>
          </cell>
        </row>
        <row r="57">
          <cell r="A57" t="str">
            <v>4073494</v>
          </cell>
          <cell r="B57">
            <v>92400</v>
          </cell>
        </row>
        <row r="58">
          <cell r="A58" t="str">
            <v>4073464</v>
          </cell>
          <cell r="B58">
            <v>118800</v>
          </cell>
        </row>
        <row r="59">
          <cell r="A59" t="str">
            <v>4073480</v>
          </cell>
          <cell r="B59">
            <v>139920</v>
          </cell>
        </row>
        <row r="60">
          <cell r="A60" t="str">
            <v>4073496</v>
          </cell>
          <cell r="B60">
            <v>118800</v>
          </cell>
        </row>
        <row r="61">
          <cell r="A61" t="str">
            <v>4072452</v>
          </cell>
          <cell r="B61">
            <v>38280</v>
          </cell>
        </row>
        <row r="62">
          <cell r="A62" t="str">
            <v>4072454</v>
          </cell>
          <cell r="B62">
            <v>72600</v>
          </cell>
        </row>
        <row r="63">
          <cell r="A63" t="str">
            <v>4078938</v>
          </cell>
          <cell r="B63">
            <v>33000</v>
          </cell>
        </row>
        <row r="64">
          <cell r="A64" t="str">
            <v>4078942</v>
          </cell>
          <cell r="B64">
            <v>46200</v>
          </cell>
        </row>
        <row r="65">
          <cell r="A65" t="str">
            <v>4078944</v>
          </cell>
          <cell r="B65">
            <v>79200</v>
          </cell>
        </row>
        <row r="66">
          <cell r="A66" t="str">
            <v>4079150</v>
          </cell>
          <cell r="B66">
            <v>85800</v>
          </cell>
        </row>
        <row r="67">
          <cell r="A67" t="str">
            <v>4079152</v>
          </cell>
          <cell r="B67">
            <v>112200</v>
          </cell>
        </row>
        <row r="68">
          <cell r="A68" t="str">
            <v>4079154</v>
          </cell>
          <cell r="B68">
            <v>138600</v>
          </cell>
        </row>
        <row r="69">
          <cell r="A69" t="str">
            <v>4079156</v>
          </cell>
          <cell r="B69">
            <v>171600</v>
          </cell>
        </row>
        <row r="70">
          <cell r="A70" t="str">
            <v>4079116</v>
          </cell>
          <cell r="B70">
            <v>200000</v>
          </cell>
        </row>
        <row r="71">
          <cell r="A71" t="str">
            <v>4079118</v>
          </cell>
          <cell r="B71">
            <v>230000</v>
          </cell>
        </row>
        <row r="72">
          <cell r="A72" t="str">
            <v>4079459</v>
          </cell>
          <cell r="B72">
            <v>16025</v>
          </cell>
        </row>
        <row r="73">
          <cell r="A73" t="str">
            <v>4079460</v>
          </cell>
          <cell r="B73">
            <v>16619</v>
          </cell>
        </row>
        <row r="74">
          <cell r="A74" t="str">
            <v>4075511</v>
          </cell>
          <cell r="B74">
            <v>13979</v>
          </cell>
        </row>
        <row r="75">
          <cell r="A75" t="str">
            <v>4079414</v>
          </cell>
          <cell r="B75">
            <v>7942</v>
          </cell>
        </row>
        <row r="76">
          <cell r="A76" t="str">
            <v>4079449</v>
          </cell>
          <cell r="B76">
            <v>7942</v>
          </cell>
        </row>
        <row r="77">
          <cell r="A77" t="str">
            <v>4079426</v>
          </cell>
          <cell r="B77">
            <v>7942</v>
          </cell>
        </row>
        <row r="78">
          <cell r="A78" t="str">
            <v>4079627</v>
          </cell>
          <cell r="B78">
            <v>13715</v>
          </cell>
        </row>
        <row r="79">
          <cell r="A79" t="str">
            <v>4079746</v>
          </cell>
          <cell r="B79">
            <v>9715</v>
          </cell>
        </row>
        <row r="80">
          <cell r="A80" t="str">
            <v>4079702</v>
          </cell>
          <cell r="B80">
            <v>103793</v>
          </cell>
        </row>
        <row r="81">
          <cell r="A81" t="str">
            <v>4086310</v>
          </cell>
          <cell r="B81">
            <v>303600</v>
          </cell>
        </row>
        <row r="82">
          <cell r="A82" t="str">
            <v>4079780</v>
          </cell>
          <cell r="B82">
            <v>33000</v>
          </cell>
        </row>
        <row r="83">
          <cell r="A83" t="str">
            <v>4079343</v>
          </cell>
          <cell r="B83">
            <v>34320</v>
          </cell>
        </row>
        <row r="84">
          <cell r="A84" t="str">
            <v>4079342</v>
          </cell>
          <cell r="B84">
            <v>238894</v>
          </cell>
        </row>
        <row r="85">
          <cell r="A85" t="str">
            <v>4180444</v>
          </cell>
          <cell r="B85">
            <v>4118</v>
          </cell>
        </row>
        <row r="86">
          <cell r="A86" t="str">
            <v>4130155</v>
          </cell>
          <cell r="B86">
            <v>38148</v>
          </cell>
        </row>
        <row r="87">
          <cell r="A87" t="str">
            <v>4085402</v>
          </cell>
          <cell r="B87">
            <v>211200</v>
          </cell>
        </row>
        <row r="88">
          <cell r="A88" t="str">
            <v>4079302</v>
          </cell>
          <cell r="B88">
            <v>136117</v>
          </cell>
        </row>
        <row r="89">
          <cell r="A89" t="str">
            <v>4079303</v>
          </cell>
          <cell r="B89">
            <v>128197</v>
          </cell>
        </row>
        <row r="90">
          <cell r="A90" t="str">
            <v>4079306</v>
          </cell>
          <cell r="B90">
            <v>61698</v>
          </cell>
        </row>
        <row r="91">
          <cell r="A91" t="str">
            <v>4079340</v>
          </cell>
          <cell r="B91">
            <v>53778</v>
          </cell>
        </row>
        <row r="92">
          <cell r="A92" t="str">
            <v>4079701</v>
          </cell>
          <cell r="B92">
            <v>44880</v>
          </cell>
        </row>
        <row r="93">
          <cell r="A93" t="str">
            <v>4079334</v>
          </cell>
          <cell r="B93">
            <v>196000</v>
          </cell>
        </row>
        <row r="94">
          <cell r="A94" t="str">
            <v>4079334</v>
          </cell>
          <cell r="B94">
            <v>196000</v>
          </cell>
        </row>
        <row r="95">
          <cell r="A95" t="str">
            <v>4079338</v>
          </cell>
          <cell r="B95">
            <v>166000</v>
          </cell>
        </row>
        <row r="96">
          <cell r="A96" t="str">
            <v>4079336</v>
          </cell>
          <cell r="B96">
            <v>166000</v>
          </cell>
        </row>
        <row r="97">
          <cell r="A97" t="str">
            <v>4077725</v>
          </cell>
          <cell r="B97">
            <v>66000</v>
          </cell>
        </row>
        <row r="98">
          <cell r="A98" t="str">
            <v>4077726</v>
          </cell>
          <cell r="B98">
            <v>92400</v>
          </cell>
        </row>
        <row r="99">
          <cell r="A99" t="str">
            <v>4079810</v>
          </cell>
          <cell r="B99">
            <v>28090</v>
          </cell>
        </row>
        <row r="100">
          <cell r="A100" t="str">
            <v>4079811</v>
          </cell>
          <cell r="B100">
            <v>39600</v>
          </cell>
        </row>
        <row r="101">
          <cell r="A101" t="str">
            <v>4078762</v>
          </cell>
          <cell r="B101">
            <v>66000</v>
          </cell>
        </row>
        <row r="102">
          <cell r="A102" t="str">
            <v>4078764</v>
          </cell>
          <cell r="B102">
            <v>92400</v>
          </cell>
        </row>
        <row r="103">
          <cell r="A103" t="str">
            <v>4078742</v>
          </cell>
          <cell r="B103">
            <v>46200</v>
          </cell>
        </row>
        <row r="104">
          <cell r="A104" t="str">
            <v>4078743</v>
          </cell>
          <cell r="B104">
            <v>46200</v>
          </cell>
        </row>
        <row r="105">
          <cell r="A105" t="str">
            <v>4078744</v>
          </cell>
          <cell r="B105">
            <v>68574</v>
          </cell>
        </row>
        <row r="106">
          <cell r="A106" t="str">
            <v>4078750</v>
          </cell>
          <cell r="B106">
            <v>112200</v>
          </cell>
        </row>
        <row r="107">
          <cell r="A107" t="str">
            <v>4041301</v>
          </cell>
          <cell r="B107">
            <v>800</v>
          </cell>
        </row>
        <row r="108">
          <cell r="A108" t="str">
            <v>4041101</v>
          </cell>
          <cell r="B108">
            <v>480</v>
          </cell>
        </row>
        <row r="109">
          <cell r="A109" t="str">
            <v>4041201</v>
          </cell>
          <cell r="B109">
            <v>380</v>
          </cell>
        </row>
        <row r="110">
          <cell r="A110" t="str">
            <v>4042130</v>
          </cell>
          <cell r="B110">
            <v>66000</v>
          </cell>
        </row>
        <row r="111">
          <cell r="A111" t="str">
            <v>4042132</v>
          </cell>
          <cell r="B111">
            <v>79200</v>
          </cell>
        </row>
        <row r="112">
          <cell r="A112" t="str">
            <v>4042201</v>
          </cell>
          <cell r="B112">
            <v>66000</v>
          </cell>
        </row>
        <row r="113">
          <cell r="A113" t="str">
            <v>4042152</v>
          </cell>
          <cell r="B113">
            <v>8663</v>
          </cell>
        </row>
        <row r="114">
          <cell r="A114" t="str">
            <v>4042150</v>
          </cell>
          <cell r="B114">
            <v>4620</v>
          </cell>
        </row>
      </sheetData>
      <sheetData sheetId="26"/>
      <sheetData sheetId="27"/>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generales"/>
      <sheetName val="Datos de entrada"/>
      <sheetName val="FOR-001"/>
      <sheetName val="Sábana"/>
      <sheetName val="Cuadro1"/>
      <sheetName val="Cuadro2"/>
      <sheetName val="Cuadro3"/>
      <sheetName val="Exper."/>
      <sheetName val="Cumplim."/>
      <sheetName val="Est. Financieros"/>
      <sheetName val="yADIRA"/>
      <sheetName val="Aseg.Calid"/>
      <sheetName val="Listas"/>
      <sheetName val="inpermeabOTRO"/>
      <sheetName val="AMB1"/>
      <sheetName val="PROGRAM INI"/>
      <sheetName val="TUB FALTANTE PB"/>
      <sheetName val="ACOM SIN ZANJA"/>
      <sheetName val="DIARIO"/>
      <sheetName val="ULTIM PROGRAM"/>
      <sheetName val="ULT CAMBIO CRON"/>
      <sheetName val="RESUMEN"/>
      <sheetName val="AVANCE G2"/>
      <sheetName val="GRAFICAS"/>
      <sheetName val="CCTV P BLANCAS"/>
      <sheetName val="CANT SEM PRO-EJE"/>
      <sheetName val="CAMBIO PIPEBURSTING"/>
      <sheetName val="NVO CRONOGRAMA"/>
      <sheetName val="ZANJAS"/>
      <sheetName val="NOMB-TRAMOS"/>
      <sheetName val="CCTV PROGRAM"/>
      <sheetName val="INVERSION"/>
      <sheetName val="% PAGO TRAMOS"/>
      <sheetName val="DIR-VIAS P BLANCAS"/>
      <sheetName val="RESUMEN PAGO X TRAMO"/>
      <sheetName val="DEMOL PAV RIG"/>
      <sheetName val="P BLANCAS pago 5"/>
      <sheetName val="FALLOS PAVIMENTOS"/>
      <sheetName val="APROB EPM"/>
      <sheetName val="CAMBIOS"/>
      <sheetName val="DIRECCIONES DE PAVIMENTOS"/>
      <sheetName val="RES PAVIMENTOS"/>
      <sheetName val="COMISIONAMIENTO"/>
      <sheetName val="PAVIMENTOS"/>
      <sheetName val="Formato EPM DRIVE"/>
      <sheetName val="TUB INSTALADA PB"/>
      <sheetName val="CONSOLIDADO CCTV"/>
      <sheetName val="APROBADOS"/>
      <sheetName val="TABLAS PRESENTAC"/>
      <sheetName val="PRESENTACIÓN $ 100%"/>
      <sheetName val="COSTO GRAL PROPUESTO"/>
      <sheetName val="$ PROYECCIONES"/>
      <sheetName val="REFERENCIACION"/>
      <sheetName val="RESUMEN ENTREGAS"/>
      <sheetName val="RES ACOM SIN ZANJA"/>
      <sheetName val="PAGOS 100%"/>
      <sheetName val="COSTOS P BLANCAS"/>
      <sheetName val="COTOS DIS VS EPM"/>
      <sheetName val="REFERENCIADOS"/>
      <sheetName val="CONTROL SEMANAL"/>
      <sheetName val="AFECTAC PAVIM"/>
      <sheetName val="REAJUSTESACTA1PROVI"/>
      <sheetName val="Hoja2"/>
      <sheetName val="Hoja1"/>
    </sheetNames>
    <sheetDataSet>
      <sheetData sheetId="0" refreshError="1"/>
      <sheetData sheetId="1" refreshError="1"/>
      <sheetData sheetId="2" refreshError="1"/>
      <sheetData sheetId="3">
        <row r="18">
          <cell r="I18">
            <v>3055751.3</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refreshError="1"/>
      <sheetData sheetId="62" refreshError="1"/>
      <sheetData sheetId="6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I.U (2)"/>
      <sheetName val="Datos generales"/>
      <sheetName val="Datos de entrada"/>
      <sheetName val="FOR-001"/>
      <sheetName val="Sábana"/>
      <sheetName val="AIUI calculado"/>
      <sheetName val="Cuadro1"/>
      <sheetName val="Cuadro2"/>
      <sheetName val="Cuadro3"/>
      <sheetName val="Exper."/>
      <sheetName val="OtrosCálculos"/>
      <sheetName val="A.I.U"/>
      <sheetName val="Tabla Desalojos PVC"/>
    </sheetNames>
    <sheetDataSet>
      <sheetData sheetId="0"/>
      <sheetData sheetId="1"/>
      <sheetData sheetId="2"/>
      <sheetData sheetId="3"/>
      <sheetData sheetId="4">
        <row r="17">
          <cell r="I17">
            <v>183738</v>
          </cell>
        </row>
      </sheetData>
      <sheetData sheetId="5"/>
      <sheetData sheetId="6"/>
      <sheetData sheetId="7"/>
      <sheetData sheetId="8"/>
      <sheetData sheetId="9"/>
      <sheetData sheetId="10"/>
      <sheetData sheetId="11"/>
      <sheetData sheetId="12"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Hoja2"/>
      <sheetName val="INDICES DANE CAMACOL (2)"/>
      <sheetName val="IMPUESTOSREAJUSTES"/>
      <sheetName val="PAGOS "/>
      <sheetName val="%EJECUTADO "/>
      <sheetName val="Gráfico1"/>
      <sheetName val="Gráfico2"/>
      <sheetName val="Gráfico3"/>
      <sheetName val="Gráfico4"/>
      <sheetName val="Gráfico5"/>
      <sheetName val="Gráfico6"/>
      <sheetName val="Gráfico7"/>
      <sheetName val="Gráfico 8"/>
      <sheetName val="Gráfico 9"/>
      <sheetName val="Gráfico10"/>
      <sheetName val="Gráfico 11"/>
      <sheetName val="valores"/>
      <sheetName val="ACTA 11"/>
      <sheetName val="FNX_ORD_EJEC_x_MPIO_ACTIV_( (4)"/>
      <sheetName val="FNX_RELAC_ACTA_OBRA_EJEC_(0 (5)"/>
      <sheetName val="FNX_REL_DIR_CANT_EJEC_ITEM_(22-"/>
      <sheetName val="FNX_REL_DIR_CANT_EJEC_ACTIV_(22"/>
      <sheetName val="REAJUSTE  DEFINITIVO ACTA 11"/>
      <sheetName val="ACTA 10"/>
      <sheetName val="FNX_ORD_EJEC_x_MPIO_ACTIV_( (3)"/>
      <sheetName val="FNX_RELAC_ACTA_OBRA_EJEC_(0 (4)"/>
      <sheetName val="FNX_REL_DIR_CANT_EJEC_ITEM_(01-"/>
      <sheetName val="FNX_REL_DIR_CANT_EJEC_ACTIV_(01"/>
      <sheetName val="REAJUSTE  DEFINITIVO ACTA 10"/>
      <sheetName val="ACTA 9"/>
      <sheetName val="FNX_ORD_EJEC_x_MPIO_ACTIV_( (2)"/>
      <sheetName val="FNX_RELAC_ACTA_OBRA_EJEC_(0 (3)"/>
      <sheetName val="FNX_REL_DIR_CANT_EJEC_ITEM_(04-"/>
      <sheetName val="FNX_REL_DIR_CANT_EJEC_ACTIV_(4-"/>
      <sheetName val="REAJUSTE  DEFINITIVO ACTA 9"/>
      <sheetName val="ACTA 8"/>
      <sheetName val="ORD_EJEC_x_MPIO_ACTIV_"/>
      <sheetName val="RELAC_ACTA_OBRA_EJEC. ACTA 8"/>
      <sheetName val="REL_DIR_CANT_EJEC_ITEM_ACTA 8"/>
      <sheetName val="REL_DIR_CANT_EJEC_ACTIV_ACTA 8"/>
      <sheetName val="REAJUSTE  DEFINITIVO ACTA 8"/>
      <sheetName val="ACTA 7"/>
      <sheetName val="ORD_EJEC_x_MPIO_ACTIV ACTA 7_"/>
      <sheetName val="RELAC_ACTA_OBRA_EJEC. ACTA 7"/>
      <sheetName val="REL_DIR_CANT_EJEC_ITEM ACTA 7"/>
      <sheetName val="REL_DIR_CANT_EJEC_ACTIV.ACTA 7"/>
      <sheetName val="REAJUSTE  DEFINITIVO ACTA 7"/>
      <sheetName val="ACTA 6"/>
      <sheetName val="FNX_ORD_EJEC_x_MPIO_ACTIVACTA6"/>
      <sheetName val="RELAC_ACTA_OBRA_EJEC_ACTA 6"/>
      <sheetName val="FNX_REL_DIR_CANT_EJEC_ITEMACTA6"/>
      <sheetName val="REL_DIR_CANT_EJEC_ACTIV_ACTA 6"/>
      <sheetName val="REAJUSTE  DEFINITIVO ACTA 6"/>
      <sheetName val="ACTA 5"/>
      <sheetName val="FNX_ORD_EJEC_x_MPIO_ACTIVACTA5"/>
      <sheetName val="RELAC_ACTA_OBRA_EJEC ACTA 5"/>
      <sheetName val="REL_DIR_CANT_EJEC_ACTIV_ACTA 5"/>
      <sheetName val="REAJUSTE  DEFINITIVO ACTA 5"/>
      <sheetName val="ACTA 4"/>
      <sheetName val="FNX_ORD_EJEC_x_MPIO_ACTIV_(0101"/>
      <sheetName val="FNX_RELAC_ACTA_OBRA_EJEC_(0 (2)"/>
      <sheetName val="FNX_REL_DIR_CANT_EJEC_ITEM_(02-"/>
      <sheetName val="FNX_REL_DIR_CANT_EJEC_ACTIV_(02"/>
      <sheetName val="REAJUSTE DEFINITIVO ACTA 4 "/>
      <sheetName val="REAJUSTE PROV ACTA 4"/>
      <sheetName val="ACTA 3"/>
      <sheetName val="ORDENES MPIO ACTIV"/>
      <sheetName val="FNX_RELAC_ACTA_OBRA_EJEC_(01011"/>
      <sheetName val="RELAC DIREC Y CANT EJEC X ITEM"/>
      <sheetName val="FNX_REL_DIR_CANT_EJEC_ACTIV_(03"/>
      <sheetName val="REAJUSTE  ACTA 3"/>
      <sheetName val="acta 2"/>
      <sheetName val="cant por mpio 2 (2)"/>
      <sheetName val="cant por item 2"/>
      <sheetName val="cant por mpio 2"/>
      <sheetName val="REL_DIR_CANT_EJEC_ACTIV ACTA 2"/>
      <sheetName val="REAJUSTE ACTA 2"/>
      <sheetName val="ACTA_OBRA 1"/>
      <sheetName val="Cant por mpios y activ 1"/>
      <sheetName val="Cant por ítem 1"/>
      <sheetName val="Cant por dirección 1"/>
      <sheetName val="VALORES "/>
      <sheetName val="REAJUSTE ACTA 1"/>
      <sheetName val="PAVIMENTOS SEPTIEMBRE"/>
      <sheetName val="PAVIMENTOS AGOSTO REPOSIC"/>
      <sheetName val="PAVIMENTOS MEDELLIN JULIO"/>
      <sheetName val="PAVIMENTOS MEDELLÍN JUNIO"/>
      <sheetName val="PAVIMENTOS MEDELLÍN MAYO"/>
      <sheetName val="PAVIMENTOS MEDELLIN MARZO ABRIL"/>
      <sheetName val="Sábana"/>
      <sheetName val="CÁLCULOS  (2)"/>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c de Hidr."/>
      <sheetName val="Cambio de Valv."/>
      <sheetName val="Interc.tapones"/>
      <sheetName val="Interc.válv."/>
      <sheetName val="Coloc. e Interc. Tapones"/>
      <sheetName val="Varios."/>
      <sheetName val="Paral. 1"/>
      <sheetName val="Paral. 2"/>
      <sheetName val="Paral. 3"/>
      <sheetName val="Paral.4"/>
      <sheetName val="Totales"/>
      <sheetName val="Hoja1"/>
      <sheetName val="Interc_de_Hidr_"/>
      <sheetName val="Cambio_de_Valv_"/>
      <sheetName val="Interc_tapones"/>
      <sheetName val="Interc_válv_"/>
      <sheetName val="Coloc__e_Interc__Tapones"/>
      <sheetName val="Varios_"/>
      <sheetName val="Paral__1"/>
      <sheetName val="Paral__2"/>
      <sheetName val="Paral__3"/>
      <sheetName val="Paral_4"/>
      <sheetName val="Interc_de_Hidr_2"/>
      <sheetName val="Cambio_de_Valv_2"/>
      <sheetName val="Interc_tapones2"/>
      <sheetName val="Interc_válv_2"/>
      <sheetName val="Coloc__e_Interc__Tapones2"/>
      <sheetName val="Varios_2"/>
      <sheetName val="Paral__12"/>
      <sheetName val="Paral__22"/>
      <sheetName val="Paral__32"/>
      <sheetName val="Paral_42"/>
      <sheetName val="Interc_de_Hidr_1"/>
      <sheetName val="Cambio_de_Valv_1"/>
      <sheetName val="Interc_tapones1"/>
      <sheetName val="Interc_válv_1"/>
      <sheetName val="Coloc__e_Interc__Tapones1"/>
      <sheetName val="Varios_1"/>
      <sheetName val="Paral__11"/>
      <sheetName val="Paral__21"/>
      <sheetName val="Paral__31"/>
      <sheetName val="Paral_41"/>
      <sheetName val="Sábana"/>
    </sheetNames>
    <sheetDataSet>
      <sheetData sheetId="0" refreshError="1"/>
      <sheetData sheetId="1" refreshError="1"/>
      <sheetData sheetId="2" refreshError="1"/>
      <sheetData sheetId="3" refreshError="1"/>
      <sheetData sheetId="4" refreshError="1"/>
      <sheetData sheetId="5" refreshError="1"/>
      <sheetData sheetId="6" refreshError="1">
        <row r="5">
          <cell r="E5" t="str">
            <v>CANTIDAD</v>
          </cell>
        </row>
        <row r="11">
          <cell r="E11">
            <v>61.25</v>
          </cell>
        </row>
        <row r="13">
          <cell r="E13">
            <v>1</v>
          </cell>
        </row>
        <row r="19">
          <cell r="E19">
            <v>7.98</v>
          </cell>
        </row>
        <row r="21">
          <cell r="E21">
            <v>2</v>
          </cell>
        </row>
        <row r="23">
          <cell r="E23">
            <v>2</v>
          </cell>
        </row>
        <row r="29">
          <cell r="E29">
            <v>1</v>
          </cell>
        </row>
        <row r="35">
          <cell r="E35">
            <v>492</v>
          </cell>
        </row>
        <row r="37">
          <cell r="E37">
            <v>2</v>
          </cell>
        </row>
        <row r="39">
          <cell r="E39">
            <v>38.130000000000003</v>
          </cell>
        </row>
        <row r="49">
          <cell r="E49">
            <v>361.98</v>
          </cell>
        </row>
        <row r="53">
          <cell r="E53">
            <v>124.93</v>
          </cell>
        </row>
        <row r="55">
          <cell r="E55">
            <v>186.08</v>
          </cell>
        </row>
        <row r="57">
          <cell r="E57">
            <v>113.53</v>
          </cell>
        </row>
        <row r="61">
          <cell r="E61">
            <v>40</v>
          </cell>
        </row>
        <row r="63">
          <cell r="E63">
            <v>10</v>
          </cell>
        </row>
        <row r="65">
          <cell r="E65">
            <v>99.8</v>
          </cell>
        </row>
        <row r="71">
          <cell r="E71">
            <v>2</v>
          </cell>
        </row>
        <row r="73">
          <cell r="E73">
            <v>4</v>
          </cell>
        </row>
        <row r="75">
          <cell r="E75">
            <v>2</v>
          </cell>
        </row>
        <row r="77">
          <cell r="E77">
            <v>2</v>
          </cell>
        </row>
        <row r="79">
          <cell r="E79">
            <v>5</v>
          </cell>
        </row>
        <row r="83">
          <cell r="E83">
            <v>20</v>
          </cell>
        </row>
        <row r="85">
          <cell r="E85">
            <v>30</v>
          </cell>
        </row>
        <row r="89">
          <cell r="E89">
            <v>4.72</v>
          </cell>
        </row>
        <row r="99">
          <cell r="E99">
            <v>40.090000000000003</v>
          </cell>
        </row>
        <row r="101">
          <cell r="E101">
            <v>1</v>
          </cell>
        </row>
        <row r="107">
          <cell r="E107">
            <v>19.600000000000001</v>
          </cell>
        </row>
        <row r="123">
          <cell r="E123">
            <v>0</v>
          </cell>
        </row>
        <row r="124">
          <cell r="E124">
            <v>0</v>
          </cell>
        </row>
        <row r="125">
          <cell r="E125">
            <v>0</v>
          </cell>
        </row>
        <row r="126">
          <cell r="E126">
            <v>0</v>
          </cell>
        </row>
        <row r="131">
          <cell r="E131">
            <v>70</v>
          </cell>
        </row>
        <row r="143">
          <cell r="E143">
            <v>750</v>
          </cell>
        </row>
        <row r="155">
          <cell r="E155">
            <v>21.7</v>
          </cell>
        </row>
        <row r="159">
          <cell r="E159">
            <v>6</v>
          </cell>
        </row>
        <row r="161">
          <cell r="E161">
            <v>4.5</v>
          </cell>
        </row>
        <row r="165">
          <cell r="E165">
            <v>24</v>
          </cell>
        </row>
        <row r="195">
          <cell r="E195">
            <v>3</v>
          </cell>
        </row>
        <row r="199">
          <cell r="E199">
            <v>4</v>
          </cell>
        </row>
        <row r="201">
          <cell r="E201">
            <v>4</v>
          </cell>
        </row>
        <row r="211">
          <cell r="E211">
            <v>4</v>
          </cell>
        </row>
        <row r="225">
          <cell r="E225">
            <v>2</v>
          </cell>
        </row>
        <row r="233">
          <cell r="E233">
            <v>3</v>
          </cell>
        </row>
        <row r="267">
          <cell r="E267">
            <v>4</v>
          </cell>
        </row>
        <row r="271">
          <cell r="E271">
            <v>1</v>
          </cell>
        </row>
        <row r="316">
          <cell r="E316">
            <v>4</v>
          </cell>
        </row>
        <row r="318">
          <cell r="E318">
            <v>8</v>
          </cell>
        </row>
        <row r="320">
          <cell r="E320">
            <v>4</v>
          </cell>
        </row>
        <row r="330">
          <cell r="E330">
            <v>2</v>
          </cell>
        </row>
        <row r="370">
          <cell r="E370">
            <v>1</v>
          </cell>
        </row>
        <row r="424">
          <cell r="E424">
            <v>6</v>
          </cell>
        </row>
        <row r="450">
          <cell r="E450">
            <v>5182</v>
          </cell>
        </row>
        <row r="452">
          <cell r="E452">
            <v>344</v>
          </cell>
        </row>
        <row r="454">
          <cell r="E454">
            <v>3672</v>
          </cell>
        </row>
        <row r="457">
          <cell r="E457">
            <v>0</v>
          </cell>
        </row>
        <row r="458">
          <cell r="E458">
            <v>0</v>
          </cell>
        </row>
        <row r="459">
          <cell r="E459">
            <v>0</v>
          </cell>
        </row>
        <row r="460">
          <cell r="E460">
            <v>0</v>
          </cell>
        </row>
        <row r="461">
          <cell r="E461">
            <v>0</v>
          </cell>
        </row>
        <row r="462">
          <cell r="E462">
            <v>14</v>
          </cell>
        </row>
        <row r="463">
          <cell r="E463">
            <v>0</v>
          </cell>
        </row>
        <row r="464">
          <cell r="E464">
            <v>2</v>
          </cell>
        </row>
        <row r="466">
          <cell r="E466">
            <v>2</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10</v>
          </cell>
        </row>
        <row r="481">
          <cell r="E481">
            <v>0</v>
          </cell>
        </row>
        <row r="482">
          <cell r="E482">
            <v>4</v>
          </cell>
        </row>
        <row r="484">
          <cell r="E484">
            <v>0</v>
          </cell>
        </row>
        <row r="485">
          <cell r="E485">
            <v>0</v>
          </cell>
        </row>
        <row r="486">
          <cell r="E486">
            <v>0</v>
          </cell>
        </row>
        <row r="487">
          <cell r="E487">
            <v>0</v>
          </cell>
        </row>
        <row r="488">
          <cell r="E488">
            <v>7</v>
          </cell>
        </row>
        <row r="489">
          <cell r="E489">
            <v>0</v>
          </cell>
        </row>
        <row r="490">
          <cell r="E490">
            <v>1</v>
          </cell>
        </row>
        <row r="491">
          <cell r="E491">
            <v>0</v>
          </cell>
        </row>
        <row r="492">
          <cell r="E492">
            <v>0</v>
          </cell>
        </row>
        <row r="493">
          <cell r="E493">
            <v>0</v>
          </cell>
        </row>
        <row r="494">
          <cell r="E494">
            <v>4</v>
          </cell>
        </row>
        <row r="495">
          <cell r="E495">
            <v>0</v>
          </cell>
        </row>
        <row r="496">
          <cell r="E496">
            <v>2</v>
          </cell>
        </row>
        <row r="497">
          <cell r="E497">
            <v>0</v>
          </cell>
        </row>
        <row r="498">
          <cell r="E498">
            <v>0</v>
          </cell>
        </row>
        <row r="499">
          <cell r="E499">
            <v>0</v>
          </cell>
        </row>
        <row r="500">
          <cell r="E500">
            <v>4</v>
          </cell>
        </row>
        <row r="501">
          <cell r="E501">
            <v>0</v>
          </cell>
        </row>
        <row r="502">
          <cell r="E502">
            <v>4</v>
          </cell>
        </row>
        <row r="503">
          <cell r="E503">
            <v>0</v>
          </cell>
        </row>
        <row r="504">
          <cell r="E504">
            <v>0</v>
          </cell>
        </row>
        <row r="505">
          <cell r="E505">
            <v>0</v>
          </cell>
        </row>
        <row r="506">
          <cell r="E506">
            <v>1</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16">
          <cell r="E516">
            <v>7</v>
          </cell>
        </row>
        <row r="517">
          <cell r="E517">
            <v>0</v>
          </cell>
        </row>
        <row r="518">
          <cell r="E518">
            <v>0</v>
          </cell>
        </row>
        <row r="519">
          <cell r="E519">
            <v>0</v>
          </cell>
        </row>
        <row r="520">
          <cell r="E520">
            <v>0</v>
          </cell>
        </row>
        <row r="521">
          <cell r="E521">
            <v>0</v>
          </cell>
        </row>
        <row r="522">
          <cell r="E522">
            <v>1</v>
          </cell>
        </row>
        <row r="523">
          <cell r="E523">
            <v>0</v>
          </cell>
        </row>
        <row r="524">
          <cell r="E524">
            <v>6</v>
          </cell>
        </row>
        <row r="525">
          <cell r="E525">
            <v>0</v>
          </cell>
        </row>
        <row r="526">
          <cell r="E526">
            <v>0</v>
          </cell>
        </row>
        <row r="527">
          <cell r="E527">
            <v>0</v>
          </cell>
        </row>
        <row r="528">
          <cell r="E528">
            <v>4</v>
          </cell>
        </row>
        <row r="529">
          <cell r="E529">
            <v>0</v>
          </cell>
        </row>
        <row r="530">
          <cell r="E530">
            <v>0</v>
          </cell>
        </row>
        <row r="531">
          <cell r="E531">
            <v>0</v>
          </cell>
        </row>
        <row r="532">
          <cell r="E532">
            <v>820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20</v>
          </cell>
        </row>
        <row r="558">
          <cell r="E558">
            <v>10</v>
          </cell>
        </row>
        <row r="560">
          <cell r="E560">
            <v>0</v>
          </cell>
        </row>
      </sheetData>
      <sheetData sheetId="7" refreshError="1">
        <row r="5">
          <cell r="E5" t="str">
            <v>CANTIDAD</v>
          </cell>
        </row>
        <row r="11">
          <cell r="E11">
            <v>22.94</v>
          </cell>
        </row>
        <row r="19">
          <cell r="E19">
            <v>3.38</v>
          </cell>
        </row>
        <row r="21">
          <cell r="E21">
            <v>1</v>
          </cell>
        </row>
        <row r="23">
          <cell r="E23">
            <v>1</v>
          </cell>
        </row>
        <row r="31">
          <cell r="E31">
            <v>2</v>
          </cell>
        </row>
        <row r="35">
          <cell r="E35">
            <v>180</v>
          </cell>
        </row>
        <row r="37">
          <cell r="E37">
            <v>2</v>
          </cell>
        </row>
        <row r="39">
          <cell r="E39">
            <v>31.83</v>
          </cell>
        </row>
        <row r="49">
          <cell r="E49">
            <v>139.12</v>
          </cell>
        </row>
        <row r="53">
          <cell r="E53">
            <v>40.93</v>
          </cell>
        </row>
        <row r="55">
          <cell r="E55">
            <v>75.52</v>
          </cell>
        </row>
        <row r="57">
          <cell r="E57">
            <v>43.48</v>
          </cell>
        </row>
        <row r="61">
          <cell r="E61">
            <v>15</v>
          </cell>
        </row>
        <row r="63">
          <cell r="E63">
            <v>4</v>
          </cell>
        </row>
        <row r="65">
          <cell r="E65">
            <v>42.2</v>
          </cell>
        </row>
        <row r="71">
          <cell r="E71">
            <v>1</v>
          </cell>
        </row>
        <row r="73">
          <cell r="E73">
            <v>2</v>
          </cell>
        </row>
        <row r="75">
          <cell r="E75">
            <v>1</v>
          </cell>
        </row>
        <row r="77">
          <cell r="E77">
            <v>1</v>
          </cell>
        </row>
        <row r="79">
          <cell r="E79">
            <v>5</v>
          </cell>
        </row>
        <row r="83">
          <cell r="E83">
            <v>6</v>
          </cell>
        </row>
        <row r="85">
          <cell r="E85">
            <v>15</v>
          </cell>
        </row>
        <row r="89">
          <cell r="E89">
            <v>2</v>
          </cell>
        </row>
        <row r="99">
          <cell r="E99">
            <v>15.3</v>
          </cell>
        </row>
        <row r="107">
          <cell r="E107">
            <v>6.72</v>
          </cell>
        </row>
        <row r="123">
          <cell r="E123">
            <v>0</v>
          </cell>
        </row>
        <row r="124">
          <cell r="E124">
            <v>0</v>
          </cell>
        </row>
        <row r="125">
          <cell r="E125">
            <v>0</v>
          </cell>
        </row>
        <row r="126">
          <cell r="E126">
            <v>0</v>
          </cell>
        </row>
        <row r="143">
          <cell r="E143">
            <v>310</v>
          </cell>
        </row>
        <row r="155">
          <cell r="E155">
            <v>15</v>
          </cell>
        </row>
        <row r="165">
          <cell r="E165">
            <v>13</v>
          </cell>
        </row>
        <row r="175">
          <cell r="E175">
            <v>4</v>
          </cell>
        </row>
        <row r="177">
          <cell r="E177">
            <v>6</v>
          </cell>
        </row>
        <row r="179">
          <cell r="E179">
            <v>2</v>
          </cell>
        </row>
        <row r="195">
          <cell r="E195">
            <v>4</v>
          </cell>
        </row>
        <row r="211">
          <cell r="E211">
            <v>4</v>
          </cell>
        </row>
        <row r="225">
          <cell r="E225">
            <v>2</v>
          </cell>
        </row>
        <row r="233">
          <cell r="E233">
            <v>2</v>
          </cell>
        </row>
        <row r="267">
          <cell r="E267">
            <v>3</v>
          </cell>
        </row>
        <row r="269">
          <cell r="E269">
            <v>1</v>
          </cell>
        </row>
        <row r="318">
          <cell r="E318">
            <v>4</v>
          </cell>
        </row>
        <row r="320">
          <cell r="E320">
            <v>2</v>
          </cell>
        </row>
        <row r="424">
          <cell r="E424">
            <v>4</v>
          </cell>
        </row>
        <row r="450">
          <cell r="E450">
            <v>1723.2</v>
          </cell>
        </row>
        <row r="454">
          <cell r="E454">
            <v>1463</v>
          </cell>
        </row>
        <row r="456">
          <cell r="E456">
            <v>2</v>
          </cell>
        </row>
        <row r="457">
          <cell r="E457">
            <v>0</v>
          </cell>
        </row>
        <row r="458">
          <cell r="E458">
            <v>0</v>
          </cell>
        </row>
        <row r="459">
          <cell r="E459">
            <v>0</v>
          </cell>
        </row>
        <row r="460">
          <cell r="E460">
            <v>0</v>
          </cell>
        </row>
        <row r="461">
          <cell r="E461">
            <v>0</v>
          </cell>
        </row>
        <row r="462">
          <cell r="E462">
            <v>4</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4">
          <cell r="E484">
            <v>0</v>
          </cell>
        </row>
        <row r="485">
          <cell r="E485">
            <v>0</v>
          </cell>
        </row>
        <row r="486">
          <cell r="E486">
            <v>0</v>
          </cell>
        </row>
        <row r="487">
          <cell r="E487">
            <v>0</v>
          </cell>
        </row>
        <row r="488">
          <cell r="E488">
            <v>4</v>
          </cell>
        </row>
        <row r="491">
          <cell r="E491">
            <v>0</v>
          </cell>
        </row>
        <row r="492">
          <cell r="E492">
            <v>0</v>
          </cell>
        </row>
        <row r="493">
          <cell r="E493">
            <v>0</v>
          </cell>
        </row>
        <row r="494">
          <cell r="E494">
            <v>4</v>
          </cell>
        </row>
        <row r="495">
          <cell r="E495">
            <v>0</v>
          </cell>
        </row>
        <row r="496">
          <cell r="E496">
            <v>2</v>
          </cell>
        </row>
        <row r="497">
          <cell r="E497">
            <v>0</v>
          </cell>
        </row>
        <row r="498">
          <cell r="E498">
            <v>0</v>
          </cell>
        </row>
        <row r="499">
          <cell r="E499">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23">
          <cell r="E523">
            <v>0</v>
          </cell>
        </row>
        <row r="524">
          <cell r="E524">
            <v>4</v>
          </cell>
        </row>
        <row r="525">
          <cell r="E525">
            <v>0</v>
          </cell>
        </row>
        <row r="526">
          <cell r="E526">
            <v>0</v>
          </cell>
        </row>
        <row r="527">
          <cell r="E527">
            <v>0</v>
          </cell>
        </row>
        <row r="528">
          <cell r="E528">
            <v>2</v>
          </cell>
        </row>
        <row r="529">
          <cell r="E529">
            <v>0</v>
          </cell>
        </row>
        <row r="530">
          <cell r="E530">
            <v>0</v>
          </cell>
        </row>
        <row r="531">
          <cell r="E531">
            <v>0</v>
          </cell>
        </row>
        <row r="532">
          <cell r="E532">
            <v>310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20</v>
          </cell>
        </row>
        <row r="558">
          <cell r="E558">
            <v>10</v>
          </cell>
        </row>
        <row r="560">
          <cell r="E560">
            <v>0</v>
          </cell>
        </row>
      </sheetData>
      <sheetData sheetId="8" refreshError="1">
        <row r="5">
          <cell r="E5" t="str">
            <v>CANTIDAD</v>
          </cell>
        </row>
        <row r="11">
          <cell r="E11">
            <v>29.76</v>
          </cell>
        </row>
        <row r="13">
          <cell r="E13">
            <v>1</v>
          </cell>
        </row>
        <row r="15">
          <cell r="E15">
            <v>6</v>
          </cell>
        </row>
        <row r="19">
          <cell r="E19">
            <v>4.6100000000000003</v>
          </cell>
        </row>
        <row r="21">
          <cell r="E21">
            <v>2</v>
          </cell>
        </row>
        <row r="23">
          <cell r="E23">
            <v>2</v>
          </cell>
        </row>
        <row r="31">
          <cell r="E31">
            <v>2</v>
          </cell>
        </row>
        <row r="35">
          <cell r="E35">
            <v>228</v>
          </cell>
        </row>
        <row r="37">
          <cell r="E37">
            <v>3</v>
          </cell>
        </row>
        <row r="39">
          <cell r="E39">
            <v>35.520000000000003</v>
          </cell>
        </row>
        <row r="49">
          <cell r="E49">
            <v>174.69</v>
          </cell>
        </row>
        <row r="53">
          <cell r="E53">
            <v>53.76</v>
          </cell>
        </row>
        <row r="55">
          <cell r="E55">
            <v>82.68</v>
          </cell>
        </row>
        <row r="57">
          <cell r="E57">
            <v>55.18</v>
          </cell>
        </row>
        <row r="61">
          <cell r="E61">
            <v>22</v>
          </cell>
        </row>
        <row r="63">
          <cell r="E63">
            <v>3</v>
          </cell>
        </row>
        <row r="65">
          <cell r="E65">
            <v>57.6</v>
          </cell>
        </row>
        <row r="69">
          <cell r="E69">
            <v>2</v>
          </cell>
        </row>
        <row r="71">
          <cell r="E71">
            <v>2</v>
          </cell>
        </row>
        <row r="73">
          <cell r="E73">
            <v>4</v>
          </cell>
        </row>
        <row r="75">
          <cell r="E75">
            <v>2</v>
          </cell>
        </row>
        <row r="77">
          <cell r="E77">
            <v>2</v>
          </cell>
        </row>
        <row r="83">
          <cell r="E83">
            <v>5</v>
          </cell>
        </row>
        <row r="85">
          <cell r="E85">
            <v>23</v>
          </cell>
        </row>
        <row r="89">
          <cell r="E89">
            <v>2.74</v>
          </cell>
        </row>
        <row r="99">
          <cell r="E99">
            <v>19.84</v>
          </cell>
        </row>
        <row r="101">
          <cell r="E101">
            <v>1</v>
          </cell>
        </row>
        <row r="123">
          <cell r="E123">
            <v>0</v>
          </cell>
        </row>
        <row r="124">
          <cell r="E124">
            <v>0</v>
          </cell>
        </row>
        <row r="125">
          <cell r="E125">
            <v>0</v>
          </cell>
        </row>
        <row r="126">
          <cell r="E126">
            <v>0</v>
          </cell>
        </row>
        <row r="127">
          <cell r="E127">
            <v>420</v>
          </cell>
        </row>
        <row r="157">
          <cell r="E157">
            <v>19</v>
          </cell>
        </row>
        <row r="165">
          <cell r="E165">
            <v>10</v>
          </cell>
        </row>
        <row r="175">
          <cell r="E175">
            <v>2</v>
          </cell>
        </row>
        <row r="177">
          <cell r="E177">
            <v>4</v>
          </cell>
        </row>
        <row r="179">
          <cell r="E179">
            <v>2</v>
          </cell>
        </row>
        <row r="197">
          <cell r="E197">
            <v>4</v>
          </cell>
        </row>
        <row r="213">
          <cell r="E213">
            <v>2</v>
          </cell>
        </row>
        <row r="219">
          <cell r="E219">
            <v>4</v>
          </cell>
        </row>
        <row r="263">
          <cell r="E263">
            <v>1</v>
          </cell>
        </row>
        <row r="273">
          <cell r="E273">
            <v>1</v>
          </cell>
        </row>
        <row r="294">
          <cell r="E294">
            <v>4</v>
          </cell>
        </row>
        <row r="296">
          <cell r="E296">
            <v>4</v>
          </cell>
        </row>
        <row r="298">
          <cell r="E298">
            <v>2</v>
          </cell>
        </row>
        <row r="422">
          <cell r="E422">
            <v>165</v>
          </cell>
        </row>
        <row r="424">
          <cell r="E424">
            <v>2</v>
          </cell>
        </row>
        <row r="450">
          <cell r="E450">
            <v>3438.1</v>
          </cell>
        </row>
        <row r="454">
          <cell r="E454">
            <v>2909.3</v>
          </cell>
        </row>
        <row r="456">
          <cell r="E456">
            <v>2</v>
          </cell>
        </row>
        <row r="457">
          <cell r="E457">
            <v>0</v>
          </cell>
        </row>
        <row r="458">
          <cell r="E458">
            <v>0</v>
          </cell>
        </row>
        <row r="459">
          <cell r="E459">
            <v>0</v>
          </cell>
        </row>
        <row r="460">
          <cell r="E460">
            <v>0</v>
          </cell>
        </row>
        <row r="461">
          <cell r="E461">
            <v>0</v>
          </cell>
        </row>
        <row r="462">
          <cell r="E462">
            <v>2</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4</v>
          </cell>
        </row>
        <row r="477">
          <cell r="E477">
            <v>0</v>
          </cell>
        </row>
        <row r="478">
          <cell r="E478">
            <v>0</v>
          </cell>
        </row>
        <row r="479">
          <cell r="E479">
            <v>0</v>
          </cell>
        </row>
        <row r="484">
          <cell r="E484">
            <v>0</v>
          </cell>
        </row>
        <row r="485">
          <cell r="E485">
            <v>0</v>
          </cell>
        </row>
        <row r="486">
          <cell r="E486">
            <v>0</v>
          </cell>
        </row>
        <row r="487">
          <cell r="E487">
            <v>0</v>
          </cell>
        </row>
        <row r="488">
          <cell r="E488">
            <v>2</v>
          </cell>
        </row>
        <row r="491">
          <cell r="E491">
            <v>0</v>
          </cell>
        </row>
        <row r="492">
          <cell r="E492">
            <v>0</v>
          </cell>
        </row>
        <row r="493">
          <cell r="E493">
            <v>0</v>
          </cell>
        </row>
        <row r="494">
          <cell r="E494">
            <v>2</v>
          </cell>
        </row>
        <row r="495">
          <cell r="E495">
            <v>0</v>
          </cell>
        </row>
        <row r="496">
          <cell r="E496">
            <v>2</v>
          </cell>
        </row>
        <row r="497">
          <cell r="E497">
            <v>0</v>
          </cell>
        </row>
        <row r="498">
          <cell r="E498">
            <v>0</v>
          </cell>
        </row>
        <row r="499">
          <cell r="E499">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23">
          <cell r="E523">
            <v>0</v>
          </cell>
        </row>
        <row r="524">
          <cell r="E524">
            <v>6</v>
          </cell>
        </row>
        <row r="525">
          <cell r="E525">
            <v>0</v>
          </cell>
        </row>
        <row r="526">
          <cell r="E526">
            <v>0</v>
          </cell>
        </row>
        <row r="527">
          <cell r="E527">
            <v>0</v>
          </cell>
        </row>
        <row r="528">
          <cell r="E528">
            <v>4</v>
          </cell>
        </row>
        <row r="529">
          <cell r="E529">
            <v>0</v>
          </cell>
        </row>
        <row r="530">
          <cell r="E530">
            <v>0</v>
          </cell>
        </row>
        <row r="531">
          <cell r="E531">
            <v>0</v>
          </cell>
        </row>
        <row r="532">
          <cell r="E532">
            <v>420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20</v>
          </cell>
        </row>
        <row r="558">
          <cell r="E558">
            <v>10</v>
          </cell>
        </row>
        <row r="560">
          <cell r="E560">
            <v>0</v>
          </cell>
        </row>
      </sheetData>
      <sheetData sheetId="9" refreshError="1">
        <row r="5">
          <cell r="E5" t="str">
            <v>CANTIDAD</v>
          </cell>
        </row>
        <row r="11">
          <cell r="E11">
            <v>24.25</v>
          </cell>
        </row>
        <row r="19">
          <cell r="E19">
            <v>2.86</v>
          </cell>
        </row>
        <row r="31">
          <cell r="E31">
            <v>2</v>
          </cell>
        </row>
        <row r="35">
          <cell r="E35">
            <v>165</v>
          </cell>
        </row>
        <row r="37">
          <cell r="E37">
            <v>4</v>
          </cell>
        </row>
        <row r="39">
          <cell r="E39">
            <v>41.26</v>
          </cell>
        </row>
        <row r="49">
          <cell r="E49">
            <v>133.31</v>
          </cell>
        </row>
        <row r="53">
          <cell r="E53">
            <v>34.21</v>
          </cell>
        </row>
        <row r="55">
          <cell r="E55">
            <v>67.94</v>
          </cell>
        </row>
        <row r="57">
          <cell r="E57">
            <v>40.270000000000003</v>
          </cell>
        </row>
        <row r="61">
          <cell r="E61">
            <v>15</v>
          </cell>
        </row>
        <row r="63">
          <cell r="E63">
            <v>2</v>
          </cell>
        </row>
        <row r="65">
          <cell r="E65">
            <v>35.78</v>
          </cell>
        </row>
        <row r="69">
          <cell r="E69">
            <v>2</v>
          </cell>
        </row>
        <row r="71">
          <cell r="E71">
            <v>2</v>
          </cell>
        </row>
        <row r="73">
          <cell r="E73">
            <v>6</v>
          </cell>
        </row>
        <row r="83">
          <cell r="E83">
            <v>6</v>
          </cell>
        </row>
        <row r="85">
          <cell r="E85">
            <v>10</v>
          </cell>
        </row>
        <row r="89">
          <cell r="E89">
            <v>5.0999999999999996</v>
          </cell>
        </row>
        <row r="99">
          <cell r="E99">
            <v>15.11</v>
          </cell>
        </row>
        <row r="123">
          <cell r="E123">
            <v>0</v>
          </cell>
        </row>
        <row r="124">
          <cell r="E124">
            <v>0</v>
          </cell>
        </row>
        <row r="125">
          <cell r="E125">
            <v>0</v>
          </cell>
        </row>
        <row r="126">
          <cell r="E126">
            <v>0</v>
          </cell>
        </row>
        <row r="127">
          <cell r="E127">
            <v>270</v>
          </cell>
        </row>
        <row r="153">
          <cell r="E153">
            <v>3</v>
          </cell>
        </row>
        <row r="155">
          <cell r="E155">
            <v>1</v>
          </cell>
        </row>
        <row r="157">
          <cell r="E157">
            <v>16</v>
          </cell>
        </row>
        <row r="165">
          <cell r="E165">
            <v>15</v>
          </cell>
        </row>
        <row r="171">
          <cell r="E171">
            <v>12</v>
          </cell>
        </row>
        <row r="175">
          <cell r="E175">
            <v>2</v>
          </cell>
        </row>
        <row r="177">
          <cell r="E177">
            <v>2</v>
          </cell>
        </row>
        <row r="179">
          <cell r="E179">
            <v>2</v>
          </cell>
        </row>
        <row r="193">
          <cell r="E193">
            <v>4</v>
          </cell>
        </row>
        <row r="197">
          <cell r="E197">
            <v>4</v>
          </cell>
        </row>
        <row r="209">
          <cell r="E209">
            <v>2</v>
          </cell>
        </row>
        <row r="213">
          <cell r="E213">
            <v>4</v>
          </cell>
        </row>
        <row r="263">
          <cell r="E263">
            <v>1</v>
          </cell>
        </row>
        <row r="294">
          <cell r="E294">
            <v>4</v>
          </cell>
        </row>
        <row r="296">
          <cell r="E296">
            <v>6</v>
          </cell>
        </row>
        <row r="298">
          <cell r="E298">
            <v>2</v>
          </cell>
        </row>
        <row r="368">
          <cell r="E368">
            <v>1</v>
          </cell>
        </row>
        <row r="404">
          <cell r="E404">
            <v>1</v>
          </cell>
        </row>
        <row r="422">
          <cell r="E422">
            <v>250</v>
          </cell>
        </row>
        <row r="424">
          <cell r="E424">
            <v>2</v>
          </cell>
        </row>
        <row r="432">
          <cell r="E432">
            <v>1</v>
          </cell>
        </row>
        <row r="450">
          <cell r="E450">
            <v>3842</v>
          </cell>
        </row>
        <row r="452">
          <cell r="E452">
            <v>167.4</v>
          </cell>
        </row>
        <row r="454">
          <cell r="E454">
            <v>2724</v>
          </cell>
        </row>
        <row r="456">
          <cell r="E456">
            <v>2</v>
          </cell>
        </row>
        <row r="457">
          <cell r="E457">
            <v>0</v>
          </cell>
        </row>
        <row r="458">
          <cell r="E458">
            <v>0</v>
          </cell>
        </row>
        <row r="459">
          <cell r="E459">
            <v>0</v>
          </cell>
        </row>
        <row r="460">
          <cell r="E460">
            <v>0</v>
          </cell>
        </row>
        <row r="461">
          <cell r="E461">
            <v>0</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4">
          <cell r="E484">
            <v>0</v>
          </cell>
        </row>
        <row r="485">
          <cell r="E485">
            <v>0</v>
          </cell>
        </row>
        <row r="486">
          <cell r="E486">
            <v>0</v>
          </cell>
        </row>
        <row r="487">
          <cell r="E487">
            <v>0</v>
          </cell>
        </row>
        <row r="491">
          <cell r="E491">
            <v>0</v>
          </cell>
        </row>
        <row r="492">
          <cell r="E492">
            <v>0</v>
          </cell>
        </row>
        <row r="493">
          <cell r="E493">
            <v>0</v>
          </cell>
        </row>
        <row r="494">
          <cell r="E494">
            <v>0</v>
          </cell>
        </row>
        <row r="495">
          <cell r="E495">
            <v>0</v>
          </cell>
        </row>
        <row r="496">
          <cell r="E496">
            <v>0</v>
          </cell>
        </row>
        <row r="497">
          <cell r="E497">
            <v>0</v>
          </cell>
        </row>
        <row r="498">
          <cell r="E498">
            <v>0</v>
          </cell>
        </row>
        <row r="499">
          <cell r="E499">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23">
          <cell r="E523">
            <v>0</v>
          </cell>
        </row>
        <row r="524">
          <cell r="E524">
            <v>0</v>
          </cell>
        </row>
        <row r="525">
          <cell r="E525">
            <v>0</v>
          </cell>
        </row>
        <row r="526">
          <cell r="E526">
            <v>0</v>
          </cell>
        </row>
        <row r="527">
          <cell r="E527">
            <v>0</v>
          </cell>
        </row>
        <row r="528">
          <cell r="E528">
            <v>0</v>
          </cell>
        </row>
        <row r="529">
          <cell r="E529">
            <v>0</v>
          </cell>
        </row>
        <row r="530">
          <cell r="E530">
            <v>0</v>
          </cell>
        </row>
        <row r="531">
          <cell r="E531">
            <v>0</v>
          </cell>
        </row>
        <row r="532">
          <cell r="E532">
            <v>270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20</v>
          </cell>
        </row>
        <row r="558">
          <cell r="E558">
            <v>10</v>
          </cell>
        </row>
        <row r="560">
          <cell r="E560">
            <v>0</v>
          </cell>
        </row>
      </sheetData>
      <sheetData sheetId="10" refreshError="1"/>
      <sheetData sheetId="11" refreshError="1"/>
      <sheetData sheetId="12">
        <row r="5">
          <cell r="E5" t="str">
            <v>CANTIDAD</v>
          </cell>
        </row>
      </sheetData>
      <sheetData sheetId="13">
        <row r="5">
          <cell r="E5" t="str">
            <v>CANTIDAD</v>
          </cell>
        </row>
      </sheetData>
      <sheetData sheetId="14">
        <row r="5">
          <cell r="E5" t="str">
            <v>CANTIDAD</v>
          </cell>
        </row>
      </sheetData>
      <sheetData sheetId="15">
        <row r="5">
          <cell r="E5" t="str">
            <v>CANTIDAD</v>
          </cell>
        </row>
      </sheetData>
      <sheetData sheetId="16">
        <row r="5">
          <cell r="E5" t="str">
            <v>CANTIDAD</v>
          </cell>
        </row>
      </sheetData>
      <sheetData sheetId="17">
        <row r="5">
          <cell r="E5" t="str">
            <v>CANTIDAD</v>
          </cell>
        </row>
      </sheetData>
      <sheetData sheetId="18">
        <row r="5">
          <cell r="E5" t="str">
            <v>CANTIDAD</v>
          </cell>
        </row>
      </sheetData>
      <sheetData sheetId="19">
        <row r="5">
          <cell r="E5" t="str">
            <v>CANTIDAD</v>
          </cell>
        </row>
      </sheetData>
      <sheetData sheetId="20">
        <row r="5">
          <cell r="E5" t="str">
            <v>CANTIDAD</v>
          </cell>
        </row>
      </sheetData>
      <sheetData sheetId="21">
        <row r="5">
          <cell r="E5" t="str">
            <v>CANTIDAD</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generales"/>
      <sheetName val="Datos de entrada"/>
      <sheetName val="FOR-001"/>
      <sheetName val="Sábana"/>
      <sheetName val="Cuadro1"/>
      <sheetName val="Cuadro2"/>
      <sheetName val="Cuadro3"/>
      <sheetName val="Exper."/>
      <sheetName val="Cumplim."/>
      <sheetName val="Est. Financieros"/>
      <sheetName val="yADIRA"/>
      <sheetName val="Aseg.Calid"/>
      <sheetName val="REAJUSTESACTA1PROVI"/>
      <sheetName val="Listas"/>
      <sheetName val="AMB1"/>
      <sheetName val="PROGRAM INI"/>
      <sheetName val="TUB FALTANTE PB"/>
      <sheetName val="ACOM SIN ZANJA"/>
      <sheetName val="DIARIO"/>
      <sheetName val="ULTIM PROGRAM"/>
      <sheetName val="ULT CAMBIO CRON"/>
      <sheetName val="RESUMEN"/>
      <sheetName val="AVANCE G2"/>
      <sheetName val="GRAFICAS"/>
      <sheetName val="CCTV P BLANCAS"/>
      <sheetName val="CANT SEM PRO-EJE"/>
      <sheetName val="CAMBIO PIPEBURSTING"/>
      <sheetName val="NVO CRONOGRAMA"/>
      <sheetName val="ZANJAS"/>
      <sheetName val="NOMB-TRAMOS"/>
      <sheetName val="CCTV PROGRAM"/>
      <sheetName val="INVERSION"/>
      <sheetName val="% PAGO TRAMOS"/>
      <sheetName val="DIR-VIAS P BLANCAS"/>
      <sheetName val="RESUMEN PAGO X TRAMO"/>
      <sheetName val="DEMOL PAV RIG"/>
      <sheetName val="P BLANCAS pago 5"/>
      <sheetName val="FALLOS PAVIMENTOS"/>
      <sheetName val="APROB EPM"/>
      <sheetName val="CAMBIOS"/>
      <sheetName val="DIRECCIONES DE PAVIMENTOS"/>
      <sheetName val="RES PAVIMENTOS"/>
      <sheetName val="COMISIONAMIENTO"/>
      <sheetName val="PAVIMENTOS"/>
      <sheetName val="Formato EPM DRIVE"/>
      <sheetName val="TUB INSTALADA PB"/>
      <sheetName val="CONSOLIDADO CCTV"/>
      <sheetName val="APROBADOS"/>
      <sheetName val="TABLAS PRESENTAC"/>
      <sheetName val="PRESENTACIÓN $ 100%"/>
      <sheetName val="COSTO GRAL PROPUESTO"/>
      <sheetName val="$ PROYECCIONES"/>
      <sheetName val="REFERENCIACION"/>
      <sheetName val="RESUMEN ENTREGAS"/>
      <sheetName val="RES ACOM SIN ZANJA"/>
      <sheetName val="PAGOS 100%"/>
      <sheetName val="COSTOS P BLANCAS"/>
      <sheetName val="COTOS DIS VS EPM"/>
      <sheetName val="REFERENCIADOS"/>
      <sheetName val="CONTROL SEMANAL"/>
      <sheetName val="AFECTAC PAVIM"/>
      <sheetName val="inpermeabOTRO"/>
      <sheetName val="Hoja1"/>
      <sheetName val="Hoja2"/>
    </sheetNames>
    <sheetDataSet>
      <sheetData sheetId="0"/>
      <sheetData sheetId="1"/>
      <sheetData sheetId="2" refreshError="1"/>
      <sheetData sheetId="3">
        <row r="18">
          <cell r="I18">
            <v>3055751.3</v>
          </cell>
        </row>
      </sheetData>
      <sheetData sheetId="4"/>
      <sheetData sheetId="5"/>
      <sheetData sheetId="6" refreshError="1"/>
      <sheetData sheetId="7"/>
      <sheetData sheetId="8" refreshError="1"/>
      <sheetData sheetId="9" refreshError="1"/>
      <sheetData sheetId="10" refreshError="1"/>
      <sheetData sheetId="11"/>
      <sheetData sheetId="12" refreshError="1"/>
      <sheetData sheetId="13" refreshError="1"/>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refreshError="1"/>
      <sheetData sheetId="62" refreshError="1"/>
      <sheetData sheetId="63"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c de Hidr."/>
      <sheetName val="Cambio de Valv."/>
      <sheetName val="Interc.tapones"/>
      <sheetName val="Interc.válv."/>
      <sheetName val="Coloc. e Interc. Tapones"/>
      <sheetName val="Varios."/>
      <sheetName val="Paral. 1"/>
      <sheetName val="Paral. 2"/>
      <sheetName val="Paral. 3"/>
      <sheetName val="Paral.4"/>
      <sheetName val="Totales"/>
      <sheetName val="Hoja1"/>
      <sheetName val="Interc_de_Hidr_"/>
      <sheetName val="Cambio_de_Valv_"/>
      <sheetName val="Interc_tapones"/>
      <sheetName val="Interc_válv_"/>
      <sheetName val="Coloc__e_Interc__Tapones"/>
      <sheetName val="Varios_"/>
      <sheetName val="Paral__1"/>
      <sheetName val="Paral__2"/>
      <sheetName val="Paral__3"/>
      <sheetName val="Paral_4"/>
      <sheetName val="Interc_de_Hidr_2"/>
      <sheetName val="Cambio_de_Valv_2"/>
      <sheetName val="Interc_tapones2"/>
      <sheetName val="Interc_válv_2"/>
      <sheetName val="Coloc__e_Interc__Tapones2"/>
      <sheetName val="Varios_2"/>
      <sheetName val="Paral__12"/>
      <sheetName val="Paral__22"/>
      <sheetName val="Paral__32"/>
      <sheetName val="Paral_42"/>
      <sheetName val="Interc_de_Hidr_1"/>
      <sheetName val="Cambio_de_Valv_1"/>
      <sheetName val="Interc_tapones1"/>
      <sheetName val="Interc_válv_1"/>
      <sheetName val="Coloc__e_Interc__Tapones1"/>
      <sheetName val="Varios_1"/>
      <sheetName val="Paral__11"/>
      <sheetName val="Paral__21"/>
      <sheetName val="Paral__31"/>
      <sheetName val="Paral_41"/>
      <sheetName val="Sábana"/>
      <sheetName val="Interc_de_Hidr_3"/>
      <sheetName val="Cambio_de_Valv_3"/>
      <sheetName val="Interc_tapones3"/>
      <sheetName val="Interc_válv_3"/>
      <sheetName val="Coloc__e_Interc__Tapones3"/>
      <sheetName val="Varios_3"/>
      <sheetName val="Paral__13"/>
      <sheetName val="Paral__23"/>
      <sheetName val="Paral__33"/>
      <sheetName val="Paral_43"/>
      <sheetName val="Interc_de_Hidr_4"/>
      <sheetName val="Cambio_de_Valv_4"/>
      <sheetName val="Interc_tapones4"/>
      <sheetName val="Interc_válv_4"/>
      <sheetName val="Coloc__e_Interc__Tapones4"/>
      <sheetName val="Varios_4"/>
      <sheetName val="Paral__14"/>
      <sheetName val="Paral__24"/>
      <sheetName val="Paral__34"/>
      <sheetName val="Paral_44"/>
      <sheetName val="PRESUPUESTO"/>
      <sheetName val="4545042-N421  "/>
      <sheetName val="420-N421   "/>
      <sheetName val="N419-420"/>
      <sheetName val="N418-N419"/>
      <sheetName val="N417-N418"/>
      <sheetName val="N416-N417"/>
      <sheetName val="N415-N416"/>
      <sheetName val="N414-N415"/>
      <sheetName val="N72-N414 "/>
      <sheetName val="N72-N413"/>
      <sheetName val="N413-N412"/>
      <sheetName val="N412-N350"/>
      <sheetName val="N383-N350"/>
      <sheetName val="PrecRec"/>
      <sheetName val="32"/>
      <sheetName val="APU"/>
      <sheetName val="LISTA CÓDIGOS"/>
      <sheetName val="BASE APU"/>
      <sheetName val="MANO DE OBRA"/>
      <sheetName val="INSUMOS"/>
      <sheetName val="EQUIPOS"/>
      <sheetName val="MATERIALES"/>
      <sheetName val="ESTRUCTURAS"/>
      <sheetName val="TRANSPORTE"/>
    </sheetNames>
    <sheetDataSet>
      <sheetData sheetId="0" refreshError="1"/>
      <sheetData sheetId="1" refreshError="1"/>
      <sheetData sheetId="2" refreshError="1"/>
      <sheetData sheetId="3" refreshError="1"/>
      <sheetData sheetId="4" refreshError="1"/>
      <sheetData sheetId="5" refreshError="1">
        <row r="5">
          <cell r="E5" t="str">
            <v>CANTIDAD</v>
          </cell>
        </row>
        <row r="11">
          <cell r="E11">
            <v>14.2</v>
          </cell>
        </row>
        <row r="13">
          <cell r="E13">
            <v>2</v>
          </cell>
        </row>
        <row r="15">
          <cell r="E15">
            <v>6</v>
          </cell>
        </row>
        <row r="19">
          <cell r="E19">
            <v>3.37</v>
          </cell>
        </row>
        <row r="21">
          <cell r="E21">
            <v>2</v>
          </cell>
        </row>
        <row r="23">
          <cell r="E23">
            <v>2</v>
          </cell>
        </row>
        <row r="25">
          <cell r="E25">
            <v>4.6399999999999997</v>
          </cell>
        </row>
        <row r="27">
          <cell r="E27">
            <v>11</v>
          </cell>
        </row>
        <row r="29">
          <cell r="E29">
            <v>6.5</v>
          </cell>
        </row>
        <row r="31">
          <cell r="E31">
            <v>2</v>
          </cell>
        </row>
        <row r="35">
          <cell r="E35">
            <v>140</v>
          </cell>
        </row>
        <row r="37">
          <cell r="E37">
            <v>1</v>
          </cell>
        </row>
        <row r="39">
          <cell r="E39">
            <v>48.47</v>
          </cell>
        </row>
        <row r="49">
          <cell r="E49">
            <v>83.47</v>
          </cell>
        </row>
        <row r="53">
          <cell r="E53">
            <v>17.91</v>
          </cell>
        </row>
        <row r="55">
          <cell r="E55">
            <v>96.12</v>
          </cell>
        </row>
        <row r="57">
          <cell r="E57">
            <v>23.79</v>
          </cell>
        </row>
        <row r="61">
          <cell r="E61">
            <v>7.32</v>
          </cell>
        </row>
        <row r="63">
          <cell r="E63">
            <v>2</v>
          </cell>
        </row>
        <row r="65">
          <cell r="E65">
            <v>42.12</v>
          </cell>
        </row>
        <row r="69">
          <cell r="E69">
            <v>2</v>
          </cell>
        </row>
        <row r="71">
          <cell r="E71">
            <v>2</v>
          </cell>
        </row>
        <row r="73">
          <cell r="E73">
            <v>4</v>
          </cell>
        </row>
        <row r="75">
          <cell r="E75">
            <v>2</v>
          </cell>
        </row>
        <row r="77">
          <cell r="E77">
            <v>2</v>
          </cell>
        </row>
        <row r="79">
          <cell r="E79">
            <v>5</v>
          </cell>
        </row>
        <row r="83">
          <cell r="E83">
            <v>10</v>
          </cell>
        </row>
        <row r="85">
          <cell r="E85">
            <v>20</v>
          </cell>
        </row>
        <row r="89">
          <cell r="E89">
            <v>0.5</v>
          </cell>
        </row>
        <row r="99">
          <cell r="E99">
            <v>7.93</v>
          </cell>
        </row>
        <row r="101">
          <cell r="E101">
            <v>2</v>
          </cell>
        </row>
        <row r="107">
          <cell r="E107">
            <v>1.1200000000000001</v>
          </cell>
        </row>
        <row r="123">
          <cell r="E123">
            <v>0</v>
          </cell>
        </row>
        <row r="124">
          <cell r="E124">
            <v>0</v>
          </cell>
        </row>
        <row r="125">
          <cell r="E125">
            <v>0</v>
          </cell>
        </row>
        <row r="126">
          <cell r="E126">
            <v>0</v>
          </cell>
        </row>
        <row r="127">
          <cell r="E127">
            <v>270</v>
          </cell>
        </row>
        <row r="141">
          <cell r="E141">
            <v>98</v>
          </cell>
        </row>
        <row r="143">
          <cell r="E143">
            <v>310</v>
          </cell>
        </row>
        <row r="153">
          <cell r="E153">
            <v>11.5</v>
          </cell>
        </row>
        <row r="155">
          <cell r="E155">
            <v>3.5</v>
          </cell>
        </row>
        <row r="157">
          <cell r="E157">
            <v>20</v>
          </cell>
        </row>
        <row r="159">
          <cell r="E159">
            <v>2</v>
          </cell>
        </row>
        <row r="161">
          <cell r="E161">
            <v>5</v>
          </cell>
        </row>
        <row r="163">
          <cell r="E163">
            <v>2</v>
          </cell>
        </row>
        <row r="165">
          <cell r="E165">
            <v>25</v>
          </cell>
        </row>
        <row r="171">
          <cell r="E171">
            <v>24</v>
          </cell>
        </row>
        <row r="175">
          <cell r="E175">
            <v>2</v>
          </cell>
        </row>
        <row r="177">
          <cell r="E177">
            <v>2</v>
          </cell>
        </row>
        <row r="179">
          <cell r="E179">
            <v>2</v>
          </cell>
        </row>
        <row r="193">
          <cell r="E193">
            <v>4</v>
          </cell>
        </row>
        <row r="195">
          <cell r="E195">
            <v>3</v>
          </cell>
        </row>
        <row r="197">
          <cell r="E197">
            <v>5</v>
          </cell>
        </row>
        <row r="209">
          <cell r="E209">
            <v>6</v>
          </cell>
        </row>
        <row r="211">
          <cell r="E211">
            <v>2</v>
          </cell>
        </row>
        <row r="213">
          <cell r="E213">
            <v>4</v>
          </cell>
        </row>
        <row r="217">
          <cell r="E217">
            <v>2</v>
          </cell>
        </row>
        <row r="219">
          <cell r="E219">
            <v>2</v>
          </cell>
        </row>
        <row r="225">
          <cell r="E225">
            <v>2</v>
          </cell>
        </row>
        <row r="233">
          <cell r="E233">
            <v>2</v>
          </cell>
        </row>
        <row r="263">
          <cell r="E263">
            <v>1</v>
          </cell>
        </row>
        <row r="267">
          <cell r="E267">
            <v>3</v>
          </cell>
        </row>
        <row r="269">
          <cell r="E269">
            <v>1</v>
          </cell>
        </row>
        <row r="273">
          <cell r="E273">
            <v>1</v>
          </cell>
        </row>
        <row r="294">
          <cell r="E294">
            <v>4</v>
          </cell>
        </row>
        <row r="296">
          <cell r="E296">
            <v>6</v>
          </cell>
        </row>
        <row r="298">
          <cell r="E298">
            <v>2</v>
          </cell>
        </row>
        <row r="312">
          <cell r="E312">
            <v>2</v>
          </cell>
        </row>
        <row r="318">
          <cell r="E318">
            <v>4</v>
          </cell>
        </row>
        <row r="320">
          <cell r="E320">
            <v>2</v>
          </cell>
        </row>
        <row r="334">
          <cell r="E334">
            <v>36</v>
          </cell>
        </row>
        <row r="336">
          <cell r="E336">
            <v>6</v>
          </cell>
        </row>
        <row r="338">
          <cell r="E338">
            <v>14</v>
          </cell>
        </row>
        <row r="340">
          <cell r="E340">
            <v>2</v>
          </cell>
        </row>
        <row r="342">
          <cell r="E342">
            <v>2</v>
          </cell>
        </row>
        <row r="358">
          <cell r="E358">
            <v>1</v>
          </cell>
        </row>
        <row r="364">
          <cell r="E364">
            <v>1</v>
          </cell>
        </row>
        <row r="368">
          <cell r="E368">
            <v>1</v>
          </cell>
        </row>
        <row r="376">
          <cell r="E376">
            <v>5</v>
          </cell>
        </row>
        <row r="378">
          <cell r="E378">
            <v>2</v>
          </cell>
        </row>
        <row r="380">
          <cell r="E380">
            <v>1</v>
          </cell>
        </row>
        <row r="384">
          <cell r="E384">
            <v>1</v>
          </cell>
        </row>
        <row r="388">
          <cell r="E388">
            <v>8</v>
          </cell>
        </row>
        <row r="390">
          <cell r="E390">
            <v>2</v>
          </cell>
        </row>
        <row r="392">
          <cell r="E392">
            <v>1</v>
          </cell>
        </row>
        <row r="404">
          <cell r="E404">
            <v>1</v>
          </cell>
        </row>
        <row r="406">
          <cell r="E406">
            <v>2</v>
          </cell>
        </row>
        <row r="422">
          <cell r="E422">
            <v>205.12</v>
          </cell>
        </row>
        <row r="424">
          <cell r="E424">
            <v>1</v>
          </cell>
        </row>
        <row r="432">
          <cell r="E432">
            <v>1</v>
          </cell>
        </row>
        <row r="434">
          <cell r="E434">
            <v>2</v>
          </cell>
        </row>
        <row r="450">
          <cell r="E450">
            <v>3929</v>
          </cell>
        </row>
        <row r="452">
          <cell r="E452">
            <v>951.3</v>
          </cell>
        </row>
        <row r="454">
          <cell r="E454">
            <v>2473.1999999999998</v>
          </cell>
        </row>
        <row r="456">
          <cell r="E456">
            <v>2</v>
          </cell>
        </row>
        <row r="457">
          <cell r="E457">
            <v>0</v>
          </cell>
        </row>
        <row r="458">
          <cell r="E458">
            <v>0</v>
          </cell>
        </row>
        <row r="459">
          <cell r="E459">
            <v>0</v>
          </cell>
        </row>
        <row r="460">
          <cell r="E460">
            <v>0</v>
          </cell>
        </row>
        <row r="461">
          <cell r="E461">
            <v>0</v>
          </cell>
        </row>
        <row r="462">
          <cell r="E462">
            <v>0</v>
          </cell>
        </row>
        <row r="463">
          <cell r="E463">
            <v>0</v>
          </cell>
        </row>
        <row r="464">
          <cell r="E464">
            <v>0</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0</v>
          </cell>
        </row>
        <row r="483">
          <cell r="E483">
            <v>0</v>
          </cell>
        </row>
        <row r="484">
          <cell r="E484">
            <v>0</v>
          </cell>
        </row>
        <row r="485">
          <cell r="E485">
            <v>0</v>
          </cell>
        </row>
        <row r="486">
          <cell r="E486">
            <v>0</v>
          </cell>
        </row>
        <row r="487">
          <cell r="E487">
            <v>0</v>
          </cell>
        </row>
        <row r="488">
          <cell r="E488">
            <v>0</v>
          </cell>
        </row>
        <row r="489">
          <cell r="E489">
            <v>0</v>
          </cell>
        </row>
        <row r="490">
          <cell r="E490">
            <v>0</v>
          </cell>
        </row>
        <row r="491">
          <cell r="E491">
            <v>0</v>
          </cell>
        </row>
        <row r="492">
          <cell r="E492">
            <v>0</v>
          </cell>
        </row>
        <row r="493">
          <cell r="E493">
            <v>0</v>
          </cell>
        </row>
        <row r="494">
          <cell r="E494">
            <v>0</v>
          </cell>
        </row>
        <row r="495">
          <cell r="E495">
            <v>0</v>
          </cell>
        </row>
        <row r="496">
          <cell r="E496">
            <v>0</v>
          </cell>
        </row>
        <row r="497">
          <cell r="E497">
            <v>0</v>
          </cell>
        </row>
        <row r="498">
          <cell r="E498">
            <v>0</v>
          </cell>
        </row>
        <row r="499">
          <cell r="E499">
            <v>0</v>
          </cell>
        </row>
        <row r="500">
          <cell r="E500">
            <v>0</v>
          </cell>
        </row>
        <row r="501">
          <cell r="E501">
            <v>0</v>
          </cell>
        </row>
        <row r="502">
          <cell r="E502">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16">
          <cell r="E516">
            <v>0</v>
          </cell>
        </row>
        <row r="517">
          <cell r="E517">
            <v>0</v>
          </cell>
        </row>
        <row r="518">
          <cell r="E518">
            <v>0</v>
          </cell>
        </row>
        <row r="519">
          <cell r="E519">
            <v>0</v>
          </cell>
        </row>
        <row r="520">
          <cell r="E520">
            <v>0</v>
          </cell>
        </row>
        <row r="521">
          <cell r="E521">
            <v>0</v>
          </cell>
        </row>
        <row r="522">
          <cell r="E522">
            <v>0</v>
          </cell>
        </row>
        <row r="523">
          <cell r="E523">
            <v>0</v>
          </cell>
        </row>
        <row r="524">
          <cell r="E524">
            <v>0</v>
          </cell>
        </row>
        <row r="525">
          <cell r="E525">
            <v>0</v>
          </cell>
        </row>
        <row r="526">
          <cell r="E526">
            <v>0</v>
          </cell>
        </row>
        <row r="527">
          <cell r="E527">
            <v>0</v>
          </cell>
        </row>
        <row r="528">
          <cell r="E528">
            <v>0</v>
          </cell>
        </row>
        <row r="529">
          <cell r="E529">
            <v>0</v>
          </cell>
        </row>
        <row r="530">
          <cell r="E530">
            <v>0</v>
          </cell>
        </row>
        <row r="531">
          <cell r="E531">
            <v>0</v>
          </cell>
        </row>
        <row r="532">
          <cell r="E532">
            <v>98</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40</v>
          </cell>
        </row>
        <row r="558">
          <cell r="E558">
            <v>20</v>
          </cell>
        </row>
        <row r="560">
          <cell r="E560">
            <v>0</v>
          </cell>
        </row>
      </sheetData>
      <sheetData sheetId="6" refreshError="1"/>
      <sheetData sheetId="7" refreshError="1"/>
      <sheetData sheetId="8" refreshError="1"/>
      <sheetData sheetId="9" refreshError="1">
        <row r="5">
          <cell r="E5" t="str">
            <v>CANTIDAD</v>
          </cell>
        </row>
        <row r="11">
          <cell r="E11">
            <v>24.25</v>
          </cell>
        </row>
        <row r="13">
          <cell r="E13">
            <v>1</v>
          </cell>
        </row>
        <row r="15">
          <cell r="E15">
            <v>6</v>
          </cell>
        </row>
        <row r="19">
          <cell r="E19">
            <v>2.86</v>
          </cell>
        </row>
        <row r="21">
          <cell r="E21">
            <v>2</v>
          </cell>
        </row>
        <row r="23">
          <cell r="E23">
            <v>2</v>
          </cell>
        </row>
        <row r="25">
          <cell r="E25">
            <v>4.6399999999999997</v>
          </cell>
        </row>
        <row r="27">
          <cell r="E27">
            <v>11</v>
          </cell>
        </row>
        <row r="29">
          <cell r="E29">
            <v>6.5</v>
          </cell>
        </row>
        <row r="31">
          <cell r="E31">
            <v>2</v>
          </cell>
        </row>
        <row r="35">
          <cell r="E35">
            <v>165</v>
          </cell>
        </row>
        <row r="37">
          <cell r="E37">
            <v>4</v>
          </cell>
        </row>
        <row r="39">
          <cell r="E39">
            <v>41.26</v>
          </cell>
        </row>
        <row r="49">
          <cell r="E49">
            <v>133.31</v>
          </cell>
        </row>
        <row r="53">
          <cell r="E53">
            <v>34.21</v>
          </cell>
        </row>
        <row r="55">
          <cell r="E55">
            <v>67.94</v>
          </cell>
        </row>
        <row r="57">
          <cell r="E57">
            <v>40.270000000000003</v>
          </cell>
        </row>
        <row r="61">
          <cell r="E61">
            <v>15</v>
          </cell>
        </row>
        <row r="63">
          <cell r="E63">
            <v>2</v>
          </cell>
        </row>
        <row r="65">
          <cell r="E65">
            <v>35.78</v>
          </cell>
        </row>
        <row r="69">
          <cell r="E69">
            <v>2</v>
          </cell>
        </row>
        <row r="71">
          <cell r="E71">
            <v>2</v>
          </cell>
        </row>
        <row r="73">
          <cell r="E73">
            <v>6</v>
          </cell>
        </row>
        <row r="75">
          <cell r="E75">
            <v>2</v>
          </cell>
        </row>
        <row r="77">
          <cell r="E77">
            <v>2</v>
          </cell>
        </row>
        <row r="79">
          <cell r="E79">
            <v>5</v>
          </cell>
        </row>
        <row r="83">
          <cell r="E83">
            <v>6</v>
          </cell>
        </row>
        <row r="85">
          <cell r="E85">
            <v>10</v>
          </cell>
        </row>
        <row r="89">
          <cell r="E89">
            <v>5.0999999999999996</v>
          </cell>
        </row>
        <row r="99">
          <cell r="E99">
            <v>15.11</v>
          </cell>
        </row>
        <row r="101">
          <cell r="E101">
            <v>1</v>
          </cell>
        </row>
        <row r="107">
          <cell r="E107">
            <v>10.08</v>
          </cell>
        </row>
        <row r="123">
          <cell r="E123">
            <v>0</v>
          </cell>
        </row>
        <row r="124">
          <cell r="E124">
            <v>0</v>
          </cell>
        </row>
        <row r="125">
          <cell r="E125">
            <v>0</v>
          </cell>
        </row>
        <row r="126">
          <cell r="E126">
            <v>0</v>
          </cell>
        </row>
        <row r="127">
          <cell r="E127">
            <v>270</v>
          </cell>
        </row>
        <row r="141">
          <cell r="E141">
            <v>98</v>
          </cell>
        </row>
        <row r="143">
          <cell r="E143">
            <v>310</v>
          </cell>
        </row>
        <row r="153">
          <cell r="E153">
            <v>3</v>
          </cell>
        </row>
        <row r="155">
          <cell r="E155">
            <v>1</v>
          </cell>
        </row>
        <row r="157">
          <cell r="E157">
            <v>16</v>
          </cell>
        </row>
        <row r="159">
          <cell r="E159">
            <v>2</v>
          </cell>
        </row>
        <row r="161">
          <cell r="E161">
            <v>5</v>
          </cell>
        </row>
        <row r="163">
          <cell r="E163">
            <v>2</v>
          </cell>
        </row>
        <row r="165">
          <cell r="E165">
            <v>15</v>
          </cell>
        </row>
        <row r="171">
          <cell r="E171">
            <v>12</v>
          </cell>
        </row>
        <row r="175">
          <cell r="E175">
            <v>2</v>
          </cell>
        </row>
        <row r="177">
          <cell r="E177">
            <v>2</v>
          </cell>
        </row>
        <row r="179">
          <cell r="E179">
            <v>2</v>
          </cell>
        </row>
        <row r="193">
          <cell r="E193">
            <v>4</v>
          </cell>
        </row>
        <row r="195">
          <cell r="E195">
            <v>3</v>
          </cell>
        </row>
        <row r="197">
          <cell r="E197">
            <v>4</v>
          </cell>
        </row>
        <row r="209">
          <cell r="E209">
            <v>2</v>
          </cell>
        </row>
        <row r="211">
          <cell r="E211">
            <v>2</v>
          </cell>
        </row>
        <row r="213">
          <cell r="E213">
            <v>4</v>
          </cell>
        </row>
        <row r="217">
          <cell r="E217">
            <v>2</v>
          </cell>
        </row>
        <row r="219">
          <cell r="E219">
            <v>2</v>
          </cell>
        </row>
        <row r="225">
          <cell r="E225">
            <v>2</v>
          </cell>
        </row>
        <row r="233">
          <cell r="E233">
            <v>2</v>
          </cell>
        </row>
        <row r="263">
          <cell r="E263">
            <v>1</v>
          </cell>
        </row>
        <row r="267">
          <cell r="E267">
            <v>3</v>
          </cell>
        </row>
        <row r="269">
          <cell r="E269">
            <v>1</v>
          </cell>
        </row>
        <row r="273">
          <cell r="E273">
            <v>1</v>
          </cell>
        </row>
        <row r="294">
          <cell r="E294">
            <v>4</v>
          </cell>
        </row>
        <row r="296">
          <cell r="E296">
            <v>6</v>
          </cell>
        </row>
        <row r="298">
          <cell r="E298">
            <v>2</v>
          </cell>
        </row>
        <row r="312">
          <cell r="E312">
            <v>2</v>
          </cell>
        </row>
        <row r="318">
          <cell r="E318">
            <v>4</v>
          </cell>
        </row>
        <row r="320">
          <cell r="E320">
            <v>2</v>
          </cell>
        </row>
        <row r="334">
          <cell r="E334">
            <v>36</v>
          </cell>
        </row>
        <row r="336">
          <cell r="E336">
            <v>6</v>
          </cell>
        </row>
        <row r="338">
          <cell r="E338">
            <v>14</v>
          </cell>
        </row>
        <row r="340">
          <cell r="E340">
            <v>2</v>
          </cell>
        </row>
        <row r="342">
          <cell r="E342">
            <v>2</v>
          </cell>
        </row>
        <row r="358">
          <cell r="E358">
            <v>1</v>
          </cell>
        </row>
        <row r="364">
          <cell r="E364">
            <v>1</v>
          </cell>
        </row>
        <row r="368">
          <cell r="E368">
            <v>1</v>
          </cell>
        </row>
        <row r="376">
          <cell r="E376">
            <v>5</v>
          </cell>
        </row>
        <row r="378">
          <cell r="E378">
            <v>2</v>
          </cell>
        </row>
        <row r="380">
          <cell r="E380">
            <v>1</v>
          </cell>
        </row>
        <row r="384">
          <cell r="E384">
            <v>1</v>
          </cell>
        </row>
        <row r="388">
          <cell r="E388">
            <v>8</v>
          </cell>
        </row>
        <row r="390">
          <cell r="E390">
            <v>2</v>
          </cell>
        </row>
        <row r="392">
          <cell r="E392">
            <v>1</v>
          </cell>
        </row>
        <row r="404">
          <cell r="E404">
            <v>1</v>
          </cell>
        </row>
        <row r="406">
          <cell r="E406">
            <v>2</v>
          </cell>
        </row>
        <row r="422">
          <cell r="E422">
            <v>250</v>
          </cell>
        </row>
        <row r="424">
          <cell r="E424">
            <v>2</v>
          </cell>
        </row>
        <row r="432">
          <cell r="E432">
            <v>1</v>
          </cell>
        </row>
        <row r="434">
          <cell r="E434">
            <v>2</v>
          </cell>
        </row>
        <row r="450">
          <cell r="E450">
            <v>3842</v>
          </cell>
        </row>
        <row r="452">
          <cell r="E452">
            <v>167.4</v>
          </cell>
        </row>
        <row r="454">
          <cell r="E454">
            <v>2724</v>
          </cell>
        </row>
        <row r="456">
          <cell r="E456">
            <v>2</v>
          </cell>
        </row>
        <row r="457">
          <cell r="E457">
            <v>0</v>
          </cell>
        </row>
        <row r="458">
          <cell r="E458">
            <v>0</v>
          </cell>
        </row>
        <row r="459">
          <cell r="E459">
            <v>0</v>
          </cell>
        </row>
        <row r="460">
          <cell r="E460">
            <v>0</v>
          </cell>
        </row>
        <row r="461">
          <cell r="E461">
            <v>0</v>
          </cell>
        </row>
        <row r="462">
          <cell r="E462">
            <v>0</v>
          </cell>
        </row>
        <row r="463">
          <cell r="E463">
            <v>0</v>
          </cell>
        </row>
        <row r="464">
          <cell r="E464">
            <v>0</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0</v>
          </cell>
        </row>
        <row r="483">
          <cell r="E483">
            <v>0</v>
          </cell>
        </row>
        <row r="484">
          <cell r="E484">
            <v>0</v>
          </cell>
        </row>
        <row r="485">
          <cell r="E485">
            <v>0</v>
          </cell>
        </row>
        <row r="486">
          <cell r="E486">
            <v>0</v>
          </cell>
        </row>
        <row r="487">
          <cell r="E487">
            <v>0</v>
          </cell>
        </row>
        <row r="488">
          <cell r="E488">
            <v>0</v>
          </cell>
        </row>
        <row r="489">
          <cell r="E489">
            <v>0</v>
          </cell>
        </row>
        <row r="490">
          <cell r="E490">
            <v>0</v>
          </cell>
        </row>
        <row r="491">
          <cell r="E491">
            <v>0</v>
          </cell>
        </row>
        <row r="492">
          <cell r="E492">
            <v>0</v>
          </cell>
        </row>
        <row r="493">
          <cell r="E493">
            <v>0</v>
          </cell>
        </row>
        <row r="494">
          <cell r="E494">
            <v>0</v>
          </cell>
        </row>
        <row r="495">
          <cell r="E495">
            <v>0</v>
          </cell>
        </row>
        <row r="496">
          <cell r="E496">
            <v>0</v>
          </cell>
        </row>
        <row r="497">
          <cell r="E497">
            <v>0</v>
          </cell>
        </row>
        <row r="498">
          <cell r="E498">
            <v>0</v>
          </cell>
        </row>
        <row r="499">
          <cell r="E499">
            <v>0</v>
          </cell>
        </row>
        <row r="500">
          <cell r="E500">
            <v>0</v>
          </cell>
        </row>
        <row r="501">
          <cell r="E501">
            <v>0</v>
          </cell>
        </row>
        <row r="502">
          <cell r="E502">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16">
          <cell r="E516">
            <v>0</v>
          </cell>
        </row>
        <row r="517">
          <cell r="E517">
            <v>0</v>
          </cell>
        </row>
        <row r="518">
          <cell r="E518">
            <v>0</v>
          </cell>
        </row>
        <row r="519">
          <cell r="E519">
            <v>0</v>
          </cell>
        </row>
        <row r="520">
          <cell r="E520">
            <v>0</v>
          </cell>
        </row>
        <row r="521">
          <cell r="E521">
            <v>0</v>
          </cell>
        </row>
        <row r="522">
          <cell r="E522">
            <v>0</v>
          </cell>
        </row>
        <row r="523">
          <cell r="E523">
            <v>0</v>
          </cell>
        </row>
        <row r="524">
          <cell r="E524">
            <v>0</v>
          </cell>
        </row>
        <row r="525">
          <cell r="E525">
            <v>0</v>
          </cell>
        </row>
        <row r="526">
          <cell r="E526">
            <v>0</v>
          </cell>
        </row>
        <row r="527">
          <cell r="E527">
            <v>0</v>
          </cell>
        </row>
        <row r="528">
          <cell r="E528">
            <v>0</v>
          </cell>
        </row>
        <row r="529">
          <cell r="E529">
            <v>0</v>
          </cell>
        </row>
        <row r="530">
          <cell r="E530">
            <v>0</v>
          </cell>
        </row>
        <row r="531">
          <cell r="E531">
            <v>0</v>
          </cell>
        </row>
        <row r="532">
          <cell r="E532">
            <v>270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20</v>
          </cell>
        </row>
        <row r="558">
          <cell r="E558">
            <v>10</v>
          </cell>
        </row>
        <row r="560">
          <cell r="E560">
            <v>0</v>
          </cell>
        </row>
      </sheetData>
      <sheetData sheetId="10" refreshError="1"/>
      <sheetData sheetId="11" refreshError="1"/>
      <sheetData sheetId="12">
        <row r="5">
          <cell r="E5" t="str">
            <v>CANTIDAD</v>
          </cell>
        </row>
      </sheetData>
      <sheetData sheetId="13">
        <row r="5">
          <cell r="E5" t="str">
            <v>CANTIDAD</v>
          </cell>
        </row>
      </sheetData>
      <sheetData sheetId="14">
        <row r="5">
          <cell r="E5" t="str">
            <v>CANTIDAD</v>
          </cell>
        </row>
      </sheetData>
      <sheetData sheetId="15">
        <row r="5">
          <cell r="E5" t="str">
            <v>CANTIDAD</v>
          </cell>
        </row>
      </sheetData>
      <sheetData sheetId="16">
        <row r="5">
          <cell r="E5" t="str">
            <v>CANTIDAD</v>
          </cell>
        </row>
      </sheetData>
      <sheetData sheetId="17">
        <row r="5">
          <cell r="E5" t="str">
            <v>CANTIDAD</v>
          </cell>
        </row>
      </sheetData>
      <sheetData sheetId="18">
        <row r="5">
          <cell r="E5" t="str">
            <v>CANTIDAD</v>
          </cell>
        </row>
      </sheetData>
      <sheetData sheetId="19">
        <row r="5">
          <cell r="E5" t="str">
            <v>CANTIDAD</v>
          </cell>
        </row>
      </sheetData>
      <sheetData sheetId="20">
        <row r="5">
          <cell r="E5" t="str">
            <v>CANTIDAD</v>
          </cell>
        </row>
      </sheetData>
      <sheetData sheetId="21">
        <row r="5">
          <cell r="E5" t="str">
            <v>CANTIDAD</v>
          </cell>
        </row>
      </sheetData>
      <sheetData sheetId="22">
        <row r="5">
          <cell r="E5" t="str">
            <v>CANTIDAD</v>
          </cell>
        </row>
      </sheetData>
      <sheetData sheetId="23">
        <row r="5">
          <cell r="E5" t="str">
            <v>CANTIDAD</v>
          </cell>
        </row>
      </sheetData>
      <sheetData sheetId="24">
        <row r="5">
          <cell r="E5" t="str">
            <v>CANTIDAD</v>
          </cell>
        </row>
      </sheetData>
      <sheetData sheetId="25">
        <row r="5">
          <cell r="E5" t="str">
            <v>CANTIDAD</v>
          </cell>
        </row>
      </sheetData>
      <sheetData sheetId="26">
        <row r="5">
          <cell r="E5" t="str">
            <v>CANTIDAD</v>
          </cell>
        </row>
      </sheetData>
      <sheetData sheetId="27">
        <row r="5">
          <cell r="E5" t="str">
            <v>CANTIDAD</v>
          </cell>
        </row>
      </sheetData>
      <sheetData sheetId="28">
        <row r="5">
          <cell r="E5" t="str">
            <v>CANTIDAD</v>
          </cell>
        </row>
      </sheetData>
      <sheetData sheetId="29">
        <row r="5">
          <cell r="E5" t="str">
            <v>CANTIDAD</v>
          </cell>
        </row>
      </sheetData>
      <sheetData sheetId="30">
        <row r="5">
          <cell r="E5" t="str">
            <v>CANTIDAD</v>
          </cell>
        </row>
      </sheetData>
      <sheetData sheetId="31">
        <row r="5">
          <cell r="E5" t="str">
            <v>CANTIDAD</v>
          </cell>
        </row>
      </sheetData>
      <sheetData sheetId="32"/>
      <sheetData sheetId="33"/>
      <sheetData sheetId="34"/>
      <sheetData sheetId="35"/>
      <sheetData sheetId="36"/>
      <sheetData sheetId="37"/>
      <sheetData sheetId="38"/>
      <sheetData sheetId="39"/>
      <sheetData sheetId="40"/>
      <sheetData sheetId="4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sheetData sheetId="62"/>
      <sheetData sheetId="63">
        <row r="1">
          <cell r="E1">
            <v>0</v>
          </cell>
        </row>
      </sheetData>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refreshError="1"/>
      <sheetData sheetId="78" refreshError="1"/>
      <sheetData sheetId="79" refreshError="1"/>
      <sheetData sheetId="80"/>
      <sheetData sheetId="81">
        <row r="1">
          <cell r="E1">
            <v>0</v>
          </cell>
        </row>
      </sheetData>
      <sheetData sheetId="82"/>
      <sheetData sheetId="83"/>
      <sheetData sheetId="84"/>
      <sheetData sheetId="85"/>
      <sheetData sheetId="86"/>
      <sheetData sheetId="87"/>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UPUESTO"/>
      <sheetName val="SUB APU"/>
      <sheetName val="INSUMOS"/>
      <sheetName val="Cantidades de Obra"/>
      <sheetName val="FORMULARIO"/>
      <sheetName val="SUB_APU"/>
      <sheetName val="Cantidades_de_Obra"/>
      <sheetName val="Itemes Renovación"/>
      <sheetName val="SUB_APU1"/>
      <sheetName val="Cantidades_de_Obra1"/>
      <sheetName val="SUB_APU3"/>
      <sheetName val="Cantidades_de_Obra3"/>
      <sheetName val="SUB_APU2"/>
      <sheetName val="Cantidades_de_Obra2"/>
      <sheetName val="SUB_APU4"/>
      <sheetName val="Cantidades_de_Obra4"/>
      <sheetName val="SUB_APU5"/>
      <sheetName val="Cantidades_de_Obra5"/>
      <sheetName val="Itemes_Renovación"/>
      <sheetName val="Jul-Ago"/>
      <sheetName val="May-Jun"/>
      <sheetName val="Sep-Oct"/>
      <sheetName val="Sábana"/>
      <sheetName val="PLAN DE INVERSION ANTICIPO"/>
      <sheetName val="inv mensual"/>
      <sheetName val="borrador flujo inv"/>
      <sheetName val="social-ambiental"/>
      <sheetName val="AU"/>
      <sheetName val="LISTA CÓDIGOS"/>
      <sheetName val="BASE APU"/>
      <sheetName val="MANO DE OBRA"/>
      <sheetName val="EQUIPOS"/>
      <sheetName val="MATERIALES"/>
      <sheetName val="ESTRUCTURAS"/>
      <sheetName val="TRANSPORTE"/>
      <sheetName val="SUB_APU6"/>
      <sheetName val="Cantidades_de_Obra6"/>
      <sheetName val="Itemes_Renovación1"/>
      <sheetName val="Coloc. e Interc. Tapones"/>
      <sheetName val="Cambio de Valv."/>
      <sheetName val="Interc de Hidr."/>
      <sheetName val="Interc.tapones"/>
      <sheetName val="Interc.válv."/>
      <sheetName val="Paral. 1"/>
      <sheetName val="Paral. 2"/>
      <sheetName val="Paral. 3"/>
      <sheetName val="Paral.4"/>
      <sheetName val="Varios."/>
      <sheetName val="CALC PROD MENSUAL"/>
    </sheetNames>
    <sheetDataSet>
      <sheetData sheetId="0">
        <row r="1">
          <cell r="A1" t="str">
            <v>CODIGO</v>
          </cell>
        </row>
      </sheetData>
      <sheetData sheetId="1">
        <row r="1">
          <cell r="A1" t="str">
            <v>CODIGO</v>
          </cell>
        </row>
      </sheetData>
      <sheetData sheetId="2" refreshError="1">
        <row r="1">
          <cell r="A1" t="str">
            <v>CODIGO</v>
          </cell>
          <cell r="B1" t="str">
            <v>RECURSO</v>
          </cell>
          <cell r="C1" t="str">
            <v>UN</v>
          </cell>
          <cell r="D1" t="str">
            <v>V/UNITARIO</v>
          </cell>
          <cell r="E1" t="str">
            <v>FECHA</v>
          </cell>
        </row>
        <row r="2">
          <cell r="B2" t="str">
            <v>MATERIALES</v>
          </cell>
          <cell r="C2">
            <v>0</v>
          </cell>
          <cell r="D2">
            <v>0</v>
          </cell>
          <cell r="E2">
            <v>0</v>
          </cell>
        </row>
        <row r="3">
          <cell r="A3" t="str">
            <v>M010</v>
          </cell>
          <cell r="B3" t="str">
            <v>CEMENTO</v>
          </cell>
          <cell r="C3" t="str">
            <v>SACO</v>
          </cell>
          <cell r="D3">
            <v>14280.000000000002</v>
          </cell>
          <cell r="E3">
            <v>36486</v>
          </cell>
        </row>
        <row r="4">
          <cell r="A4" t="str">
            <v>M020</v>
          </cell>
          <cell r="B4" t="str">
            <v>AGUA</v>
          </cell>
          <cell r="C4" t="str">
            <v>M3</v>
          </cell>
          <cell r="D4">
            <v>742.56000000000017</v>
          </cell>
          <cell r="E4">
            <v>36486</v>
          </cell>
        </row>
        <row r="5">
          <cell r="A5" t="str">
            <v>M030</v>
          </cell>
          <cell r="B5" t="str">
            <v>ARENA CONCRETO</v>
          </cell>
          <cell r="C5" t="str">
            <v>M3</v>
          </cell>
          <cell r="D5">
            <v>25704</v>
          </cell>
          <cell r="E5">
            <v>36486</v>
          </cell>
        </row>
        <row r="6">
          <cell r="A6" t="str">
            <v>M040</v>
          </cell>
          <cell r="B6" t="str">
            <v>ARENA DE PEGA</v>
          </cell>
          <cell r="C6" t="str">
            <v>M3</v>
          </cell>
          <cell r="D6">
            <v>21939.792000000001</v>
          </cell>
          <cell r="E6">
            <v>36486</v>
          </cell>
        </row>
        <row r="7">
          <cell r="A7" t="str">
            <v>M050</v>
          </cell>
          <cell r="B7" t="str">
            <v>ARENA DE REVOQUE</v>
          </cell>
          <cell r="C7" t="str">
            <v>M3</v>
          </cell>
          <cell r="D7">
            <v>28245.84</v>
          </cell>
          <cell r="E7">
            <v>36486</v>
          </cell>
        </row>
        <row r="8">
          <cell r="A8" t="str">
            <v>M060</v>
          </cell>
          <cell r="B8" t="str">
            <v>TRITURADO 3/4</v>
          </cell>
          <cell r="C8" t="str">
            <v>M3</v>
          </cell>
          <cell r="D8">
            <v>25704</v>
          </cell>
          <cell r="E8">
            <v>36486</v>
          </cell>
        </row>
        <row r="9">
          <cell r="A9" t="str">
            <v>M070</v>
          </cell>
          <cell r="B9" t="str">
            <v>GRAVA D=2" PARA FILTRO</v>
          </cell>
          <cell r="C9" t="str">
            <v>M3</v>
          </cell>
          <cell r="D9">
            <v>23562</v>
          </cell>
          <cell r="E9">
            <v>36486</v>
          </cell>
        </row>
        <row r="10">
          <cell r="A10" t="str">
            <v>M080</v>
          </cell>
          <cell r="B10" t="str">
            <v>BASE GRANULAR</v>
          </cell>
          <cell r="C10" t="str">
            <v>M3</v>
          </cell>
          <cell r="D10">
            <v>25704</v>
          </cell>
          <cell r="E10">
            <v>36486</v>
          </cell>
        </row>
        <row r="11">
          <cell r="A11" t="str">
            <v>M090</v>
          </cell>
          <cell r="B11" t="str">
            <v xml:space="preserve">GRAVA 2 </v>
          </cell>
          <cell r="C11" t="str">
            <v>M3</v>
          </cell>
          <cell r="D11">
            <v>23562</v>
          </cell>
          <cell r="E11">
            <v>36486</v>
          </cell>
        </row>
        <row r="12">
          <cell r="A12" t="str">
            <v>M100</v>
          </cell>
          <cell r="B12" t="str">
            <v>ARENA FINA PARA FILTRO</v>
          </cell>
          <cell r="C12" t="str">
            <v>M3</v>
          </cell>
          <cell r="D12">
            <v>25704</v>
          </cell>
          <cell r="E12">
            <v>36486</v>
          </cell>
        </row>
        <row r="13">
          <cell r="A13" t="str">
            <v>M110</v>
          </cell>
          <cell r="B13" t="str">
            <v>ARENILLA</v>
          </cell>
          <cell r="C13" t="str">
            <v>M3</v>
          </cell>
          <cell r="D13">
            <v>19278</v>
          </cell>
          <cell r="E13">
            <v>36486</v>
          </cell>
        </row>
        <row r="14">
          <cell r="A14" t="str">
            <v>M120</v>
          </cell>
          <cell r="B14" t="str">
            <v>ACERO 5/8  60000</v>
          </cell>
          <cell r="C14" t="str">
            <v>KG</v>
          </cell>
          <cell r="D14">
            <v>1447.6288659793818</v>
          </cell>
          <cell r="E14">
            <v>36486</v>
          </cell>
        </row>
        <row r="15">
          <cell r="A15" t="str">
            <v>M130</v>
          </cell>
          <cell r="B15" t="str">
            <v>ACERO 1/2  60000</v>
          </cell>
          <cell r="C15" t="str">
            <v>KG</v>
          </cell>
          <cell r="D15">
            <v>953.91549295774655</v>
          </cell>
          <cell r="E15">
            <v>36486</v>
          </cell>
        </row>
        <row r="16">
          <cell r="A16" t="str">
            <v>M140</v>
          </cell>
          <cell r="B16" t="str">
            <v>ACERO 3/8  40000</v>
          </cell>
          <cell r="C16" t="str">
            <v>KG</v>
          </cell>
          <cell r="D16">
            <v>1179.8000000000002</v>
          </cell>
          <cell r="E16">
            <v>36486</v>
          </cell>
        </row>
        <row r="17">
          <cell r="A17" t="str">
            <v>M150</v>
          </cell>
          <cell r="B17" t="str">
            <v>BLOQUE DE CONCRETO 0.10X0.20X0.40m</v>
          </cell>
          <cell r="C17" t="str">
            <v>UN</v>
          </cell>
          <cell r="D17">
            <v>1028.1600000000001</v>
          </cell>
          <cell r="E17">
            <v>36486</v>
          </cell>
        </row>
        <row r="18">
          <cell r="A18" t="str">
            <v>M160</v>
          </cell>
          <cell r="B18" t="str">
            <v>CANES</v>
          </cell>
          <cell r="C18" t="str">
            <v>M</v>
          </cell>
          <cell r="D18">
            <v>1863.54</v>
          </cell>
          <cell r="E18">
            <v>36486</v>
          </cell>
        </row>
        <row r="19">
          <cell r="A19" t="str">
            <v>M170</v>
          </cell>
          <cell r="B19" t="str">
            <v>LARGUEROS</v>
          </cell>
          <cell r="C19" t="str">
            <v>M</v>
          </cell>
          <cell r="D19">
            <v>931.77</v>
          </cell>
          <cell r="E19">
            <v>36486</v>
          </cell>
        </row>
        <row r="20">
          <cell r="A20" t="str">
            <v>M180</v>
          </cell>
          <cell r="B20" t="str">
            <v>TACO DE MADERA</v>
          </cell>
          <cell r="C20" t="str">
            <v>M</v>
          </cell>
          <cell r="D20">
            <v>931.77</v>
          </cell>
          <cell r="E20">
            <v>36486</v>
          </cell>
        </row>
        <row r="21">
          <cell r="A21" t="str">
            <v>M190</v>
          </cell>
          <cell r="B21" t="str">
            <v>TABLAS</v>
          </cell>
          <cell r="C21" t="str">
            <v>M</v>
          </cell>
          <cell r="D21">
            <v>931.77</v>
          </cell>
          <cell r="E21">
            <v>36486</v>
          </cell>
        </row>
        <row r="22">
          <cell r="A22" t="str">
            <v>M200</v>
          </cell>
          <cell r="B22" t="str">
            <v>TUBERIA SANIT. DE D=2"</v>
          </cell>
          <cell r="C22" t="str">
            <v>M</v>
          </cell>
          <cell r="D22">
            <v>4981.3400000000011</v>
          </cell>
          <cell r="E22">
            <v>36486</v>
          </cell>
        </row>
        <row r="23">
          <cell r="A23" t="str">
            <v>M210</v>
          </cell>
          <cell r="B23" t="str">
            <v>TUBERIA SANIT. DE D=3"</v>
          </cell>
          <cell r="C23" t="str">
            <v>M</v>
          </cell>
          <cell r="D23">
            <v>7351.344000000001</v>
          </cell>
          <cell r="E23">
            <v>36486</v>
          </cell>
        </row>
        <row r="24">
          <cell r="A24" t="str">
            <v>M220</v>
          </cell>
          <cell r="B24" t="str">
            <v>TUBERIA SANIT. DE D=4"</v>
          </cell>
          <cell r="C24" t="str">
            <v>M</v>
          </cell>
          <cell r="D24">
            <v>10228.049999999999</v>
          </cell>
          <cell r="E24">
            <v>36486</v>
          </cell>
        </row>
        <row r="25">
          <cell r="A25" t="str">
            <v>M230</v>
          </cell>
          <cell r="B25" t="str">
            <v>TUBERIA SANIT. DE D=6"</v>
          </cell>
          <cell r="C25" t="str">
            <v>M</v>
          </cell>
          <cell r="D25">
            <v>20964.944000000003</v>
          </cell>
          <cell r="E25">
            <v>36486</v>
          </cell>
        </row>
        <row r="26">
          <cell r="A26" t="str">
            <v>M240</v>
          </cell>
          <cell r="B26" t="str">
            <v>TUBERIA AGUAS LLUVIAS DE D=2"</v>
          </cell>
          <cell r="C26" t="str">
            <v>M</v>
          </cell>
          <cell r="D26">
            <v>4981.3400000000011</v>
          </cell>
          <cell r="E26">
            <v>36486</v>
          </cell>
        </row>
        <row r="27">
          <cell r="A27" t="str">
            <v>M250</v>
          </cell>
          <cell r="B27" t="str">
            <v>TEE PVC SANITARIA D=3"</v>
          </cell>
          <cell r="C27" t="str">
            <v>UN</v>
          </cell>
          <cell r="D27">
            <v>5302.9922399999996</v>
          </cell>
          <cell r="E27">
            <v>36486</v>
          </cell>
        </row>
        <row r="28">
          <cell r="A28" t="str">
            <v>M260</v>
          </cell>
          <cell r="B28" t="str">
            <v>TEE PVC SANITARIA D=4"</v>
          </cell>
          <cell r="C28" t="str">
            <v>UN</v>
          </cell>
          <cell r="D28">
            <v>10950.977856000003</v>
          </cell>
          <cell r="E28">
            <v>36486</v>
          </cell>
        </row>
        <row r="29">
          <cell r="A29" t="str">
            <v>M270</v>
          </cell>
          <cell r="B29" t="str">
            <v>CODO 90 CxC D=2"</v>
          </cell>
          <cell r="C29" t="str">
            <v>UN</v>
          </cell>
          <cell r="D29">
            <v>1950.4080960000003</v>
          </cell>
          <cell r="E29">
            <v>36486</v>
          </cell>
        </row>
        <row r="30">
          <cell r="A30" t="str">
            <v>M280</v>
          </cell>
          <cell r="B30" t="str">
            <v>CODO 90 CxC D=3"</v>
          </cell>
          <cell r="C30" t="str">
            <v>UN</v>
          </cell>
          <cell r="D30">
            <v>4500.2848800000002</v>
          </cell>
          <cell r="E30">
            <v>36486</v>
          </cell>
        </row>
        <row r="31">
          <cell r="A31" t="str">
            <v>M290</v>
          </cell>
          <cell r="B31" t="str">
            <v>CODO 90 CxC D=4"</v>
          </cell>
          <cell r="C31" t="str">
            <v>UN</v>
          </cell>
          <cell r="D31">
            <v>8278.1331360000004</v>
          </cell>
          <cell r="E31">
            <v>36486</v>
          </cell>
        </row>
        <row r="32">
          <cell r="A32" t="str">
            <v>M300</v>
          </cell>
          <cell r="B32" t="str">
            <v>SIFON 180 PVC D=4"</v>
          </cell>
          <cell r="C32" t="str">
            <v>UN</v>
          </cell>
          <cell r="D32">
            <v>14233.538592000003</v>
          </cell>
          <cell r="E32">
            <v>36486</v>
          </cell>
        </row>
        <row r="33">
          <cell r="A33" t="str">
            <v>M310</v>
          </cell>
          <cell r="B33" t="str">
            <v>BUJE PVC 3"x2"</v>
          </cell>
          <cell r="C33" t="str">
            <v>UN</v>
          </cell>
          <cell r="D33">
            <v>2657.4737280000004</v>
          </cell>
          <cell r="E33">
            <v>36486</v>
          </cell>
        </row>
        <row r="34">
          <cell r="A34" t="str">
            <v>M320</v>
          </cell>
          <cell r="B34" t="str">
            <v>YEE PVC 2"</v>
          </cell>
          <cell r="C34" t="str">
            <v>UN</v>
          </cell>
          <cell r="D34">
            <v>3137.3902559999997</v>
          </cell>
          <cell r="E34">
            <v>36486</v>
          </cell>
        </row>
        <row r="35">
          <cell r="A35" t="str">
            <v>M330</v>
          </cell>
          <cell r="B35" t="str">
            <v>FORMALETERÍA</v>
          </cell>
          <cell r="C35" t="str">
            <v>M2</v>
          </cell>
          <cell r="D35">
            <v>68544</v>
          </cell>
          <cell r="E35">
            <v>36486</v>
          </cell>
        </row>
        <row r="36">
          <cell r="A36" t="str">
            <v>M340</v>
          </cell>
          <cell r="B36" t="str">
            <v>PLÁSTICO</v>
          </cell>
          <cell r="C36" t="str">
            <v>M2</v>
          </cell>
          <cell r="D36">
            <v>1142.4000000000001</v>
          </cell>
          <cell r="E36">
            <v>36486</v>
          </cell>
        </row>
        <row r="37">
          <cell r="A37" t="str">
            <v>M350</v>
          </cell>
          <cell r="B37" t="str">
            <v>LÁMINA CALIBRE 24</v>
          </cell>
          <cell r="C37" t="str">
            <v>M2</v>
          </cell>
          <cell r="D37">
            <v>3722.7433501078367</v>
          </cell>
          <cell r="E37">
            <v>36486</v>
          </cell>
        </row>
        <row r="38">
          <cell r="A38" t="str">
            <v>M360</v>
          </cell>
          <cell r="B38" t="str">
            <v>PINTURA ANTICORROSIVA</v>
          </cell>
          <cell r="C38" t="str">
            <v>M2</v>
          </cell>
          <cell r="D38">
            <v>661.86086400000011</v>
          </cell>
          <cell r="E38">
            <v>36486</v>
          </cell>
        </row>
        <row r="39">
          <cell r="A39" t="str">
            <v>M370</v>
          </cell>
          <cell r="B39" t="str">
            <v>PLASTOCRETE - CONCREPLAS</v>
          </cell>
          <cell r="C39" t="str">
            <v>KG</v>
          </cell>
          <cell r="D39">
            <v>2794.3675200000002</v>
          </cell>
          <cell r="E39">
            <v>36486</v>
          </cell>
        </row>
        <row r="40">
          <cell r="A40" t="str">
            <v>M380</v>
          </cell>
          <cell r="B40" t="str">
            <v>ENSAYO PERCOLACIÓN</v>
          </cell>
          <cell r="C40" t="str">
            <v>UN</v>
          </cell>
          <cell r="D40">
            <v>9139.2000000000007</v>
          </cell>
          <cell r="E40">
            <v>36486</v>
          </cell>
        </row>
        <row r="41">
          <cell r="A41" t="str">
            <v>M390</v>
          </cell>
          <cell r="B41" t="str">
            <v xml:space="preserve">IMPERMEABILIZANTE </v>
          </cell>
          <cell r="C41" t="str">
            <v>KG</v>
          </cell>
          <cell r="D41">
            <v>2513.2800000000007</v>
          </cell>
          <cell r="E41">
            <v>36486</v>
          </cell>
        </row>
        <row r="42">
          <cell r="A42" t="str">
            <v>M400</v>
          </cell>
          <cell r="B42" t="str">
            <v>SIFON 180 PVC D=2"</v>
          </cell>
          <cell r="C42" t="str">
            <v>UN</v>
          </cell>
          <cell r="D42">
            <v>3157.8849120000004</v>
          </cell>
          <cell r="E42">
            <v>36486</v>
          </cell>
        </row>
        <row r="43">
          <cell r="A43" t="str">
            <v>M410</v>
          </cell>
          <cell r="B43" t="str">
            <v>DINAMITA</v>
          </cell>
          <cell r="C43" t="str">
            <v>PULG</v>
          </cell>
          <cell r="D43">
            <v>799.68000000000018</v>
          </cell>
          <cell r="E43">
            <v>36486</v>
          </cell>
        </row>
        <row r="44">
          <cell r="A44" t="str">
            <v>M420</v>
          </cell>
          <cell r="B44" t="str">
            <v>ALAMBRE DE AMARRAR</v>
          </cell>
          <cell r="C44" t="str">
            <v>KG</v>
          </cell>
          <cell r="D44">
            <v>1606.5</v>
          </cell>
          <cell r="E44">
            <v>36486</v>
          </cell>
        </row>
        <row r="45">
          <cell r="A45" t="str">
            <v>M430</v>
          </cell>
          <cell r="B45" t="str">
            <v>MADERA</v>
          </cell>
          <cell r="C45" t="str">
            <v>M2</v>
          </cell>
          <cell r="D45">
            <v>1927.8</v>
          </cell>
          <cell r="E45">
            <v>36486</v>
          </cell>
        </row>
        <row r="46">
          <cell r="A46" t="str">
            <v>M440</v>
          </cell>
          <cell r="B46" t="str">
            <v>LIMPIADOR Y SOLDADURA</v>
          </cell>
          <cell r="C46" t="str">
            <v>GL</v>
          </cell>
          <cell r="D46">
            <v>180899.49696000002</v>
          </cell>
          <cell r="E46">
            <v>36486</v>
          </cell>
        </row>
        <row r="47">
          <cell r="A47" t="str">
            <v>M450</v>
          </cell>
          <cell r="B47" t="str">
            <v>BOTADERO</v>
          </cell>
          <cell r="C47" t="str">
            <v>M3</v>
          </cell>
          <cell r="D47">
            <v>4569.6000000000004</v>
          </cell>
          <cell r="E47">
            <v>36486</v>
          </cell>
        </row>
        <row r="48">
          <cell r="A48" t="str">
            <v>M460</v>
          </cell>
          <cell r="B48" t="str">
            <v>MORTERO</v>
          </cell>
          <cell r="C48" t="str">
            <v>M3</v>
          </cell>
          <cell r="D48">
            <v>262752.00000000006</v>
          </cell>
          <cell r="E48">
            <v>36486</v>
          </cell>
        </row>
        <row r="49">
          <cell r="A49" t="str">
            <v>M470</v>
          </cell>
          <cell r="B49" t="str">
            <v>TUBERIA POLIETILENO D=3"</v>
          </cell>
          <cell r="C49" t="str">
            <v>M</v>
          </cell>
          <cell r="D49">
            <v>6509.680800000001</v>
          </cell>
          <cell r="E49">
            <v>36486</v>
          </cell>
        </row>
        <row r="50">
          <cell r="A50" t="str">
            <v>M480</v>
          </cell>
          <cell r="B50" t="str">
            <v>CONCRETO DE Fc=210 Kg/cm2</v>
          </cell>
          <cell r="C50" t="str">
            <v>M3</v>
          </cell>
          <cell r="D50">
            <v>285600</v>
          </cell>
          <cell r="E50">
            <v>36486</v>
          </cell>
        </row>
        <row r="51">
          <cell r="A51" t="str">
            <v>M485</v>
          </cell>
          <cell r="B51" t="str">
            <v xml:space="preserve">GRAMA </v>
          </cell>
          <cell r="C51" t="str">
            <v>M2</v>
          </cell>
          <cell r="D51">
            <v>6509.680800000001</v>
          </cell>
          <cell r="E51">
            <v>36486</v>
          </cell>
        </row>
        <row r="52">
          <cell r="A52" t="str">
            <v>M490</v>
          </cell>
          <cell r="B52" t="str">
            <v>BLOQUE DE CONCRETO 0.15X0.20X0.40m</v>
          </cell>
          <cell r="C52" t="str">
            <v>UN</v>
          </cell>
          <cell r="D52">
            <v>1773.576</v>
          </cell>
          <cell r="E52">
            <v>36486</v>
          </cell>
        </row>
        <row r="53">
          <cell r="A53" t="str">
            <v>Z300</v>
          </cell>
          <cell r="B53" t="str">
            <v>CORDON DE SOLDADURA</v>
          </cell>
          <cell r="C53" t="str">
            <v>CM</v>
          </cell>
          <cell r="D53">
            <v>17136</v>
          </cell>
          <cell r="E53">
            <v>36486</v>
          </cell>
        </row>
        <row r="54">
          <cell r="B54">
            <v>0</v>
          </cell>
          <cell r="C54">
            <v>0</v>
          </cell>
          <cell r="D54">
            <v>0</v>
          </cell>
          <cell r="E54">
            <v>36486</v>
          </cell>
        </row>
        <row r="55">
          <cell r="A55" t="str">
            <v>CODIGO</v>
          </cell>
          <cell r="B55" t="str">
            <v>RECURSO</v>
          </cell>
          <cell r="C55" t="str">
            <v>UN</v>
          </cell>
          <cell r="D55" t="str">
            <v>V/UNITARIO</v>
          </cell>
          <cell r="E55">
            <v>16900</v>
          </cell>
        </row>
        <row r="56">
          <cell r="B56" t="str">
            <v>EQUIPO</v>
          </cell>
          <cell r="C56" t="str">
            <v>m2</v>
          </cell>
          <cell r="D56" t="str">
            <v>Baldosín gris tipo industrial</v>
          </cell>
          <cell r="E56">
            <v>38900</v>
          </cell>
        </row>
        <row r="57">
          <cell r="A57" t="str">
            <v>E010</v>
          </cell>
          <cell r="B57" t="str">
            <v>RETROEXCAVADORA DE LLANTAS TIPO F555</v>
          </cell>
          <cell r="C57" t="str">
            <v>HR</v>
          </cell>
          <cell r="D57">
            <v>45696.000000000007</v>
          </cell>
          <cell r="E57">
            <v>36486</v>
          </cell>
        </row>
        <row r="58">
          <cell r="A58" t="str">
            <v>E020</v>
          </cell>
          <cell r="B58" t="str">
            <v>COMPRESOR NEUMATICO CON MARTILLO</v>
          </cell>
          <cell r="C58" t="str">
            <v>HR</v>
          </cell>
          <cell r="D58">
            <v>35471.520000000004</v>
          </cell>
          <cell r="E58">
            <v>36486</v>
          </cell>
        </row>
        <row r="59">
          <cell r="A59" t="str">
            <v>E030</v>
          </cell>
          <cell r="B59" t="str">
            <v>VIBROCOMPACTADOR</v>
          </cell>
          <cell r="C59" t="str">
            <v>DIA</v>
          </cell>
          <cell r="D59">
            <v>19706.400000000005</v>
          </cell>
          <cell r="E59">
            <v>36486</v>
          </cell>
        </row>
        <row r="60">
          <cell r="A60" t="str">
            <v>E040</v>
          </cell>
          <cell r="B60" t="str">
            <v>PLACA VIBRATORIA</v>
          </cell>
          <cell r="C60" t="str">
            <v>DIA</v>
          </cell>
          <cell r="D60">
            <v>19706.400000000005</v>
          </cell>
          <cell r="E60">
            <v>36486</v>
          </cell>
        </row>
        <row r="61">
          <cell r="A61" t="str">
            <v>E050</v>
          </cell>
          <cell r="B61" t="str">
            <v>MEZCLADORA 1 SACO ELECTRICA</v>
          </cell>
          <cell r="C61" t="str">
            <v>DIA</v>
          </cell>
          <cell r="D61">
            <v>12612.096000000001</v>
          </cell>
          <cell r="E61">
            <v>36486</v>
          </cell>
        </row>
        <row r="62">
          <cell r="A62" t="str">
            <v>E060</v>
          </cell>
          <cell r="B62" t="str">
            <v>VIBRADOR ELECTRICO</v>
          </cell>
          <cell r="C62" t="str">
            <v>DIA</v>
          </cell>
          <cell r="D62">
            <v>18635.400000000001</v>
          </cell>
          <cell r="E62">
            <v>36486</v>
          </cell>
        </row>
        <row r="63">
          <cell r="A63" t="str">
            <v>E070</v>
          </cell>
          <cell r="B63" t="str">
            <v>TRANSITO</v>
          </cell>
          <cell r="C63" t="str">
            <v>DIA</v>
          </cell>
          <cell r="D63">
            <v>26275.200000000004</v>
          </cell>
          <cell r="E63">
            <v>36486</v>
          </cell>
        </row>
        <row r="64">
          <cell r="A64" t="str">
            <v>E080</v>
          </cell>
          <cell r="B64" t="str">
            <v>NIVEL DE PRECISION</v>
          </cell>
          <cell r="C64" t="str">
            <v>DIA</v>
          </cell>
          <cell r="D64">
            <v>19706.400000000005</v>
          </cell>
          <cell r="E64">
            <v>36486</v>
          </cell>
        </row>
        <row r="65">
          <cell r="A65" t="str">
            <v>E090</v>
          </cell>
          <cell r="B65" t="str">
            <v>SOLDADOR ELECTRICO</v>
          </cell>
          <cell r="C65" t="str">
            <v>DIA</v>
          </cell>
          <cell r="D65">
            <v>10710</v>
          </cell>
          <cell r="E65">
            <v>36486</v>
          </cell>
        </row>
        <row r="66">
          <cell r="A66" t="str">
            <v>E100</v>
          </cell>
          <cell r="B66" t="str">
            <v>EQUIPO DE AUTOGENA PARA CORTES TUBERIA</v>
          </cell>
          <cell r="C66" t="str">
            <v>DIA</v>
          </cell>
          <cell r="D66">
            <v>6907.95</v>
          </cell>
          <cell r="E66">
            <v>36486</v>
          </cell>
        </row>
        <row r="67">
          <cell r="A67" t="str">
            <v>E110</v>
          </cell>
          <cell r="B67" t="str">
            <v>HERRAMIENTA MENOR</v>
          </cell>
          <cell r="C67" t="str">
            <v>SG</v>
          </cell>
          <cell r="D67">
            <v>0</v>
          </cell>
          <cell r="E67">
            <v>36486</v>
          </cell>
        </row>
        <row r="68">
          <cell r="A68" t="str">
            <v>CODIGO</v>
          </cell>
          <cell r="B68" t="str">
            <v>RECURSO</v>
          </cell>
          <cell r="C68" t="str">
            <v>UN</v>
          </cell>
          <cell r="D68" t="str">
            <v>V/UNITARIO</v>
          </cell>
          <cell r="E68">
            <v>2737</v>
          </cell>
        </row>
        <row r="69">
          <cell r="B69" t="str">
            <v>TRANSPORTE</v>
          </cell>
          <cell r="C69" t="str">
            <v>un</v>
          </cell>
          <cell r="D69" t="str">
            <v>Bloques de concreto de 0,3m x 0,3m x 0,2m</v>
          </cell>
          <cell r="E69">
            <v>3689</v>
          </cell>
        </row>
        <row r="70">
          <cell r="A70" t="str">
            <v>T010</v>
          </cell>
          <cell r="B70" t="str">
            <v>VOLQUETAS DE 5M3</v>
          </cell>
          <cell r="C70" t="str">
            <v>M3</v>
          </cell>
          <cell r="D70">
            <v>36556.800000000003</v>
          </cell>
          <cell r="E70">
            <v>36486</v>
          </cell>
        </row>
        <row r="71">
          <cell r="A71" t="str">
            <v>T020</v>
          </cell>
          <cell r="B71" t="str">
            <v>TRANSPORTE INTERNO</v>
          </cell>
          <cell r="C71" t="str">
            <v>HR</v>
          </cell>
          <cell r="D71">
            <v>22848.000000000004</v>
          </cell>
          <cell r="E71">
            <v>36486</v>
          </cell>
        </row>
        <row r="72">
          <cell r="A72" t="str">
            <v>CODIGO</v>
          </cell>
          <cell r="B72" t="str">
            <v>RECURSO</v>
          </cell>
          <cell r="C72" t="str">
            <v>UN</v>
          </cell>
          <cell r="D72" t="str">
            <v>V/UNITARIO</v>
          </cell>
          <cell r="E72">
            <v>79470.000000000015</v>
          </cell>
        </row>
        <row r="73">
          <cell r="B73" t="str">
            <v>MANO DE OBRA</v>
          </cell>
          <cell r="C73" t="str">
            <v>un</v>
          </cell>
          <cell r="D73" t="str">
            <v>Breaker 1x15A</v>
          </cell>
          <cell r="E73">
            <v>9536.4000000000015</v>
          </cell>
        </row>
        <row r="74">
          <cell r="A74" t="str">
            <v>O010</v>
          </cell>
          <cell r="B74" t="str">
            <v>ENCARGADO</v>
          </cell>
          <cell r="C74" t="str">
            <v>DIA</v>
          </cell>
          <cell r="D74">
            <v>95117.137920000008</v>
          </cell>
          <cell r="E74">
            <v>36486</v>
          </cell>
        </row>
        <row r="75">
          <cell r="A75" t="str">
            <v>O020</v>
          </cell>
          <cell r="B75" t="str">
            <v>OFICIAL</v>
          </cell>
          <cell r="C75" t="str">
            <v>DIA</v>
          </cell>
          <cell r="D75">
            <v>50608.228608000012</v>
          </cell>
          <cell r="E75">
            <v>36486</v>
          </cell>
        </row>
        <row r="76">
          <cell r="A76" t="str">
            <v>O030</v>
          </cell>
          <cell r="B76" t="str">
            <v xml:space="preserve">AYUDANTE </v>
          </cell>
          <cell r="C76" t="str">
            <v>DIA</v>
          </cell>
          <cell r="D76">
            <v>20796.797952000008</v>
          </cell>
          <cell r="E76">
            <v>36486</v>
          </cell>
        </row>
        <row r="77">
          <cell r="A77" t="str">
            <v>O040</v>
          </cell>
          <cell r="B77" t="str">
            <v>TOPOGRAFO</v>
          </cell>
          <cell r="C77" t="str">
            <v>DIA</v>
          </cell>
          <cell r="D77">
            <v>25055.573760000003</v>
          </cell>
          <cell r="E77">
            <v>36486</v>
          </cell>
        </row>
        <row r="78">
          <cell r="A78" t="str">
            <v>O050</v>
          </cell>
          <cell r="B78" t="str">
            <v>CADENERO</v>
          </cell>
          <cell r="C78" t="str">
            <v>DIA</v>
          </cell>
          <cell r="D78">
            <v>25055.708106240007</v>
          </cell>
          <cell r="E78">
            <v>36486</v>
          </cell>
        </row>
        <row r="79">
          <cell r="A79" t="str">
            <v>O060</v>
          </cell>
          <cell r="B79" t="str">
            <v>MINERO</v>
          </cell>
          <cell r="C79" t="str">
            <v>DIA</v>
          </cell>
          <cell r="D79">
            <v>36192.877056000012</v>
          </cell>
          <cell r="E79">
            <v>36486</v>
          </cell>
        </row>
        <row r="80">
          <cell r="A80" t="str">
            <v>O061</v>
          </cell>
          <cell r="B80" t="str">
            <v>ALMACENISTA Y TESORERO</v>
          </cell>
          <cell r="C80" t="str">
            <v>DIA</v>
          </cell>
          <cell r="D80">
            <v>73874.310451200014</v>
          </cell>
          <cell r="E80">
            <v>36486</v>
          </cell>
        </row>
        <row r="81">
          <cell r="B81" t="str">
            <v>ICAC1</v>
          </cell>
          <cell r="C81" t="str">
            <v>ml</v>
          </cell>
          <cell r="D81" t="str">
            <v>Cable 1/0 ACSR</v>
          </cell>
          <cell r="E81">
            <v>15000</v>
          </cell>
        </row>
        <row r="82">
          <cell r="B82" t="str">
            <v>ICACD1</v>
          </cell>
          <cell r="C82" t="str">
            <v>ml</v>
          </cell>
          <cell r="D82" t="str">
            <v xml:space="preserve">cable 1/0 desnudo </v>
          </cell>
          <cell r="E82">
            <v>40460</v>
          </cell>
        </row>
        <row r="83">
          <cell r="B83" t="str">
            <v>ICACD8</v>
          </cell>
          <cell r="C83" t="str">
            <v>ml</v>
          </cell>
          <cell r="D83" t="str">
            <v xml:space="preserve">cable 8 desnudo </v>
          </cell>
          <cell r="E83">
            <v>3500</v>
          </cell>
        </row>
        <row r="84">
          <cell r="B84" t="str">
            <v>ICAC2</v>
          </cell>
          <cell r="C84" t="str">
            <v>ml</v>
          </cell>
          <cell r="D84" t="str">
            <v>Cable 2/0 ACSR</v>
          </cell>
          <cell r="E84">
            <v>18000</v>
          </cell>
        </row>
        <row r="85">
          <cell r="B85" t="str">
            <v>IC2ACSR</v>
          </cell>
          <cell r="C85" t="str">
            <v>ml</v>
          </cell>
          <cell r="D85" t="str">
            <v>Cable 2 ACSR</v>
          </cell>
          <cell r="E85">
            <v>2300</v>
          </cell>
        </row>
        <row r="86">
          <cell r="B86" t="str">
            <v>ICA2</v>
          </cell>
          <cell r="C86" t="str">
            <v>ml</v>
          </cell>
          <cell r="D86" t="str">
            <v>Cable N° 2</v>
          </cell>
          <cell r="E86">
            <v>27060.6</v>
          </cell>
        </row>
        <row r="87">
          <cell r="B87" t="str">
            <v>ICA4</v>
          </cell>
          <cell r="C87" t="str">
            <v>ml</v>
          </cell>
          <cell r="D87" t="str">
            <v>Cable Nº 4</v>
          </cell>
          <cell r="E87">
            <v>17428.739999999998</v>
          </cell>
        </row>
        <row r="88">
          <cell r="B88" t="str">
            <v>ICA6</v>
          </cell>
          <cell r="C88" t="str">
            <v>ml</v>
          </cell>
          <cell r="D88" t="str">
            <v>Cable N° 6</v>
          </cell>
          <cell r="E88">
            <v>5900</v>
          </cell>
        </row>
        <row r="89">
          <cell r="B89" t="str">
            <v>IC8</v>
          </cell>
          <cell r="C89" t="str">
            <v>ml</v>
          </cell>
          <cell r="D89" t="str">
            <v>Cable N° 8</v>
          </cell>
          <cell r="E89">
            <v>3800</v>
          </cell>
        </row>
        <row r="90">
          <cell r="B90" t="str">
            <v>ICA10</v>
          </cell>
          <cell r="C90" t="str">
            <v>ml</v>
          </cell>
          <cell r="D90" t="str">
            <v>Cable N° 10</v>
          </cell>
          <cell r="E90">
            <v>10500</v>
          </cell>
        </row>
        <row r="91">
          <cell r="B91" t="str">
            <v>ICA3N12</v>
          </cell>
          <cell r="C91" t="str">
            <v>ml</v>
          </cell>
          <cell r="D91" t="str">
            <v xml:space="preserve">Cable 3 N°12 </v>
          </cell>
          <cell r="E91">
            <v>8500</v>
          </cell>
        </row>
        <row r="92">
          <cell r="B92" t="str">
            <v>ICA12</v>
          </cell>
          <cell r="C92" t="str">
            <v>ml</v>
          </cell>
          <cell r="D92" t="str">
            <v xml:space="preserve">Cable N°12 </v>
          </cell>
          <cell r="E92">
            <v>3000</v>
          </cell>
        </row>
        <row r="93">
          <cell r="B93" t="str">
            <v>ICA12.1</v>
          </cell>
          <cell r="C93" t="str">
            <v>ml</v>
          </cell>
          <cell r="D93" t="str">
            <v xml:space="preserve">Cable N°12 </v>
          </cell>
          <cell r="E93">
            <v>4805</v>
          </cell>
        </row>
        <row r="94">
          <cell r="B94" t="str">
            <v>ICA8</v>
          </cell>
          <cell r="C94" t="str">
            <v>ml</v>
          </cell>
          <cell r="D94" t="str">
            <v>Cable antifraude N°8</v>
          </cell>
          <cell r="E94">
            <v>12000</v>
          </cell>
        </row>
        <row r="95">
          <cell r="B95" t="str">
            <v>ICC</v>
          </cell>
          <cell r="C95" t="str">
            <v>ml</v>
          </cell>
          <cell r="D95" t="str">
            <v xml:space="preserve">Cable cubierto 1/0 AWG </v>
          </cell>
          <cell r="E95">
            <v>33500</v>
          </cell>
        </row>
        <row r="96">
          <cell r="B96" t="str">
            <v>ICCTL</v>
          </cell>
          <cell r="C96" t="str">
            <v>ml</v>
          </cell>
          <cell r="D96" t="str">
            <v>Cable control</v>
          </cell>
          <cell r="E96">
            <v>20000</v>
          </cell>
        </row>
        <row r="97">
          <cell r="B97" t="str">
            <v>ICCTL4x10</v>
          </cell>
          <cell r="C97" t="str">
            <v>ml</v>
          </cell>
          <cell r="D97" t="str">
            <v>Cable control 4x10</v>
          </cell>
          <cell r="E97">
            <v>20760</v>
          </cell>
        </row>
        <row r="98">
          <cell r="B98" t="str">
            <v>ICCTL4x12</v>
          </cell>
          <cell r="C98" t="str">
            <v>ml</v>
          </cell>
          <cell r="D98" t="str">
            <v>Cable control 4x12</v>
          </cell>
          <cell r="E98">
            <v>14857</v>
          </cell>
        </row>
        <row r="99">
          <cell r="B99" t="str">
            <v>ICA1/0</v>
          </cell>
          <cell r="C99" t="str">
            <v>ml</v>
          </cell>
          <cell r="D99" t="str">
            <v>Cable aluminio 1/0 desnudo</v>
          </cell>
          <cell r="E99">
            <v>1900</v>
          </cell>
        </row>
        <row r="100">
          <cell r="B100" t="str">
            <v>ICCD1</v>
          </cell>
          <cell r="C100" t="str">
            <v>ml</v>
          </cell>
          <cell r="D100" t="str">
            <v>Cable de cobre desnudo N°1</v>
          </cell>
          <cell r="E100">
            <v>17000</v>
          </cell>
        </row>
        <row r="101">
          <cell r="B101" t="str">
            <v>ICCD2</v>
          </cell>
          <cell r="C101" t="str">
            <v>ml</v>
          </cell>
          <cell r="D101" t="str">
            <v>Cable de cobre desnudo N°2</v>
          </cell>
          <cell r="E101">
            <v>21550</v>
          </cell>
        </row>
        <row r="102">
          <cell r="B102" t="str">
            <v>ICCD4</v>
          </cell>
          <cell r="C102" t="str">
            <v>ml</v>
          </cell>
          <cell r="D102" t="str">
            <v>Cable de cobre desnudo N°4</v>
          </cell>
          <cell r="E102">
            <v>72000</v>
          </cell>
        </row>
        <row r="103">
          <cell r="B103" t="str">
            <v>ICCD1/0</v>
          </cell>
          <cell r="C103" t="str">
            <v>ml</v>
          </cell>
          <cell r="D103" t="str">
            <v>Cable de cobre desnudo 1/0 AWG</v>
          </cell>
          <cell r="E103">
            <v>20746</v>
          </cell>
        </row>
        <row r="104">
          <cell r="B104" t="str">
            <v>ICAB1N12</v>
          </cell>
          <cell r="C104" t="str">
            <v>ml</v>
          </cell>
          <cell r="D104" t="str">
            <v>Cable de cobre 1N°12 + 1N°12 +1N°12</v>
          </cell>
          <cell r="E104">
            <v>9520</v>
          </cell>
        </row>
        <row r="105">
          <cell r="B105" t="str">
            <v>ICAB2N6</v>
          </cell>
          <cell r="C105" t="str">
            <v>ml</v>
          </cell>
          <cell r="D105" t="str">
            <v>Cable de cobre 2N°6 + 1N°6 cu XLPW 600v</v>
          </cell>
          <cell r="E105">
            <v>14590</v>
          </cell>
        </row>
        <row r="106">
          <cell r="B106" t="str">
            <v>ICAB2N8</v>
          </cell>
          <cell r="C106" t="str">
            <v>ml</v>
          </cell>
          <cell r="D106" t="str">
            <v>Cable de cobre 2N°8 + 1N°8 +1N°10 THHN</v>
          </cell>
          <cell r="E106">
            <v>11305</v>
          </cell>
        </row>
        <row r="107">
          <cell r="B107" t="str">
            <v>ICAB3N8</v>
          </cell>
          <cell r="C107" t="str">
            <v>ml</v>
          </cell>
          <cell r="D107" t="str">
            <v>Cable de cobre 3N°8 tipo TC-S AWG</v>
          </cell>
          <cell r="E107">
            <v>11900</v>
          </cell>
        </row>
        <row r="108">
          <cell r="B108" t="str">
            <v>ICAB3N10</v>
          </cell>
          <cell r="C108" t="str">
            <v>ml</v>
          </cell>
          <cell r="D108" t="str">
            <v>Cable de cobre N°10 tipo TC-S AWG</v>
          </cell>
          <cell r="E108">
            <v>2975</v>
          </cell>
        </row>
        <row r="109">
          <cell r="B109" t="str">
            <v>ICAB3N10</v>
          </cell>
          <cell r="C109" t="str">
            <v>ml</v>
          </cell>
          <cell r="D109" t="str">
            <v>Cable de cobre 3N°10 tipo TC-S AWG</v>
          </cell>
          <cell r="E109">
            <v>10710</v>
          </cell>
        </row>
        <row r="110">
          <cell r="B110" t="str">
            <v>ICAB3N12</v>
          </cell>
          <cell r="C110" t="str">
            <v>ml</v>
          </cell>
          <cell r="D110" t="str">
            <v>Cable de cobre 3N°12 tipo TC-S AWG</v>
          </cell>
          <cell r="E110">
            <v>10710</v>
          </cell>
        </row>
        <row r="111">
          <cell r="B111" t="str">
            <v>ICABE</v>
          </cell>
          <cell r="C111" t="str">
            <v>ml</v>
          </cell>
          <cell r="D111" t="str">
            <v xml:space="preserve">Cable encauchetado </v>
          </cell>
          <cell r="E111">
            <v>25000</v>
          </cell>
        </row>
        <row r="112">
          <cell r="B112" t="str">
            <v>ICABE3x10</v>
          </cell>
          <cell r="C112" t="str">
            <v>ml</v>
          </cell>
          <cell r="D112" t="str">
            <v>Cable encauchetado 3x10</v>
          </cell>
          <cell r="E112">
            <v>8490</v>
          </cell>
        </row>
        <row r="113">
          <cell r="B113" t="str">
            <v>ICABE3x12</v>
          </cell>
          <cell r="C113" t="str">
            <v>ml</v>
          </cell>
          <cell r="D113" t="str">
            <v>Cable encauchetado 3x12</v>
          </cell>
          <cell r="E113">
            <v>6300</v>
          </cell>
        </row>
        <row r="114">
          <cell r="B114" t="str">
            <v>ICABE3x14</v>
          </cell>
          <cell r="C114" t="str">
            <v>ml</v>
          </cell>
          <cell r="D114" t="str">
            <v>Cable encauchetado 3x14 AWG</v>
          </cell>
          <cell r="E114">
            <v>3900</v>
          </cell>
        </row>
        <row r="115">
          <cell r="B115" t="str">
            <v>ICABE4x8</v>
          </cell>
          <cell r="C115" t="str">
            <v>ml</v>
          </cell>
          <cell r="D115" t="str">
            <v>Cable encauchetado 4x8 AWG</v>
          </cell>
          <cell r="E115">
            <v>17301</v>
          </cell>
        </row>
        <row r="116">
          <cell r="B116" t="str">
            <v>ICABE4x6</v>
          </cell>
          <cell r="C116" t="str">
            <v>ml</v>
          </cell>
          <cell r="D116" t="str">
            <v>Cable encauchetado 4x6 AWG</v>
          </cell>
          <cell r="E116">
            <v>26869</v>
          </cell>
        </row>
        <row r="117">
          <cell r="B117" t="str">
            <v>ICAA1/2</v>
          </cell>
          <cell r="C117" t="str">
            <v>ml</v>
          </cell>
          <cell r="D117" t="str">
            <v>Cable galvanizado alma de acero, Ø1/2"</v>
          </cell>
          <cell r="E117">
            <v>4891.1241960000007</v>
          </cell>
        </row>
        <row r="118">
          <cell r="B118" t="str">
            <v>ICAA1/4</v>
          </cell>
          <cell r="C118" t="str">
            <v>ml</v>
          </cell>
          <cell r="D118" t="str">
            <v>Cable galvanizado alma de acero, Ø1/4"</v>
          </cell>
          <cell r="E118">
            <v>6546.19</v>
          </cell>
        </row>
        <row r="119">
          <cell r="B119" t="str">
            <v>ICAA3/8</v>
          </cell>
          <cell r="C119" t="str">
            <v>ml</v>
          </cell>
          <cell r="D119" t="str">
            <v>Cable galvanizado alma de acero, Ø3/8"</v>
          </cell>
          <cell r="E119">
            <v>15131.088000000002</v>
          </cell>
        </row>
        <row r="120">
          <cell r="B120" t="str">
            <v>ICAB8</v>
          </cell>
          <cell r="C120" t="str">
            <v>ml</v>
          </cell>
          <cell r="D120" t="str">
            <v>Cable No8 AWG-CU-THHN/THWN-90ºC</v>
          </cell>
          <cell r="E120">
            <v>4200</v>
          </cell>
        </row>
        <row r="121">
          <cell r="B121" t="str">
            <v>ICAB10</v>
          </cell>
          <cell r="C121" t="str">
            <v>ml</v>
          </cell>
          <cell r="D121" t="str">
            <v>Cable No10 AWG-CU-THHN/THWN-90ºC</v>
          </cell>
          <cell r="E121">
            <v>3800</v>
          </cell>
        </row>
        <row r="122">
          <cell r="B122" t="str">
            <v>ICAB</v>
          </cell>
          <cell r="C122" t="str">
            <v>ml</v>
          </cell>
          <cell r="D122" t="str">
            <v>Cable No12 AWG-CU-THHN/THWN-90ºC</v>
          </cell>
          <cell r="E122">
            <v>2400</v>
          </cell>
        </row>
        <row r="123">
          <cell r="B123" t="str">
            <v>ICABSG</v>
          </cell>
          <cell r="C123" t="str">
            <v>ml</v>
          </cell>
          <cell r="D123" t="str">
            <v>Cable SGX 1/4"</v>
          </cell>
          <cell r="E123">
            <v>3500</v>
          </cell>
        </row>
        <row r="124">
          <cell r="B124" t="str">
            <v>ICABSGX</v>
          </cell>
          <cell r="C124" t="str">
            <v>ml</v>
          </cell>
          <cell r="D124" t="str">
            <v xml:space="preserve">Cable super GX </v>
          </cell>
          <cell r="E124">
            <v>2900</v>
          </cell>
        </row>
        <row r="125">
          <cell r="B125" t="str">
            <v>ICABT</v>
          </cell>
          <cell r="C125" t="str">
            <v>ml</v>
          </cell>
          <cell r="D125" t="str">
            <v xml:space="preserve">cable trenza </v>
          </cell>
          <cell r="E125">
            <v>6500</v>
          </cell>
        </row>
        <row r="126">
          <cell r="B126" t="str">
            <v>ICAD</v>
          </cell>
          <cell r="C126" t="str">
            <v>ml</v>
          </cell>
          <cell r="D126" t="str">
            <v>Cadena</v>
          </cell>
          <cell r="E126">
            <v>25218.480000000003</v>
          </cell>
        </row>
        <row r="127">
          <cell r="B127" t="str">
            <v>ICMPSE</v>
          </cell>
          <cell r="C127" t="str">
            <v>un</v>
          </cell>
          <cell r="D127" t="str">
            <v>Caja para mantenimiento preventivo al sistema eléctrico</v>
          </cell>
          <cell r="E127">
            <v>30000</v>
          </cell>
        </row>
        <row r="128">
          <cell r="B128" t="str">
            <v>ICSE</v>
          </cell>
          <cell r="C128" t="str">
            <v>un</v>
          </cell>
          <cell r="D128" t="str">
            <v>Caja 12cmX12cmX5cm (Salida eléctrica)</v>
          </cell>
          <cell r="E128">
            <v>12715.2</v>
          </cell>
        </row>
        <row r="129">
          <cell r="B129" t="str">
            <v>ICMCA</v>
          </cell>
          <cell r="C129" t="str">
            <v>un</v>
          </cell>
          <cell r="D129" t="str">
            <v>Caja metálica mas troquel</v>
          </cell>
          <cell r="E129">
            <v>10000</v>
          </cell>
        </row>
        <row r="130">
          <cell r="B130" t="str">
            <v>ICCD</v>
          </cell>
          <cell r="C130" t="str">
            <v>un</v>
          </cell>
          <cell r="D130" t="str">
            <v>Caja contador doble</v>
          </cell>
          <cell r="E130">
            <v>145000</v>
          </cell>
        </row>
        <row r="131">
          <cell r="B131" t="str">
            <v>ICAJFV1</v>
          </cell>
          <cell r="C131" t="str">
            <v>un</v>
          </cell>
          <cell r="D131" t="str">
            <v>Caja de PRFV tipo Matt 450 g/m2, Woven Roving 800 gm2, para válvula (sin fondo), Ø10", h= variable (Incluye tapa)</v>
          </cell>
          <cell r="E131">
            <v>158746</v>
          </cell>
        </row>
        <row r="132">
          <cell r="B132" t="str">
            <v>ICAJFV2</v>
          </cell>
          <cell r="C132" t="str">
            <v>un</v>
          </cell>
          <cell r="D132" t="str">
            <v>Caja de PRFV tipo Matt 450 g/m2, Woven Roving 800 gm2, para aforo, Ø12", h= 0,5m (Incluye tapa)</v>
          </cell>
          <cell r="E132">
            <v>158637.18640000001</v>
          </cell>
        </row>
        <row r="133">
          <cell r="B133" t="str">
            <v>ICAMA</v>
          </cell>
          <cell r="C133" t="str">
            <v>un</v>
          </cell>
          <cell r="D133" t="str">
            <v>Caja para micromedidor de acueducto</v>
          </cell>
          <cell r="E133">
            <v>103517</v>
          </cell>
        </row>
        <row r="134">
          <cell r="B134" t="str">
            <v>ICCDPS</v>
          </cell>
          <cell r="C134" t="str">
            <v>un</v>
          </cell>
          <cell r="D134" t="str">
            <v>Caja mas cableado para DPS</v>
          </cell>
          <cell r="E134">
            <v>90000</v>
          </cell>
        </row>
        <row r="135">
          <cell r="B135" t="str">
            <v>ICP</v>
          </cell>
          <cell r="C135" t="str">
            <v>un</v>
          </cell>
          <cell r="D135" t="str">
            <v>Caja primaria 100A-15kV-12kA</v>
          </cell>
          <cell r="E135">
            <v>165000</v>
          </cell>
        </row>
        <row r="136">
          <cell r="B136" t="str">
            <v>ICPS</v>
          </cell>
          <cell r="C136" t="str">
            <v>un</v>
          </cell>
          <cell r="D136" t="str">
            <v>Caja primaria mas soporte</v>
          </cell>
          <cell r="E136">
            <v>175000</v>
          </cell>
        </row>
        <row r="137">
          <cell r="B137" t="str">
            <v>ICI</v>
          </cell>
          <cell r="C137" t="str">
            <v>un</v>
          </cell>
          <cell r="D137" t="str">
            <v>Caja inspeccion (material civil)</v>
          </cell>
          <cell r="E137">
            <v>185000</v>
          </cell>
        </row>
        <row r="138">
          <cell r="B138" t="str">
            <v>ICAE6</v>
          </cell>
          <cell r="C138" t="str">
            <v>un</v>
          </cell>
          <cell r="D138" t="str">
            <v>Camisa de enfriamiento en PVC de 6" y base en acero Inoxidable</v>
          </cell>
          <cell r="E138">
            <v>1785000</v>
          </cell>
        </row>
        <row r="139">
          <cell r="B139" t="str">
            <v>ICAMI</v>
          </cell>
          <cell r="C139" t="str">
            <v>un</v>
          </cell>
          <cell r="D139" t="str">
            <v>Camisa</v>
          </cell>
          <cell r="E139">
            <v>78000</v>
          </cell>
        </row>
        <row r="140">
          <cell r="B140" t="str">
            <v>ICANI</v>
          </cell>
          <cell r="C140" t="str">
            <v>un</v>
          </cell>
          <cell r="D140" t="str">
            <v>Candado para intemperie</v>
          </cell>
          <cell r="E140">
            <v>46000</v>
          </cell>
        </row>
        <row r="141">
          <cell r="B141" t="str">
            <v>ICAN</v>
          </cell>
          <cell r="C141" t="str">
            <v>un</v>
          </cell>
          <cell r="D141" t="str">
            <v>Canes</v>
          </cell>
          <cell r="E141">
            <v>14875</v>
          </cell>
        </row>
        <row r="142">
          <cell r="B142" t="str">
            <v>ICAN3,5X4</v>
          </cell>
          <cell r="C142" t="str">
            <v>un</v>
          </cell>
          <cell r="D142" t="str">
            <v>Can de madera de 3,5 a 4,0m</v>
          </cell>
          <cell r="E142">
            <v>200</v>
          </cell>
        </row>
        <row r="143">
          <cell r="B143" t="str">
            <v>ICSTB</v>
          </cell>
          <cell r="C143" t="str">
            <v>un</v>
          </cell>
          <cell r="D143" t="str">
            <v>Canastilla para sumidero tipo B</v>
          </cell>
          <cell r="E143">
            <v>148750</v>
          </cell>
        </row>
        <row r="144">
          <cell r="B144" t="str">
            <v>ICZB</v>
          </cell>
          <cell r="C144" t="str">
            <v>ml</v>
          </cell>
          <cell r="D144" t="str">
            <v>Canalizacion zona blanda (arenilla)</v>
          </cell>
          <cell r="E144">
            <v>2200</v>
          </cell>
        </row>
        <row r="145">
          <cell r="B145" t="str">
            <v>ICAP1 1/4</v>
          </cell>
          <cell r="C145" t="str">
            <v>un</v>
          </cell>
          <cell r="D145" t="str">
            <v xml:space="preserve">Capacete 1 1/4'' </v>
          </cell>
          <cell r="E145">
            <v>6188</v>
          </cell>
        </row>
        <row r="146">
          <cell r="B146" t="str">
            <v>ICAP2</v>
          </cell>
          <cell r="C146" t="str">
            <v>un</v>
          </cell>
          <cell r="D146" t="str">
            <v xml:space="preserve">Capacete 2'' </v>
          </cell>
          <cell r="E146">
            <v>9350</v>
          </cell>
        </row>
        <row r="147">
          <cell r="B147" t="str">
            <v>ICAP3</v>
          </cell>
          <cell r="C147" t="str">
            <v>un</v>
          </cell>
          <cell r="D147" t="str">
            <v>Capacete 3"</v>
          </cell>
          <cell r="E147">
            <v>23500</v>
          </cell>
        </row>
        <row r="148">
          <cell r="B148" t="str">
            <v>ICEM</v>
          </cell>
          <cell r="C148" t="str">
            <v>bulto 50kg</v>
          </cell>
          <cell r="D148" t="str">
            <v>Cemento</v>
          </cell>
          <cell r="E148">
            <v>25000</v>
          </cell>
        </row>
        <row r="149">
          <cell r="B149" t="str">
            <v>ICEMB</v>
          </cell>
          <cell r="C149" t="str">
            <v>bulto 40kg</v>
          </cell>
          <cell r="D149" t="str">
            <v>Cemento blanco</v>
          </cell>
          <cell r="E149">
            <v>42900</v>
          </cell>
        </row>
        <row r="150">
          <cell r="B150" t="str">
            <v>ICER</v>
          </cell>
          <cell r="C150" t="str">
            <v>m2</v>
          </cell>
          <cell r="D150" t="str">
            <v xml:space="preserve">Cerámica 25cm x 35cm </v>
          </cell>
          <cell r="E150">
            <v>22253</v>
          </cell>
        </row>
        <row r="151">
          <cell r="B151" t="str">
            <v>ICDG</v>
          </cell>
          <cell r="C151" t="str">
            <v>m2</v>
          </cell>
          <cell r="D151" t="str">
            <v>Cespedones de gramalote</v>
          </cell>
          <cell r="E151">
            <v>6304.6200000000008</v>
          </cell>
        </row>
        <row r="152">
          <cell r="B152" t="str">
            <v>ICTG</v>
          </cell>
          <cell r="C152" t="str">
            <v>gl</v>
          </cell>
          <cell r="D152" t="str">
            <v>Chazos, tornillos anulares, guayas y grilletes</v>
          </cell>
          <cell r="E152">
            <v>5298.0000000000009</v>
          </cell>
        </row>
        <row r="153">
          <cell r="B153" t="str">
            <v>ICB</v>
          </cell>
          <cell r="C153" t="str">
            <v>m</v>
          </cell>
          <cell r="D153" t="str">
            <v xml:space="preserve">Cinta bandi </v>
          </cell>
          <cell r="E153">
            <v>3570</v>
          </cell>
        </row>
        <row r="154">
          <cell r="B154" t="str">
            <v>ICBYH</v>
          </cell>
          <cell r="C154" t="str">
            <v>gl</v>
          </cell>
          <cell r="D154" t="str">
            <v>Cinta Bandit-it y hebillas</v>
          </cell>
          <cell r="E154">
            <v>25000</v>
          </cell>
        </row>
        <row r="155">
          <cell r="B155" t="str">
            <v>ICCEL</v>
          </cell>
          <cell r="C155" t="str">
            <v>un</v>
          </cell>
          <cell r="D155" t="str">
            <v>Cinta de colores para instalaciones eléctricas</v>
          </cell>
          <cell r="E155">
            <v>3000</v>
          </cell>
        </row>
        <row r="156">
          <cell r="B156" t="str">
            <v>ICPE</v>
          </cell>
          <cell r="C156" t="str">
            <v>ml</v>
          </cell>
          <cell r="D156" t="str">
            <v>Cinta en polietileno color azul, e=10cm para acueducto</v>
          </cell>
          <cell r="E156">
            <v>1700</v>
          </cell>
        </row>
        <row r="157">
          <cell r="B157" t="str">
            <v>ICPEAL</v>
          </cell>
          <cell r="C157" t="str">
            <v>ml</v>
          </cell>
          <cell r="D157" t="str">
            <v>Cinta en polietileno color azul, e=10cm para acantarillado</v>
          </cell>
          <cell r="E157">
            <v>1000</v>
          </cell>
        </row>
        <row r="158">
          <cell r="B158" t="str">
            <v>ICPL</v>
          </cell>
          <cell r="C158" t="str">
            <v>ml</v>
          </cell>
          <cell r="D158" t="str">
            <v>cinta plastica</v>
          </cell>
          <cell r="E158">
            <v>1990</v>
          </cell>
        </row>
        <row r="159">
          <cell r="B159" t="str">
            <v>ICPVC.10</v>
          </cell>
          <cell r="C159" t="str">
            <v>ml</v>
          </cell>
          <cell r="D159" t="str">
            <v>Cinta PVC 0.10, sello elástico</v>
          </cell>
          <cell r="E159">
            <v>18913.86</v>
          </cell>
        </row>
        <row r="160">
          <cell r="B160" t="str">
            <v>ICPVC.15</v>
          </cell>
          <cell r="C160" t="str">
            <v>ml</v>
          </cell>
          <cell r="D160" t="str">
            <v>Cinta PVC 0.15, sello elástico</v>
          </cell>
          <cell r="E160">
            <v>27125.760000000002</v>
          </cell>
        </row>
        <row r="161">
          <cell r="B161" t="str">
            <v>ICPVC.22</v>
          </cell>
          <cell r="C161" t="str">
            <v>ml</v>
          </cell>
          <cell r="D161" t="str">
            <v>Cinta PVC 0.22, sello elástico</v>
          </cell>
          <cell r="E161">
            <v>34542.960000000006</v>
          </cell>
        </row>
        <row r="162">
          <cell r="B162" t="str">
            <v>ICSC23</v>
          </cell>
          <cell r="C162" t="str">
            <v>gl</v>
          </cell>
          <cell r="D162" t="str">
            <v>Cinta Scotch 23</v>
          </cell>
          <cell r="E162">
            <v>529.80000000000007</v>
          </cell>
        </row>
        <row r="163">
          <cell r="B163" t="str">
            <v>ICSEÑ</v>
          </cell>
          <cell r="C163" t="str">
            <v>ml</v>
          </cell>
          <cell r="D163" t="str">
            <v>cinta de señalización</v>
          </cell>
          <cell r="E163">
            <v>1500</v>
          </cell>
        </row>
        <row r="164">
          <cell r="B164" t="str">
            <v>ICSC33</v>
          </cell>
          <cell r="C164" t="str">
            <v>gl</v>
          </cell>
          <cell r="D164" t="str">
            <v>Cinta Scotch 33</v>
          </cell>
          <cell r="E164">
            <v>635.7600000000001</v>
          </cell>
        </row>
        <row r="165">
          <cell r="B165" t="str">
            <v>ICLA</v>
          </cell>
          <cell r="C165" t="str">
            <v>kg</v>
          </cell>
          <cell r="D165" t="str">
            <v>Clavos</v>
          </cell>
          <cell r="E165">
            <v>4760</v>
          </cell>
        </row>
        <row r="166">
          <cell r="B166" t="str">
            <v>ICLAV20A</v>
          </cell>
          <cell r="C166" t="str">
            <v>un</v>
          </cell>
          <cell r="D166" t="str">
            <v>Clavija 20A</v>
          </cell>
          <cell r="E166">
            <v>3800</v>
          </cell>
        </row>
        <row r="167">
          <cell r="B167" t="str">
            <v>ICMG3</v>
          </cell>
          <cell r="C167" t="str">
            <v>un</v>
          </cell>
          <cell r="D167" t="str">
            <v>Cruceta metálica galvanizada, L=3m</v>
          </cell>
          <cell r="E167">
            <v>121796.5</v>
          </cell>
        </row>
        <row r="168">
          <cell r="B168" t="str">
            <v>ICO9-11</v>
          </cell>
          <cell r="C168" t="str">
            <v>un</v>
          </cell>
          <cell r="D168" t="str">
            <v>Collarín de 9 a11"</v>
          </cell>
          <cell r="E168">
            <v>44000</v>
          </cell>
        </row>
        <row r="169">
          <cell r="B169" t="str">
            <v>ICS</v>
          </cell>
          <cell r="C169" t="str">
            <v>un</v>
          </cell>
          <cell r="D169" t="str">
            <v>Combo sanitario (incluye sanitario, lavamanos de pared y griferia)</v>
          </cell>
          <cell r="E169">
            <v>339864</v>
          </cell>
        </row>
        <row r="170">
          <cell r="B170" t="str">
            <v>ICTOR</v>
          </cell>
          <cell r="C170" t="str">
            <v>un</v>
          </cell>
          <cell r="D170" t="str">
            <v xml:space="preserve">Conector   </v>
          </cell>
          <cell r="E170">
            <v>18900</v>
          </cell>
        </row>
        <row r="171">
          <cell r="B171" t="str">
            <v>ICON</v>
          </cell>
          <cell r="C171" t="str">
            <v>un</v>
          </cell>
          <cell r="D171" t="str">
            <v>Conector OB 10-10</v>
          </cell>
          <cell r="E171">
            <v>1190</v>
          </cell>
        </row>
        <row r="172">
          <cell r="B172" t="str">
            <v>ICCG</v>
          </cell>
          <cell r="C172" t="str">
            <v>gl</v>
          </cell>
          <cell r="D172" t="str">
            <v>Conectores, cintas y grapas (Sálida eléctrica)</v>
          </cell>
          <cell r="E172">
            <v>15470</v>
          </cell>
        </row>
        <row r="173">
          <cell r="B173" t="str">
            <v>ICEL</v>
          </cell>
          <cell r="C173" t="str">
            <v>un</v>
          </cell>
          <cell r="D173" t="str">
            <v>Contador 240/120V - 15 - 100A, con accesorios para su montaje</v>
          </cell>
          <cell r="E173">
            <v>180000</v>
          </cell>
        </row>
        <row r="174">
          <cell r="B174" t="str">
            <v>ICEL1</v>
          </cell>
          <cell r="C174" t="str">
            <v>un</v>
          </cell>
          <cell r="D174" t="str">
            <v>Contador electrónico 20/120A - 240/120V , 60Hz - conexión directa. Incluye gabinete para instalar en poste , breaker de protección, puesta a tierra y portante metálico de 3" con capacete</v>
          </cell>
          <cell r="E174">
            <v>1850000</v>
          </cell>
        </row>
        <row r="175">
          <cell r="B175" t="str">
            <v>ICM</v>
          </cell>
          <cell r="C175" t="str">
            <v>un</v>
          </cell>
          <cell r="D175" t="str">
            <v>Contador monofasico 15(60)A, 240/120 V</v>
          </cell>
          <cell r="E175">
            <v>350000</v>
          </cell>
        </row>
        <row r="176">
          <cell r="B176" t="str">
            <v>ICM1</v>
          </cell>
          <cell r="C176" t="str">
            <v>un</v>
          </cell>
          <cell r="D176" t="str">
            <v>Contador monofasico 15(100)A, 240/120 V</v>
          </cell>
          <cell r="E176">
            <v>450000</v>
          </cell>
        </row>
        <row r="177">
          <cell r="B177" t="str">
            <v>ICOTOR</v>
          </cell>
          <cell r="C177" t="str">
            <v>un</v>
          </cell>
          <cell r="D177" t="str">
            <v>Contactor</v>
          </cell>
          <cell r="E177">
            <v>162000</v>
          </cell>
        </row>
        <row r="178">
          <cell r="B178" t="str">
            <v>ICORA11/4</v>
          </cell>
          <cell r="C178" t="str">
            <v>m</v>
          </cell>
          <cell r="D178" t="str">
            <v>Coraza americana 1 1/4"</v>
          </cell>
          <cell r="E178">
            <v>8144</v>
          </cell>
        </row>
        <row r="179">
          <cell r="B179" t="str">
            <v>ICAIB</v>
          </cell>
          <cell r="C179" t="str">
            <v>cm</v>
          </cell>
          <cell r="D179" t="str">
            <v>Cortes en acero, incluye bisel</v>
          </cell>
          <cell r="E179">
            <v>1547</v>
          </cell>
        </row>
        <row r="180">
          <cell r="B180" t="str">
            <v>ICOS</v>
          </cell>
          <cell r="C180" t="str">
            <v>un</v>
          </cell>
          <cell r="D180" t="str">
            <v>Costal</v>
          </cell>
          <cell r="E180">
            <v>500</v>
          </cell>
        </row>
        <row r="181">
          <cell r="B181" t="str">
            <v>IDES</v>
          </cell>
          <cell r="C181" t="str">
            <v>gl</v>
          </cell>
          <cell r="D181" t="str">
            <v>Desperdicio (10% de los materiales)</v>
          </cell>
          <cell r="E181">
            <v>0</v>
          </cell>
        </row>
        <row r="182">
          <cell r="B182" t="str">
            <v>IDPS</v>
          </cell>
          <cell r="C182" t="str">
            <v>un</v>
          </cell>
          <cell r="D182" t="str">
            <v>DPS</v>
          </cell>
          <cell r="E182">
            <v>560000</v>
          </cell>
        </row>
        <row r="183">
          <cell r="B183" t="str">
            <v>IEN50</v>
          </cell>
          <cell r="C183" t="str">
            <v>un</v>
          </cell>
          <cell r="D183" t="str">
            <v>Empaque de neopreno 50 mm</v>
          </cell>
          <cell r="E183">
            <v>2975</v>
          </cell>
        </row>
        <row r="184">
          <cell r="B184" t="str">
            <v>IENT</v>
          </cell>
          <cell r="C184" t="str">
            <v>m3</v>
          </cell>
          <cell r="D184" t="str">
            <v>Entresuelo</v>
          </cell>
          <cell r="E184">
            <v>85680</v>
          </cell>
        </row>
        <row r="185">
          <cell r="B185" t="str">
            <v>IEA1</v>
          </cell>
          <cell r="C185" t="str">
            <v>un</v>
          </cell>
          <cell r="D185" t="str">
            <v>Escalera en aluminio, un cuerpo; L=2,30m</v>
          </cell>
          <cell r="E185">
            <v>319999</v>
          </cell>
        </row>
        <row r="186">
          <cell r="B186" t="str">
            <v>IEFV1</v>
          </cell>
          <cell r="C186" t="str">
            <v>un</v>
          </cell>
          <cell r="D186" t="str">
            <v>Escalera en PRFV; L=1,50m</v>
          </cell>
          <cell r="E186">
            <v>541331</v>
          </cell>
        </row>
        <row r="187">
          <cell r="B187" t="str">
            <v>IEFV2</v>
          </cell>
          <cell r="C187" t="str">
            <v>un</v>
          </cell>
          <cell r="D187" t="str">
            <v>Escalera en PRFV; L=2,00m</v>
          </cell>
          <cell r="E187">
            <v>660331</v>
          </cell>
        </row>
        <row r="188">
          <cell r="B188" t="str">
            <v>IEFV3</v>
          </cell>
          <cell r="C188" t="str">
            <v>un</v>
          </cell>
          <cell r="D188" t="str">
            <v>Escalera en PRFV; L=2,50m</v>
          </cell>
          <cell r="E188">
            <v>779331</v>
          </cell>
        </row>
        <row r="189">
          <cell r="B189" t="str">
            <v>IEFV4</v>
          </cell>
          <cell r="C189" t="str">
            <v>un</v>
          </cell>
          <cell r="D189" t="str">
            <v>Escalera en PRFV; L=3,00m</v>
          </cell>
          <cell r="E189">
            <v>898331</v>
          </cell>
        </row>
        <row r="190">
          <cell r="B190" t="str">
            <v>IEFV5</v>
          </cell>
          <cell r="C190" t="str">
            <v>un</v>
          </cell>
          <cell r="D190" t="str">
            <v>Escalera en PRFV; L=3,50m</v>
          </cell>
          <cell r="E190">
            <v>945931</v>
          </cell>
        </row>
        <row r="191">
          <cell r="B191" t="str">
            <v>IEFV6</v>
          </cell>
          <cell r="C191" t="str">
            <v>un</v>
          </cell>
          <cell r="D191" t="str">
            <v>Escalera extensión en PRFV; L=5,02m, peso=13,4kg, norma ANSI, tipo 2, capacidad=102Kg-225Lb</v>
          </cell>
          <cell r="E191">
            <v>1095871</v>
          </cell>
        </row>
        <row r="192">
          <cell r="B192" t="str">
            <v>IE7PLA</v>
          </cell>
          <cell r="C192" t="str">
            <v>un</v>
          </cell>
          <cell r="D192" t="str">
            <v>Escalera con 7 peldaños en lámina de Alfajor de 0,9m x 0,3m e = 6mm adosada a muro circular de Ø3m , incluye ángulo de Acero de 2 1/2" x 3/16", platina de acero de 2" x 4" x 3/16", anticorrosivo y pintura intemperie amarillo tránsito (2 capas)</v>
          </cell>
          <cell r="E192">
            <v>2450000</v>
          </cell>
        </row>
        <row r="193">
          <cell r="B193" t="str">
            <v>IE18PLA</v>
          </cell>
          <cell r="C193" t="str">
            <v>un</v>
          </cell>
          <cell r="D193" t="str">
            <v>Escalera con 18 peldaños en lámina de Alfajor de 0,9m x 0,3m e = 6mm adosada a muro circular de Ø3m , incluye ángulo de Acero de 2 1/2" x 3/16", platina de acero de 2" x 4" x 3/16", anticorrosivo y pintura intemperie amarillo tránsito (2 capas)</v>
          </cell>
          <cell r="E193">
            <v>3000000</v>
          </cell>
        </row>
        <row r="194">
          <cell r="B194" t="str">
            <v>IE24PLA</v>
          </cell>
          <cell r="C194" t="str">
            <v>un</v>
          </cell>
          <cell r="D194" t="str">
            <v>Suministro, transporte e instalación de escalera con 24 peldaños en lámina de Alfajor de 0,9m x 0,3m e = 6mm adosada a muro circular de Ø3m , incluye ángulo de Acero de 2 1/2" x 3/16", platina de acero de 2" x 4" x 3/16", anticorrosivo y pintura intemperi</v>
          </cell>
          <cell r="E194">
            <v>3500000</v>
          </cell>
        </row>
        <row r="195">
          <cell r="B195" t="str">
            <v>IES</v>
          </cell>
          <cell r="C195" t="str">
            <v>gal</v>
          </cell>
          <cell r="D195" t="str">
            <v>Esmalte sintético</v>
          </cell>
          <cell r="E195">
            <v>57120</v>
          </cell>
        </row>
        <row r="196">
          <cell r="B196" t="str">
            <v>IEPP</v>
          </cell>
          <cell r="C196" t="str">
            <v>un</v>
          </cell>
          <cell r="D196" t="str">
            <v>Estacón en polipropileno</v>
          </cell>
          <cell r="E196">
            <v>17850</v>
          </cell>
        </row>
        <row r="197">
          <cell r="B197" t="str">
            <v>IEPP2</v>
          </cell>
          <cell r="C197" t="str">
            <v>un</v>
          </cell>
          <cell r="D197" t="str">
            <v xml:space="preserve">Estacón en polipropileno, L=2,5m, Ø=4" </v>
          </cell>
          <cell r="E197">
            <v>63070</v>
          </cell>
        </row>
        <row r="198">
          <cell r="B198" t="str">
            <v>IEMI</v>
          </cell>
          <cell r="C198" t="str">
            <v>un</v>
          </cell>
          <cell r="D198" t="str">
            <v>Estacón media madera inmunizada, L=1,5m, Ø=4"</v>
          </cell>
          <cell r="E198">
            <v>30000</v>
          </cell>
        </row>
        <row r="199">
          <cell r="B199" t="str">
            <v>IFNM</v>
          </cell>
          <cell r="C199" t="str">
            <v>un</v>
          </cell>
          <cell r="D199" t="str">
            <v>Flotador de nivel para encendido y apagado de motobombas</v>
          </cell>
          <cell r="E199">
            <v>499800</v>
          </cell>
        </row>
        <row r="200">
          <cell r="B200" t="str">
            <v>IFNMAI</v>
          </cell>
          <cell r="C200" t="str">
            <v>un</v>
          </cell>
          <cell r="D200" t="str">
            <v>Flotador de nivel magnético con niveles de alta y baja en acero inoxidable para montaje vertical</v>
          </cell>
          <cell r="E200">
            <v>499800</v>
          </cell>
        </row>
        <row r="201">
          <cell r="B201" t="str">
            <v>IFG</v>
          </cell>
          <cell r="C201" t="str">
            <v>un</v>
          </cell>
          <cell r="D201" t="str">
            <v xml:space="preserve">fungibles </v>
          </cell>
          <cell r="E201">
            <v>10000</v>
          </cell>
        </row>
        <row r="202">
          <cell r="B202" t="str">
            <v>IF6T</v>
          </cell>
          <cell r="C202" t="str">
            <v>un</v>
          </cell>
          <cell r="D202" t="str">
            <v>Fusible 6T-7K</v>
          </cell>
          <cell r="E202">
            <v>3000</v>
          </cell>
        </row>
        <row r="203">
          <cell r="B203" t="str">
            <v>IF125A</v>
          </cell>
          <cell r="C203" t="str">
            <v>un</v>
          </cell>
          <cell r="D203" t="str">
            <v>Fusible 125A Gl/gG tipo cuchilla de 500 Voltios, ruptura 120kA. portafusible y protecciones</v>
          </cell>
          <cell r="E203">
            <v>26180</v>
          </cell>
        </row>
        <row r="204">
          <cell r="B204" t="str">
            <v>IGAB</v>
          </cell>
          <cell r="C204" t="str">
            <v>un</v>
          </cell>
          <cell r="D204" t="str">
            <v>Gabinete en acero laminado, protección IP 55; incluye bandeja doble fondo. Medidas: 300x200x160 mm</v>
          </cell>
          <cell r="E204">
            <v>261800</v>
          </cell>
        </row>
        <row r="205">
          <cell r="B205" t="str">
            <v>IGABB</v>
          </cell>
          <cell r="C205" t="str">
            <v>un</v>
          </cell>
          <cell r="D205" t="str">
            <v>Gabinete con cableado de control y borneras de tablero manual para control de bombas</v>
          </cell>
          <cell r="E205">
            <v>2500000</v>
          </cell>
        </row>
        <row r="206">
          <cell r="B206" t="str">
            <v>IGABCYB</v>
          </cell>
          <cell r="C206" t="str">
            <v>un</v>
          </cell>
          <cell r="D206" t="str">
            <v xml:space="preserve">Gabinete con cableado de control y borneras </v>
          </cell>
          <cell r="E206">
            <v>10463670</v>
          </cell>
        </row>
        <row r="207">
          <cell r="B207" t="str">
            <v>IGABBP</v>
          </cell>
          <cell r="C207" t="str">
            <v>un</v>
          </cell>
          <cell r="D207" t="str">
            <v>Gabinete con cableado de control y borboneras planta</v>
          </cell>
          <cell r="E207">
            <v>4500000</v>
          </cell>
        </row>
        <row r="208">
          <cell r="B208" t="str">
            <v>IGABBTA</v>
          </cell>
          <cell r="C208" t="str">
            <v>un</v>
          </cell>
          <cell r="D208" t="str">
            <v>Gabinete con cableado de control y borneras de tablero automatico para control de bombas</v>
          </cell>
          <cell r="E208">
            <v>1800000</v>
          </cell>
        </row>
        <row r="209">
          <cell r="B209" t="str">
            <v>IGEOM</v>
          </cell>
          <cell r="C209" t="str">
            <v>m2</v>
          </cell>
          <cell r="D209" t="str">
            <v>Geomembrana tipo HD o HFPE de 40mils o similar</v>
          </cell>
          <cell r="E209">
            <v>17850</v>
          </cell>
        </row>
        <row r="210">
          <cell r="B210" t="str">
            <v>IGEO1</v>
          </cell>
          <cell r="C210" t="str">
            <v>m2</v>
          </cell>
          <cell r="D210" t="str">
            <v>Geotextil NT2000 (No tejido)</v>
          </cell>
          <cell r="E210">
            <v>5406.17</v>
          </cell>
        </row>
        <row r="211">
          <cell r="B211" t="str">
            <v>IGEO</v>
          </cell>
          <cell r="C211" t="str">
            <v>m2</v>
          </cell>
          <cell r="D211" t="str">
            <v>Geotextil NT2500 (No tejido)</v>
          </cell>
          <cell r="E211">
            <v>5673.92</v>
          </cell>
        </row>
        <row r="212">
          <cell r="B212" t="str">
            <v>IGEO2</v>
          </cell>
          <cell r="C212" t="str">
            <v>m2</v>
          </cell>
          <cell r="D212" t="str">
            <v>Geotextil NT4000 (No tejido)</v>
          </cell>
          <cell r="E212">
            <v>9218.93</v>
          </cell>
        </row>
        <row r="213">
          <cell r="B213" t="str">
            <v>IGP</v>
          </cell>
          <cell r="C213" t="str">
            <v>un</v>
          </cell>
          <cell r="D213" t="str">
            <v>Guía y pasador</v>
          </cell>
          <cell r="E213">
            <v>14471.59</v>
          </cell>
        </row>
        <row r="214">
          <cell r="B214" t="str">
            <v>IGTM</v>
          </cell>
          <cell r="C214" t="str">
            <v>m2</v>
          </cell>
          <cell r="D214" t="str">
            <v>Grama tipo macana</v>
          </cell>
          <cell r="E214">
            <v>5950</v>
          </cell>
        </row>
        <row r="215">
          <cell r="B215" t="str">
            <v>IGRAN</v>
          </cell>
          <cell r="C215" t="str">
            <v>Kg</v>
          </cell>
          <cell r="D215" t="str">
            <v>Granito #2</v>
          </cell>
          <cell r="E215">
            <v>1186.5999999999999</v>
          </cell>
        </row>
        <row r="216">
          <cell r="B216" t="str">
            <v>IGRA</v>
          </cell>
          <cell r="C216" t="str">
            <v>Kg</v>
          </cell>
          <cell r="D216" t="str">
            <v>Grapas</v>
          </cell>
          <cell r="E216">
            <v>4363.7299999999996</v>
          </cell>
        </row>
        <row r="217">
          <cell r="B217" t="str">
            <v>IGRT</v>
          </cell>
          <cell r="C217" t="str">
            <v>un</v>
          </cell>
          <cell r="D217" t="str">
            <v>Grapa de retención tipo tuerca</v>
          </cell>
          <cell r="E217">
            <v>29600</v>
          </cell>
        </row>
        <row r="218">
          <cell r="B218" t="str">
            <v>IGYP</v>
          </cell>
          <cell r="C218" t="str">
            <v>gl</v>
          </cell>
          <cell r="D218" t="str">
            <v xml:space="preserve">Grapas y pernos </v>
          </cell>
          <cell r="E218">
            <v>5950</v>
          </cell>
        </row>
        <row r="219">
          <cell r="B219" t="str">
            <v>IGRAV</v>
          </cell>
          <cell r="C219" t="str">
            <v>m3</v>
          </cell>
          <cell r="D219" t="str">
            <v>Gravilla 3/4</v>
          </cell>
          <cell r="E219">
            <v>35000</v>
          </cell>
        </row>
        <row r="220">
          <cell r="B220" t="str">
            <v>IGDSC</v>
          </cell>
          <cell r="C220" t="str">
            <v>un</v>
          </cell>
          <cell r="D220" t="str">
            <v>Griferia ducha sencilla cromado</v>
          </cell>
          <cell r="E220">
            <v>45900</v>
          </cell>
        </row>
        <row r="221">
          <cell r="B221" t="str">
            <v>IGTP1/2</v>
          </cell>
          <cell r="C221" t="str">
            <v>un</v>
          </cell>
          <cell r="D221" t="str">
            <v>Grillete de amarre para trabajo pesado, Ø1/2"</v>
          </cell>
          <cell r="E221">
            <v>5817.2040000000006</v>
          </cell>
        </row>
        <row r="222">
          <cell r="B222" t="str">
            <v>IGTP1/4</v>
          </cell>
          <cell r="C222" t="str">
            <v>un</v>
          </cell>
          <cell r="D222" t="str">
            <v>Grillete de amarre para trabajo pesado, Ø1/4"</v>
          </cell>
          <cell r="E222">
            <v>2963.1</v>
          </cell>
        </row>
        <row r="223">
          <cell r="B223" t="str">
            <v>IGTP3/8</v>
          </cell>
          <cell r="C223" t="str">
            <v>un</v>
          </cell>
          <cell r="D223" t="str">
            <v>Grillete de amarre para trabajo pesado, Ø3/8"</v>
          </cell>
          <cell r="E223">
            <v>4034.1</v>
          </cell>
        </row>
        <row r="224">
          <cell r="B224" t="str">
            <v>IGTP5/16</v>
          </cell>
          <cell r="C224" t="str">
            <v>un</v>
          </cell>
          <cell r="D224" t="str">
            <v>Grillete de amarre para trabajo pesado, Ø5/16"</v>
          </cell>
          <cell r="E224">
            <v>3082.1</v>
          </cell>
        </row>
        <row r="225">
          <cell r="B225" t="str">
            <v>IGUA</v>
          </cell>
          <cell r="C225" t="str">
            <v>un</v>
          </cell>
          <cell r="D225" t="str">
            <v>Guardacabos</v>
          </cell>
          <cell r="E225">
            <v>2400</v>
          </cell>
        </row>
        <row r="226">
          <cell r="B226" t="str">
            <v>IGUA20A</v>
          </cell>
          <cell r="C226" t="str">
            <v>un</v>
          </cell>
          <cell r="D226" t="str">
            <v>Guardamotores 20 A</v>
          </cell>
          <cell r="E226">
            <v>245000</v>
          </cell>
        </row>
        <row r="227">
          <cell r="B227" t="str">
            <v>IIMP</v>
          </cell>
          <cell r="C227" t="str">
            <v>kg</v>
          </cell>
          <cell r="D227" t="str">
            <v>Impermeabilizante Sika mortero 101 o similar</v>
          </cell>
          <cell r="E227">
            <v>3876</v>
          </cell>
        </row>
        <row r="228">
          <cell r="B228" t="str">
            <v>IHER</v>
          </cell>
          <cell r="C228" t="str">
            <v>un</v>
          </cell>
          <cell r="D228" t="str">
            <v>Herraje para caja 0.4mx0.4m</v>
          </cell>
          <cell r="E228">
            <v>120641.7176</v>
          </cell>
        </row>
        <row r="229">
          <cell r="B229" t="str">
            <v>IHER1</v>
          </cell>
          <cell r="C229" t="str">
            <v>un</v>
          </cell>
          <cell r="D229" t="str">
            <v>Herraje para caja 0.6mx0.6m</v>
          </cell>
          <cell r="E229">
            <v>140641.7176</v>
          </cell>
        </row>
        <row r="230">
          <cell r="B230" t="str">
            <v>IHER2</v>
          </cell>
          <cell r="C230" t="str">
            <v>un</v>
          </cell>
          <cell r="D230" t="str">
            <v>Herraje para caja 0.8mx0.8m</v>
          </cell>
          <cell r="E230">
            <v>160641.7176</v>
          </cell>
        </row>
        <row r="231">
          <cell r="B231" t="str">
            <v>IHER3</v>
          </cell>
          <cell r="C231" t="str">
            <v>un</v>
          </cell>
          <cell r="D231" t="str">
            <v>Herraje para caja 5.9mx0.9m</v>
          </cell>
          <cell r="E231">
            <v>1190000</v>
          </cell>
        </row>
        <row r="232">
          <cell r="B232" t="str">
            <v>IHER4</v>
          </cell>
          <cell r="C232" t="str">
            <v>un</v>
          </cell>
          <cell r="D232" t="str">
            <v>Herraje para caja 0.6mx0.8m</v>
          </cell>
          <cell r="E232">
            <v>190000</v>
          </cell>
        </row>
        <row r="233">
          <cell r="B233" t="str">
            <v>IHC</v>
          </cell>
          <cell r="C233" t="str">
            <v>un</v>
          </cell>
          <cell r="D233" t="str">
            <v>Herraje para cono</v>
          </cell>
          <cell r="E233">
            <v>29750</v>
          </cell>
        </row>
        <row r="234">
          <cell r="B234" t="str">
            <v>IHER3</v>
          </cell>
          <cell r="C234" t="str">
            <v>un</v>
          </cell>
          <cell r="D234" t="str">
            <v>Herraje para tapa de alto tráfico</v>
          </cell>
          <cell r="E234">
            <v>89250</v>
          </cell>
        </row>
        <row r="235">
          <cell r="B235" t="str">
            <v>IIS32</v>
          </cell>
          <cell r="C235" t="str">
            <v>Kg</v>
          </cell>
          <cell r="D235" t="str">
            <v>Imprimante tipo sikadur 32 primer</v>
          </cell>
          <cell r="E235">
            <v>80900</v>
          </cell>
        </row>
        <row r="236">
          <cell r="B236" t="str">
            <v>IIS</v>
          </cell>
          <cell r="C236" t="str">
            <v>un</v>
          </cell>
          <cell r="D236" t="str">
            <v>Interruptor sencillo</v>
          </cell>
          <cell r="E236">
            <v>3400</v>
          </cell>
        </row>
        <row r="237">
          <cell r="B237" t="str">
            <v>IID</v>
          </cell>
          <cell r="C237" t="str">
            <v>un</v>
          </cell>
          <cell r="D237" t="str">
            <v>Interruptor doble</v>
          </cell>
          <cell r="E237">
            <v>5800</v>
          </cell>
        </row>
        <row r="238">
          <cell r="B238" t="str">
            <v>IIASE</v>
          </cell>
          <cell r="C238" t="str">
            <v>gl</v>
          </cell>
          <cell r="D238" t="str">
            <v>Implemento de aseo para mantenimiento preventivo al sistema eléctrico</v>
          </cell>
          <cell r="E238">
            <v>300000</v>
          </cell>
        </row>
        <row r="239">
          <cell r="B239" t="str">
            <v>IJAMH</v>
          </cell>
          <cell r="C239" t="str">
            <v>un</v>
          </cell>
          <cell r="D239" t="str">
            <v>Juego de anillo polimérico para cámaras de inspección de 1,2m de diámetro</v>
          </cell>
          <cell r="E239">
            <v>237976.19999999998</v>
          </cell>
        </row>
        <row r="240">
          <cell r="B240" t="str">
            <v>IJET1/2</v>
          </cell>
          <cell r="C240" t="str">
            <v>un</v>
          </cell>
          <cell r="D240" t="str">
            <v>Juego de empaques y tornillos 1/2"</v>
          </cell>
          <cell r="E240">
            <v>12609.240000000002</v>
          </cell>
        </row>
        <row r="241">
          <cell r="B241" t="str">
            <v>IJET11/2</v>
          </cell>
          <cell r="C241" t="str">
            <v>un</v>
          </cell>
          <cell r="D241" t="str">
            <v>Juego de empaques y tornillos 1 1/2"</v>
          </cell>
          <cell r="E241">
            <v>13870.164000000001</v>
          </cell>
        </row>
        <row r="242">
          <cell r="B242" t="str">
            <v>IJET2</v>
          </cell>
          <cell r="C242" t="str">
            <v>un</v>
          </cell>
          <cell r="D242" t="str">
            <v>Juego de empaques y tornillos 2"</v>
          </cell>
          <cell r="E242">
            <v>17652.936000000002</v>
          </cell>
        </row>
        <row r="243">
          <cell r="B243" t="str">
            <v>IJET21/2</v>
          </cell>
          <cell r="C243" t="str">
            <v>un</v>
          </cell>
          <cell r="D243" t="str">
            <v>Juego de empaques y tornillos 2 1/2"</v>
          </cell>
          <cell r="E243">
            <v>18913.86</v>
          </cell>
        </row>
        <row r="244">
          <cell r="B244" t="str">
            <v>IJET3</v>
          </cell>
          <cell r="C244" t="str">
            <v>un</v>
          </cell>
          <cell r="D244" t="str">
            <v>Juego de empaques y tornillos 3"</v>
          </cell>
          <cell r="E244">
            <v>21435.708000000002</v>
          </cell>
        </row>
        <row r="245">
          <cell r="B245" t="str">
            <v>IJET4</v>
          </cell>
          <cell r="C245" t="str">
            <v>un</v>
          </cell>
          <cell r="D245" t="str">
            <v>Juego de empaques y tornillos 4"</v>
          </cell>
          <cell r="E245">
            <v>37827.72</v>
          </cell>
        </row>
        <row r="246">
          <cell r="B246" t="str">
            <v>IJET6</v>
          </cell>
          <cell r="C246" t="str">
            <v>un</v>
          </cell>
          <cell r="D246" t="str">
            <v>Juego de empaques y tornillos 6"</v>
          </cell>
          <cell r="E246">
            <v>63046.200000000004</v>
          </cell>
        </row>
        <row r="247">
          <cell r="B247" t="str">
            <v>IJET8</v>
          </cell>
          <cell r="C247" t="str">
            <v>un</v>
          </cell>
          <cell r="D247" t="str">
            <v>Juego de empaques y tornillos 8"</v>
          </cell>
          <cell r="E247">
            <v>75655.44</v>
          </cell>
        </row>
        <row r="248">
          <cell r="B248" t="str">
            <v>IJET10</v>
          </cell>
          <cell r="C248" t="str">
            <v>un</v>
          </cell>
          <cell r="D248" t="str">
            <v>Juego de empaques y tornillos 10"</v>
          </cell>
          <cell r="E248">
            <v>88264.680000000008</v>
          </cell>
        </row>
        <row r="249">
          <cell r="B249" t="str">
            <v>IJET12</v>
          </cell>
          <cell r="C249" t="str">
            <v>un</v>
          </cell>
          <cell r="D249" t="str">
            <v>Juego de empaques y tornillos 12"</v>
          </cell>
          <cell r="E249">
            <v>113483.16</v>
          </cell>
        </row>
        <row r="250">
          <cell r="B250" t="str">
            <v>IJET14</v>
          </cell>
          <cell r="C250" t="str">
            <v>un</v>
          </cell>
          <cell r="D250" t="str">
            <v>Juego de empaques y tornillos 14"</v>
          </cell>
          <cell r="E250">
            <v>138701.64000000001</v>
          </cell>
        </row>
        <row r="251">
          <cell r="B251" t="str">
            <v>IJET16</v>
          </cell>
          <cell r="C251" t="str">
            <v>un</v>
          </cell>
          <cell r="D251" t="str">
            <v>Juego de empaques y tornillos 16"</v>
          </cell>
          <cell r="E251">
            <v>163920.12000000002</v>
          </cell>
        </row>
        <row r="252">
          <cell r="B252" t="str">
            <v>IJET18</v>
          </cell>
          <cell r="C252" t="str">
            <v>un</v>
          </cell>
          <cell r="D252" t="str">
            <v>Juego de empaques y tornillos 18"</v>
          </cell>
          <cell r="E252">
            <v>189138.6</v>
          </cell>
        </row>
        <row r="253">
          <cell r="B253" t="str">
            <v>IJET20</v>
          </cell>
          <cell r="C253" t="str">
            <v>un</v>
          </cell>
          <cell r="D253" t="str">
            <v>Juego de empaques y tornillos 20"</v>
          </cell>
          <cell r="E253">
            <v>214357.08000000002</v>
          </cell>
        </row>
        <row r="254">
          <cell r="B254" t="str">
            <v>ILAD</v>
          </cell>
          <cell r="C254" t="str">
            <v>un</v>
          </cell>
          <cell r="D254" t="str">
            <v>Ladrillo 15cm x 20cm x40cm</v>
          </cell>
          <cell r="E254">
            <v>1900</v>
          </cell>
        </row>
        <row r="255">
          <cell r="B255" t="str">
            <v>ILADC</v>
          </cell>
          <cell r="C255" t="str">
            <v>un</v>
          </cell>
          <cell r="D255" t="str">
            <v>Ladrillo calado trebol 20cmx20cm</v>
          </cell>
          <cell r="E255">
            <v>1800</v>
          </cell>
        </row>
        <row r="256">
          <cell r="B256" t="str">
            <v>ILAG</v>
          </cell>
          <cell r="C256" t="str">
            <v>un</v>
          </cell>
          <cell r="D256" t="str">
            <v>Lagrimal de 0,50m x 0,25m x 0,15m</v>
          </cell>
          <cell r="E256">
            <v>5500</v>
          </cell>
        </row>
        <row r="257">
          <cell r="B257" t="str">
            <v>ILPN</v>
          </cell>
          <cell r="C257" t="str">
            <v>ml</v>
          </cell>
          <cell r="D257" t="str">
            <v>Lámina de polietileno negro 1200m x 0,20mm</v>
          </cell>
          <cell r="E257">
            <v>1990</v>
          </cell>
        </row>
        <row r="258">
          <cell r="B258" t="str">
            <v>ILSHID</v>
          </cell>
          <cell r="C258" t="str">
            <v>un</v>
          </cell>
          <cell r="D258" t="str">
            <v>Lámpara de sodio HID con fotocontrol individual y bombilla tubular clara 250W. Incluye brazo.</v>
          </cell>
          <cell r="E258">
            <v>350000</v>
          </cell>
        </row>
        <row r="259">
          <cell r="B259" t="str">
            <v>ILTC</v>
          </cell>
          <cell r="C259" t="str">
            <v>un</v>
          </cell>
          <cell r="D259" t="str">
            <v>Lámpara tipo riel corrido de 2x54W</v>
          </cell>
          <cell r="E259">
            <v>87000</v>
          </cell>
        </row>
        <row r="260">
          <cell r="B260" t="str">
            <v>ILTC32</v>
          </cell>
          <cell r="C260" t="str">
            <v>un</v>
          </cell>
          <cell r="D260" t="str">
            <v>Lámpara tipo riel corrido de 2x32W</v>
          </cell>
          <cell r="E260">
            <v>77000</v>
          </cell>
        </row>
        <row r="261">
          <cell r="B261" t="str">
            <v>ILTT</v>
          </cell>
          <cell r="C261" t="str">
            <v>un</v>
          </cell>
          <cell r="D261" t="str">
            <v>Lámpara tipo tortuga</v>
          </cell>
          <cell r="E261">
            <v>70000</v>
          </cell>
        </row>
        <row r="262">
          <cell r="B262" t="str">
            <v>ILAVA</v>
          </cell>
          <cell r="C262" t="str">
            <v>un</v>
          </cell>
          <cell r="D262" t="str">
            <v>Lavaplatos en aluminio</v>
          </cell>
          <cell r="E262">
            <v>89990</v>
          </cell>
        </row>
        <row r="263">
          <cell r="B263" t="str">
            <v>ILYC</v>
          </cell>
          <cell r="C263" t="str">
            <v>kg</v>
          </cell>
          <cell r="D263" t="str">
            <v>Lechada y carnaza</v>
          </cell>
          <cell r="E263">
            <v>23800</v>
          </cell>
        </row>
        <row r="264">
          <cell r="B264" t="str">
            <v>ILOP</v>
          </cell>
          <cell r="C264" t="str">
            <v>un</v>
          </cell>
          <cell r="D264" t="str">
            <v>Loseta prefabricada de 0,60m*0,3m*0,05m</v>
          </cell>
          <cell r="E264">
            <v>14161</v>
          </cell>
        </row>
        <row r="265">
          <cell r="B265" t="str">
            <v>ILOP1</v>
          </cell>
          <cell r="C265" t="str">
            <v>un</v>
          </cell>
          <cell r="D265" t="str">
            <v>Loseta prefabricada de 1,10m*0,5m*0,05m</v>
          </cell>
          <cell r="E265">
            <v>29631</v>
          </cell>
        </row>
        <row r="266">
          <cell r="B266" t="str">
            <v>ILUB</v>
          </cell>
          <cell r="C266" t="str">
            <v>un</v>
          </cell>
          <cell r="D266" t="str">
            <v>Lubricante</v>
          </cell>
          <cell r="E266">
            <v>22289.89</v>
          </cell>
        </row>
        <row r="267">
          <cell r="B267" t="str">
            <v>ILUM</v>
          </cell>
          <cell r="C267" t="str">
            <v>un</v>
          </cell>
          <cell r="D267" t="str">
            <v>Luminaria de 2X32W-T8-865</v>
          </cell>
          <cell r="E267">
            <v>80920</v>
          </cell>
        </row>
        <row r="268">
          <cell r="B268" t="str">
            <v>ILUMS</v>
          </cell>
          <cell r="C268" t="str">
            <v>un</v>
          </cell>
          <cell r="D268" t="str">
            <v>Luminaria de sodio de 70W</v>
          </cell>
          <cell r="E268">
            <v>307150</v>
          </cell>
        </row>
        <row r="269">
          <cell r="B269" t="str">
            <v>ILMH44</v>
          </cell>
          <cell r="C269" t="str">
            <v>un</v>
          </cell>
          <cell r="D269" t="str">
            <v xml:space="preserve">luminaria hermetica </v>
          </cell>
          <cell r="E269">
            <v>213995</v>
          </cell>
        </row>
        <row r="270">
          <cell r="B270" t="str">
            <v>ILMH44W</v>
          </cell>
          <cell r="C270" t="str">
            <v>un</v>
          </cell>
          <cell r="D270" t="str">
            <v xml:space="preserve">luminaria hermetica </v>
          </cell>
          <cell r="E270">
            <v>135000</v>
          </cell>
        </row>
        <row r="271">
          <cell r="B271" t="str">
            <v>ILMH</v>
          </cell>
          <cell r="C271" t="str">
            <v>un</v>
          </cell>
          <cell r="D271" t="str">
            <v>luminaria hermetica 40 W</v>
          </cell>
          <cell r="E271">
            <v>145000</v>
          </cell>
        </row>
        <row r="272">
          <cell r="B272" t="str">
            <v>ILUML</v>
          </cell>
          <cell r="C272" t="str">
            <v>un</v>
          </cell>
          <cell r="D272" t="str">
            <v>Luminaria tipo LED 70W - 120V</v>
          </cell>
          <cell r="E272">
            <v>1275000</v>
          </cell>
        </row>
        <row r="273">
          <cell r="B273" t="str">
            <v>ILLED</v>
          </cell>
          <cell r="C273" t="str">
            <v>un</v>
          </cell>
          <cell r="D273" t="str">
            <v>Luminaria LED 200 W</v>
          </cell>
          <cell r="E273">
            <v>650000</v>
          </cell>
        </row>
        <row r="274">
          <cell r="B274" t="str">
            <v>ILLEDT</v>
          </cell>
          <cell r="C274" t="str">
            <v>un</v>
          </cell>
          <cell r="D274" t="str">
            <v>Luminaria led tortuga</v>
          </cell>
          <cell r="E274">
            <v>65000</v>
          </cell>
        </row>
        <row r="275">
          <cell r="B275" t="str">
            <v>ILUMF</v>
          </cell>
          <cell r="C275" t="str">
            <v>un</v>
          </cell>
          <cell r="D275" t="str">
            <v>Luminaria incluye fotocelda</v>
          </cell>
          <cell r="E275">
            <v>380800</v>
          </cell>
        </row>
        <row r="276">
          <cell r="B276" t="str">
            <v>ILUMOB</v>
          </cell>
          <cell r="C276" t="str">
            <v>un</v>
          </cell>
          <cell r="D276" t="str">
            <v>Luminaria ojo de buey sobreponer</v>
          </cell>
          <cell r="E276">
            <v>45000</v>
          </cell>
        </row>
        <row r="277">
          <cell r="B277" t="str">
            <v>ILE</v>
          </cell>
          <cell r="C277" t="str">
            <v>un</v>
          </cell>
          <cell r="D277" t="str">
            <v>Luminaria emergencia</v>
          </cell>
          <cell r="E277">
            <v>82000</v>
          </cell>
        </row>
        <row r="278">
          <cell r="B278" t="str">
            <v>ILEP</v>
          </cell>
          <cell r="C278" t="str">
            <v>un</v>
          </cell>
          <cell r="D278" t="str">
            <v xml:space="preserve">Luz de emergencia portatíl 60 Led, voltage 110, potencia 5Watts, autonomia 15 horas en iluminación baja y 7 horas en iluminación alta, tiempo de carga de 18 a 20 horas </v>
          </cell>
          <cell r="E278">
            <v>68901</v>
          </cell>
        </row>
        <row r="279">
          <cell r="B279" t="str">
            <v>IMAD</v>
          </cell>
          <cell r="C279" t="str">
            <v>m2</v>
          </cell>
          <cell r="D279" t="str">
            <v>Madera 3 usos</v>
          </cell>
          <cell r="E279">
            <v>4501.7699999999995</v>
          </cell>
        </row>
        <row r="280">
          <cell r="B280" t="str">
            <v>IMADI</v>
          </cell>
          <cell r="C280" t="str">
            <v>un</v>
          </cell>
          <cell r="D280" t="str">
            <v>Madera inmunizada, L= 0,8m, A=0,04m, H=0,085m</v>
          </cell>
          <cell r="E280">
            <v>17731</v>
          </cell>
        </row>
        <row r="281">
          <cell r="B281" t="str">
            <v>IMALE</v>
          </cell>
          <cell r="C281" t="str">
            <v>un</v>
          </cell>
          <cell r="D281" t="str">
            <v>Madera laminada estructural de 0,09m x 0,09m y L=2,8m</v>
          </cell>
          <cell r="E281">
            <v>30000</v>
          </cell>
        </row>
        <row r="282">
          <cell r="B282" t="str">
            <v>IMR</v>
          </cell>
          <cell r="C282" t="str">
            <v>gl</v>
          </cell>
          <cell r="D282" t="str">
            <v>Madera roble para cajones</v>
          </cell>
          <cell r="E282">
            <v>314041</v>
          </cell>
        </row>
        <row r="283">
          <cell r="B283" t="str">
            <v>IMP3/8</v>
          </cell>
          <cell r="C283" t="str">
            <v>ml</v>
          </cell>
          <cell r="D283" t="str">
            <v>Manguera de poliuretano de Ø3/8"</v>
          </cell>
          <cell r="E283">
            <v>8851.2199999999993</v>
          </cell>
        </row>
        <row r="284">
          <cell r="B284" t="str">
            <v>IMS1/2</v>
          </cell>
          <cell r="C284" t="str">
            <v>ml</v>
          </cell>
          <cell r="D284" t="str">
            <v>Manguera de silicona Ø1/2"</v>
          </cell>
          <cell r="E284">
            <v>4898.04</v>
          </cell>
        </row>
        <row r="285">
          <cell r="B285" t="str">
            <v>IMF11/2</v>
          </cell>
          <cell r="C285" t="str">
            <v>ml</v>
          </cell>
          <cell r="D285" t="str">
            <v>Manguera flexible Ø11/2"</v>
          </cell>
          <cell r="E285">
            <v>15470</v>
          </cell>
        </row>
        <row r="286">
          <cell r="B286" t="str">
            <v>IMAN</v>
          </cell>
          <cell r="C286" t="str">
            <v>un</v>
          </cell>
          <cell r="D286" t="str">
            <v>Manómetro Ø1/2"</v>
          </cell>
          <cell r="E286">
            <v>36890</v>
          </cell>
        </row>
        <row r="287">
          <cell r="B287" t="str">
            <v>IMEA</v>
          </cell>
          <cell r="C287" t="str">
            <v>un</v>
          </cell>
          <cell r="D287" t="str">
            <v>Material epóxico en ampolla</v>
          </cell>
          <cell r="E287">
            <v>70746</v>
          </cell>
        </row>
        <row r="288">
          <cell r="B288" t="str">
            <v>IMEKG</v>
          </cell>
          <cell r="C288" t="str">
            <v>kg</v>
          </cell>
          <cell r="D288" t="str">
            <v xml:space="preserve">Material epóxico </v>
          </cell>
          <cell r="E288">
            <v>55013.7</v>
          </cell>
        </row>
        <row r="289">
          <cell r="B289" t="str">
            <v>IME</v>
          </cell>
          <cell r="C289" t="str">
            <v>Kg</v>
          </cell>
          <cell r="D289" t="str">
            <v>Material expansivo</v>
          </cell>
          <cell r="E289">
            <v>23490</v>
          </cell>
        </row>
        <row r="290">
          <cell r="B290" t="str">
            <v>IMP</v>
          </cell>
          <cell r="C290" t="str">
            <v>m3</v>
          </cell>
          <cell r="D290" t="str">
            <v>Material de prestamo</v>
          </cell>
          <cell r="E290">
            <v>7735</v>
          </cell>
        </row>
        <row r="291">
          <cell r="B291" t="str">
            <v>IMESD84</v>
          </cell>
          <cell r="C291" t="str">
            <v>m2</v>
          </cell>
          <cell r="D291" t="str">
            <v>Malla electrosoldada para refuerzo tipo D84 o similar</v>
          </cell>
          <cell r="E291">
            <v>5176.5</v>
          </cell>
        </row>
        <row r="292">
          <cell r="B292" t="str">
            <v>IMESD131</v>
          </cell>
          <cell r="C292" t="str">
            <v>m2</v>
          </cell>
          <cell r="D292" t="str">
            <v>Malla electrosoldada tipo D131</v>
          </cell>
          <cell r="E292">
            <v>6000</v>
          </cell>
        </row>
        <row r="293">
          <cell r="B293" t="str">
            <v>IMESD106</v>
          </cell>
          <cell r="C293" t="str">
            <v>m2</v>
          </cell>
          <cell r="D293" t="str">
            <v>Malla electrosoldada para refuerzo tipo D106 o similar</v>
          </cell>
          <cell r="E293">
            <v>7056.7</v>
          </cell>
        </row>
        <row r="294">
          <cell r="B294" t="str">
            <v>IMEC12</v>
          </cell>
          <cell r="C294" t="str">
            <v>m</v>
          </cell>
          <cell r="D294" t="str">
            <v>Malla eslabonada, ojo 5, calibre 12</v>
          </cell>
          <cell r="E294">
            <v>20525.12</v>
          </cell>
        </row>
        <row r="295">
          <cell r="B295" t="str">
            <v>IMLPAI</v>
          </cell>
          <cell r="C295" t="str">
            <v>un</v>
          </cell>
          <cell r="D295" t="str">
            <v>Mesón con lavaplatos en acero inoxidable de 0,60m de ancho x 1,20m de ancho</v>
          </cell>
          <cell r="E295">
            <v>452200</v>
          </cell>
        </row>
        <row r="296">
          <cell r="B296" t="str">
            <v>IMSE</v>
          </cell>
          <cell r="C296" t="str">
            <v>un</v>
          </cell>
          <cell r="D296" t="str">
            <v xml:space="preserve">Molde para soldadura exotérmica 90g </v>
          </cell>
          <cell r="E296">
            <v>140000</v>
          </cell>
        </row>
        <row r="297">
          <cell r="B297" t="str">
            <v>IMSAP</v>
          </cell>
          <cell r="C297" t="str">
            <v>m2</v>
          </cell>
          <cell r="D297" t="str">
            <v>Módulo de sedimentación acelerada de poliestireno de alto impacto, altura 0,52m</v>
          </cell>
          <cell r="E297">
            <v>595000</v>
          </cell>
        </row>
        <row r="298">
          <cell r="B298" t="str">
            <v>IPEG</v>
          </cell>
          <cell r="C298" t="str">
            <v>m3</v>
          </cell>
          <cell r="D298" t="str">
            <v>Mortero de pega</v>
          </cell>
          <cell r="E298">
            <v>629510</v>
          </cell>
        </row>
        <row r="299">
          <cell r="B299" t="str">
            <v>IMRE</v>
          </cell>
          <cell r="C299" t="str">
            <v>Kg</v>
          </cell>
          <cell r="D299" t="str">
            <v>Mortero de reparación</v>
          </cell>
          <cell r="E299">
            <v>3742.55</v>
          </cell>
        </row>
        <row r="300">
          <cell r="B300" t="str">
            <v>IOF</v>
          </cell>
          <cell r="C300" t="str">
            <v>gl</v>
          </cell>
          <cell r="D300" t="str">
            <v>Obra falsa</v>
          </cell>
          <cell r="E300">
            <v>50000</v>
          </cell>
        </row>
        <row r="301">
          <cell r="B301" t="str">
            <v>IPAI</v>
          </cell>
          <cell r="C301" t="str">
            <v>un</v>
          </cell>
          <cell r="D301" t="str">
            <v>Pantalla distribuidora de flujo perforada, en acero Inoxidable T.304 AC/1 Cal.3mm en forma de L (0,7 m; 0,6 m) ancho de 2,5 metros, incluye pernos tipo ancla de cuña de 1/4" x  2 1/4" en acero inoxidable incluye empaque de neopreno y perforaciones de 3"</v>
          </cell>
          <cell r="E301">
            <v>1290352.7</v>
          </cell>
        </row>
        <row r="302">
          <cell r="B302" t="str">
            <v>IPR</v>
          </cell>
          <cell r="C302" t="str">
            <v>un</v>
          </cell>
          <cell r="D302" t="str">
            <v>Pararrayos 10kA-12kV</v>
          </cell>
          <cell r="E302">
            <v>165000</v>
          </cell>
        </row>
        <row r="303">
          <cell r="B303" t="str">
            <v>IPAS</v>
          </cell>
          <cell r="C303" t="str">
            <v>m</v>
          </cell>
          <cell r="D303" t="str">
            <v xml:space="preserve">Pasamanos en fibra de vidrio de VINYL ESTER </v>
          </cell>
          <cell r="E303">
            <v>208250</v>
          </cell>
        </row>
        <row r="304">
          <cell r="B304" t="str">
            <v>IPAST</v>
          </cell>
          <cell r="C304" t="str">
            <v>m</v>
          </cell>
          <cell r="D304" t="str">
            <v>Pasamanos en tubería negra liviana Ø2"</v>
          </cell>
          <cell r="E304">
            <v>30357.256999999998</v>
          </cell>
        </row>
        <row r="305">
          <cell r="B305" t="str">
            <v>IPYL</v>
          </cell>
          <cell r="C305" t="str">
            <v>m3</v>
          </cell>
          <cell r="D305" t="str">
            <v>Pavimento y liga</v>
          </cell>
          <cell r="E305">
            <v>420000</v>
          </cell>
        </row>
        <row r="306">
          <cell r="B306" t="str">
            <v>IPEC</v>
          </cell>
          <cell r="C306" t="str">
            <v>un</v>
          </cell>
          <cell r="D306" t="str">
            <v>Pecera</v>
          </cell>
          <cell r="E306">
            <v>248525.55</v>
          </cell>
        </row>
        <row r="307">
          <cell r="B307" t="str">
            <v>IPEGB</v>
          </cell>
          <cell r="C307" t="str">
            <v>un</v>
          </cell>
          <cell r="D307" t="str">
            <v>Pegacor blanco</v>
          </cell>
          <cell r="E307">
            <v>36300</v>
          </cell>
        </row>
        <row r="308">
          <cell r="B308" t="str">
            <v>IPUG1</v>
          </cell>
          <cell r="C308" t="str">
            <v>un</v>
          </cell>
          <cell r="D308" t="str">
            <v>Peldaños galvanizados tipo uña de gato, en acero corrugado de Ø3/4mm</v>
          </cell>
          <cell r="E308">
            <v>20706</v>
          </cell>
        </row>
        <row r="309">
          <cell r="B309" t="str">
            <v>IPUG2</v>
          </cell>
          <cell r="C309" t="str">
            <v>un</v>
          </cell>
          <cell r="D309" t="str">
            <v>Peldaños galvanizados tipo uña de gato, en acero corrugado de Ø5/8mm</v>
          </cell>
          <cell r="E309">
            <v>18706</v>
          </cell>
        </row>
        <row r="310">
          <cell r="B310" t="str">
            <v>IPER</v>
          </cell>
          <cell r="C310" t="str">
            <v>un</v>
          </cell>
          <cell r="D310" t="str">
            <v xml:space="preserve">Percha de 3 1/2" con aislador </v>
          </cell>
          <cell r="E310">
            <v>25000</v>
          </cell>
        </row>
        <row r="311">
          <cell r="B311" t="str">
            <v>IPER1</v>
          </cell>
          <cell r="C311">
            <v>0</v>
          </cell>
          <cell r="D311" t="str">
            <v>Percha 1 puesto</v>
          </cell>
          <cell r="E311">
            <v>20000</v>
          </cell>
        </row>
        <row r="312">
          <cell r="B312" t="str">
            <v>IPERT</v>
          </cell>
          <cell r="C312" t="str">
            <v>ml</v>
          </cell>
          <cell r="D312" t="str">
            <v>Perfil triangular 3"X3" e= 20mm</v>
          </cell>
          <cell r="E312">
            <v>3570</v>
          </cell>
        </row>
        <row r="313">
          <cell r="B313" t="str">
            <v>IPEAI1/4</v>
          </cell>
          <cell r="C313" t="str">
            <v>un</v>
          </cell>
          <cell r="D313" t="str">
            <v>Perno expansivo en acero inoxidable de 1/4"</v>
          </cell>
          <cell r="E313">
            <v>1785</v>
          </cell>
        </row>
        <row r="314">
          <cell r="B314" t="str">
            <v>IPEAI5/8</v>
          </cell>
          <cell r="C314" t="str">
            <v>un</v>
          </cell>
          <cell r="D314" t="str">
            <v>Perno expansivo en acero inoxidable de 5/8" x 3 1/2", incluye tuerca y dos arandelas</v>
          </cell>
          <cell r="E314">
            <v>3689</v>
          </cell>
        </row>
        <row r="315">
          <cell r="B315" t="str">
            <v>IPEAI1/4-31/4</v>
          </cell>
          <cell r="C315" t="str">
            <v>un</v>
          </cell>
          <cell r="D315" t="str">
            <v>Perno expansivo en acero inoxidable de 1/4" x 3 1/4", incluye tuerca y dos arandelas</v>
          </cell>
          <cell r="E315">
            <v>4165</v>
          </cell>
        </row>
        <row r="316">
          <cell r="B316" t="str">
            <v>IPEAR1/2-0,1</v>
          </cell>
          <cell r="C316" t="str">
            <v>un</v>
          </cell>
          <cell r="D316" t="str">
            <v>Perno de anclaje roscado, L=0,10m x Ø1/2"</v>
          </cell>
          <cell r="E316">
            <v>4879</v>
          </cell>
        </row>
        <row r="317">
          <cell r="B317" t="str">
            <v>IPEAR1/2</v>
          </cell>
          <cell r="C317" t="str">
            <v>un</v>
          </cell>
          <cell r="D317" t="str">
            <v>Perno de anclaje roscado, L=0,60m x Ø1/2"</v>
          </cell>
          <cell r="E317">
            <v>6069</v>
          </cell>
        </row>
        <row r="318">
          <cell r="B318" t="str">
            <v>IPER3/8</v>
          </cell>
          <cell r="C318" t="str">
            <v>un</v>
          </cell>
          <cell r="D318" t="str">
            <v>Perno roscado Ø3/8", incluye tuerca y arandela</v>
          </cell>
          <cell r="E318">
            <v>6043</v>
          </cell>
        </row>
        <row r="319">
          <cell r="B319" t="str">
            <v>IP14-16</v>
          </cell>
          <cell r="C319" t="str">
            <v>m3</v>
          </cell>
          <cell r="D319" t="str">
            <v>Piedra 14" a 16"</v>
          </cell>
          <cell r="E319">
            <v>55000</v>
          </cell>
        </row>
        <row r="320">
          <cell r="B320" t="str">
            <v>IPIE</v>
          </cell>
          <cell r="C320" t="str">
            <v>m3</v>
          </cell>
          <cell r="D320" t="str">
            <v>Piedra para entresuelo</v>
          </cell>
          <cell r="E320">
            <v>60000</v>
          </cell>
        </row>
        <row r="321">
          <cell r="B321" t="str">
            <v>IPICR</v>
          </cell>
          <cell r="C321" t="str">
            <v>m3</v>
          </cell>
          <cell r="D321" t="str">
            <v>Piedra canto rodado entre 3" y 5"</v>
          </cell>
          <cell r="E321">
            <v>793135</v>
          </cell>
        </row>
        <row r="322">
          <cell r="B322" t="str">
            <v>IPICR1</v>
          </cell>
          <cell r="C322" t="str">
            <v>m3</v>
          </cell>
          <cell r="D322" t="str">
            <v>Piedra canto rodado entre 2" y 4"</v>
          </cell>
          <cell r="E322">
            <v>634508</v>
          </cell>
        </row>
        <row r="323">
          <cell r="B323" t="str">
            <v>IPCPA</v>
          </cell>
          <cell r="C323" t="str">
            <v>m3</v>
          </cell>
          <cell r="D323" t="str">
            <v>Piedra ciclópea</v>
          </cell>
          <cell r="E323">
            <v>20000</v>
          </cell>
        </row>
        <row r="324">
          <cell r="B324" t="str">
            <v>IPAC</v>
          </cell>
          <cell r="C324" t="str">
            <v>gal</v>
          </cell>
          <cell r="D324" t="str">
            <v>Pintura a base de aceite</v>
          </cell>
          <cell r="E324">
            <v>87492.37</v>
          </cell>
        </row>
        <row r="325">
          <cell r="B325" t="str">
            <v>IPAG</v>
          </cell>
          <cell r="C325" t="str">
            <v>gal</v>
          </cell>
          <cell r="D325" t="str">
            <v>Pintura a base de agua</v>
          </cell>
          <cell r="E325">
            <v>60900</v>
          </cell>
        </row>
        <row r="326">
          <cell r="B326" t="str">
            <v>IPEA</v>
          </cell>
          <cell r="C326" t="str">
            <v>gal</v>
          </cell>
          <cell r="D326" t="str">
            <v>Pintura epóxica anticorrosiva</v>
          </cell>
          <cell r="E326">
            <v>178050</v>
          </cell>
        </row>
        <row r="327">
          <cell r="B327" t="str">
            <v>IPEA1C</v>
          </cell>
          <cell r="C327" t="str">
            <v>kg</v>
          </cell>
          <cell r="D327" t="str">
            <v>Pintura epóxica / (350g/m2) 1a capa</v>
          </cell>
          <cell r="E327">
            <v>40000</v>
          </cell>
        </row>
        <row r="328">
          <cell r="B328" t="str">
            <v>IPEA2C</v>
          </cell>
          <cell r="C328" t="str">
            <v>kg</v>
          </cell>
          <cell r="D328" t="str">
            <v>Pintura epóxica / (200g/m2) 2a capa</v>
          </cell>
          <cell r="E328">
            <v>38000</v>
          </cell>
        </row>
        <row r="329">
          <cell r="B329" t="str">
            <v>IPTC</v>
          </cell>
          <cell r="C329" t="str">
            <v>gal</v>
          </cell>
          <cell r="D329" t="str">
            <v>Pintura negra tipo koraza</v>
          </cell>
          <cell r="E329">
            <v>84355.815600000002</v>
          </cell>
        </row>
        <row r="330">
          <cell r="B330" t="str">
            <v>IPLAF</v>
          </cell>
          <cell r="C330" t="str">
            <v>un</v>
          </cell>
          <cell r="D330" t="str">
            <v>Plafón</v>
          </cell>
          <cell r="E330">
            <v>12900</v>
          </cell>
        </row>
        <row r="331">
          <cell r="B331" t="str">
            <v>IPLA</v>
          </cell>
          <cell r="C331" t="str">
            <v>m</v>
          </cell>
          <cell r="D331" t="str">
            <v>Platina en acero</v>
          </cell>
          <cell r="E331">
            <v>32209.73</v>
          </cell>
        </row>
        <row r="332">
          <cell r="B332" t="str">
            <v>IPLA4</v>
          </cell>
          <cell r="C332" t="str">
            <v>ml</v>
          </cell>
          <cell r="D332" t="str">
            <v>Platina en acero al carbón de 0,20m, e=3/16"</v>
          </cell>
          <cell r="E332">
            <v>21163.744000000002</v>
          </cell>
        </row>
        <row r="333">
          <cell r="B333" t="str">
            <v>IPLA5</v>
          </cell>
          <cell r="C333" t="str">
            <v>ml</v>
          </cell>
          <cell r="D333" t="str">
            <v>Platina en acero al carbón de 0,05m, e=2,5mm</v>
          </cell>
          <cell r="E333">
            <v>5290.9360000000006</v>
          </cell>
        </row>
        <row r="334">
          <cell r="B334" t="str">
            <v>IPLA6</v>
          </cell>
          <cell r="C334" t="str">
            <v>ml</v>
          </cell>
          <cell r="D334" t="str">
            <v>Platina en acero al carbón de 0,30m, e=3/16"</v>
          </cell>
          <cell r="E334">
            <v>22576.544000000002</v>
          </cell>
        </row>
        <row r="335">
          <cell r="B335" t="str">
            <v>IPLA1</v>
          </cell>
          <cell r="C335" t="str">
            <v>m</v>
          </cell>
          <cell r="D335" t="str">
            <v>Platina en acero al carbón de 0,30mX0,60m, e=1/8"</v>
          </cell>
          <cell r="E335">
            <v>4284</v>
          </cell>
        </row>
        <row r="336">
          <cell r="B336" t="str">
            <v>IPLA2</v>
          </cell>
          <cell r="C336" t="str">
            <v>m</v>
          </cell>
          <cell r="D336" t="str">
            <v>Platina en acero al carbón de 0,15mX0,60m, e=1/8"</v>
          </cell>
          <cell r="E336">
            <v>3094</v>
          </cell>
        </row>
        <row r="337">
          <cell r="B337" t="str">
            <v>IPLA3</v>
          </cell>
          <cell r="C337" t="str">
            <v>m</v>
          </cell>
          <cell r="D337" t="str">
            <v>Platina en acero al carbón de 0,50mX0,37mX0,63m, e=3/16"</v>
          </cell>
          <cell r="E337">
            <v>4284</v>
          </cell>
        </row>
        <row r="338">
          <cell r="B338" t="str">
            <v>IPLCLS</v>
          </cell>
          <cell r="C338" t="str">
            <v>un</v>
          </cell>
          <cell r="D338" t="str">
            <v>PLC logo siemens para tablero automático de control bombas</v>
          </cell>
          <cell r="E338">
            <v>1200000</v>
          </cell>
        </row>
        <row r="339">
          <cell r="B339" t="str">
            <v>IPLCLSTCP</v>
          </cell>
          <cell r="C339" t="str">
            <v>un</v>
          </cell>
          <cell r="D339" t="str">
            <v>PLC logo siemens para tablero de control planta</v>
          </cell>
          <cell r="E339">
            <v>1300000</v>
          </cell>
        </row>
        <row r="340">
          <cell r="B340" t="str">
            <v>IPMT8</v>
          </cell>
          <cell r="C340" t="str">
            <v>un</v>
          </cell>
          <cell r="D340" t="str">
            <v>Poste en madera tratada de 8m</v>
          </cell>
          <cell r="E340">
            <v>840000</v>
          </cell>
        </row>
        <row r="341">
          <cell r="B341" t="str">
            <v>IPMT</v>
          </cell>
          <cell r="C341" t="str">
            <v>un</v>
          </cell>
          <cell r="D341" t="str">
            <v>Poste madera</v>
          </cell>
          <cell r="E341">
            <v>357000</v>
          </cell>
        </row>
        <row r="342">
          <cell r="B342" t="str">
            <v>IPFV8</v>
          </cell>
          <cell r="C342" t="str">
            <v>un</v>
          </cell>
          <cell r="D342" t="str">
            <v>Poste en poliester reforzado con fibra de vidrio (PRFV), 510Kg de 8m</v>
          </cell>
          <cell r="E342">
            <v>1250000</v>
          </cell>
        </row>
        <row r="343">
          <cell r="B343" t="str">
            <v>IPFV8M</v>
          </cell>
          <cell r="C343" t="str">
            <v>un</v>
          </cell>
          <cell r="D343" t="str">
            <v>Poste en poliester reforzado con fibra de vidrio monolitico de 8m</v>
          </cell>
          <cell r="E343">
            <v>357000</v>
          </cell>
        </row>
        <row r="344">
          <cell r="B344" t="str">
            <v>IPFV12</v>
          </cell>
          <cell r="C344" t="str">
            <v>un</v>
          </cell>
          <cell r="D344" t="str">
            <v>Poste en poliester reforzado con fibra de vidrio (PRFV), 750Kg de 12m</v>
          </cell>
          <cell r="E344">
            <v>1951600</v>
          </cell>
        </row>
        <row r="345">
          <cell r="B345" t="str">
            <v>IPM</v>
          </cell>
          <cell r="C345" t="str">
            <v>un</v>
          </cell>
          <cell r="D345" t="str">
            <v>Poste metálico</v>
          </cell>
          <cell r="E345">
            <v>26174.05</v>
          </cell>
        </row>
        <row r="346">
          <cell r="B346" t="str">
            <v>IPTCP</v>
          </cell>
          <cell r="C346" t="str">
            <v>un</v>
          </cell>
          <cell r="D346" t="str">
            <v>Proteccion para tablero de control planta</v>
          </cell>
          <cell r="E346">
            <v>112000</v>
          </cell>
        </row>
        <row r="347">
          <cell r="B347" t="str">
            <v>IPCM1A</v>
          </cell>
          <cell r="C347" t="str">
            <v>un</v>
          </cell>
          <cell r="D347" t="str">
            <v>puerta celosía metalica un ala de 1,00 X 2,10 m, calibre de la lámina mayor 18 BWG. Incluye bisagras</v>
          </cell>
          <cell r="E347">
            <v>405000</v>
          </cell>
        </row>
        <row r="348">
          <cell r="B348" t="str">
            <v>IPMCM</v>
          </cell>
          <cell r="C348" t="str">
            <v>un</v>
          </cell>
          <cell r="D348" t="str">
            <v>Puerta metalica incluye chapa y marco</v>
          </cell>
          <cell r="E348">
            <v>429200</v>
          </cell>
        </row>
        <row r="349">
          <cell r="B349" t="str">
            <v>PMD</v>
          </cell>
          <cell r="C349" t="str">
            <v>un</v>
          </cell>
          <cell r="D349" t="str">
            <v>Puerta metálica dilatada de 1,0 X 2,10 m calibre 22, incluye marco y chapa</v>
          </cell>
          <cell r="E349">
            <v>357000</v>
          </cell>
        </row>
        <row r="350">
          <cell r="B350" t="str">
            <v>PMD1</v>
          </cell>
          <cell r="C350" t="str">
            <v>un</v>
          </cell>
          <cell r="D350" t="str">
            <v>Puerta metálica dilatada de 0,70 X 2,10 m calibre 22, incluye marco y chapa</v>
          </cell>
          <cell r="E350">
            <v>333200</v>
          </cell>
        </row>
        <row r="351">
          <cell r="B351" t="str">
            <v>PMD2</v>
          </cell>
          <cell r="C351" t="str">
            <v>un</v>
          </cell>
          <cell r="D351" t="str">
            <v>Puerta metálica dilatada de 0,95 X 2,10 m calibre 22, incluye marco y chapa</v>
          </cell>
          <cell r="E351">
            <v>345100</v>
          </cell>
        </row>
        <row r="352">
          <cell r="B352" t="str">
            <v>IPME1</v>
          </cell>
          <cell r="C352" t="str">
            <v>un</v>
          </cell>
          <cell r="D352" t="str">
            <v>Puerta en madera entamborada de  0,8m x 2,1m, incluye marco y chapa</v>
          </cell>
          <cell r="E352">
            <v>226100</v>
          </cell>
        </row>
        <row r="353">
          <cell r="B353" t="str">
            <v>IPME3</v>
          </cell>
          <cell r="C353" t="str">
            <v>un</v>
          </cell>
          <cell r="D353" t="str">
            <v>Puerta en madera 0,90m x 2m incluye marco y chapa</v>
          </cell>
          <cell r="E353">
            <v>117900</v>
          </cell>
        </row>
        <row r="354">
          <cell r="B354" t="str">
            <v>IPME</v>
          </cell>
          <cell r="C354" t="str">
            <v>un</v>
          </cell>
          <cell r="D354" t="str">
            <v>Puerta en malla eslabonada de una ala, ojo N°5, calibre 12, h = 2,0m, ancho = 1,0m</v>
          </cell>
          <cell r="E354">
            <v>580025.04</v>
          </cell>
        </row>
        <row r="355">
          <cell r="B355" t="str">
            <v>IPME2</v>
          </cell>
          <cell r="C355" t="str">
            <v>un</v>
          </cell>
          <cell r="D355" t="str">
            <v>Puerta en malla eslabonada de dos alas, ojo N°5, calibre 12, h = 2,0m, ancho = 2,0m</v>
          </cell>
          <cell r="E355">
            <v>832209.84000000008</v>
          </cell>
        </row>
        <row r="356">
          <cell r="B356" t="str">
            <v>IPME2X4</v>
          </cell>
          <cell r="C356" t="str">
            <v>un</v>
          </cell>
          <cell r="D356" t="str">
            <v>Puerta en malla eslabonada de dos alas, ojo N°5, calibre 12, h = 2,0m, ancho = 4,0m</v>
          </cell>
          <cell r="E356">
            <v>998651.80799999996</v>
          </cell>
        </row>
        <row r="357">
          <cell r="B357" t="str">
            <v>IPUR</v>
          </cell>
          <cell r="C357" t="str">
            <v>un</v>
          </cell>
          <cell r="D357" t="str">
            <v>Puerta en reja 0,8 x 2,10 m, incluye marco y chapa</v>
          </cell>
          <cell r="E357">
            <v>308611.14900000003</v>
          </cell>
        </row>
        <row r="358">
          <cell r="B358" t="str">
            <v>IPUR1</v>
          </cell>
          <cell r="C358" t="str">
            <v>un</v>
          </cell>
          <cell r="D358" t="str">
            <v>Puerta en reja 0,95 x 1,50 m, incluye marco y chapa</v>
          </cell>
          <cell r="E358">
            <v>283392.66900000005</v>
          </cell>
        </row>
        <row r="359">
          <cell r="B359" t="str">
            <v>IPT</v>
          </cell>
          <cell r="C359" t="str">
            <v>un</v>
          </cell>
          <cell r="D359" t="str">
            <v>puesta a tierra</v>
          </cell>
          <cell r="E359">
            <v>500000</v>
          </cell>
        </row>
        <row r="360">
          <cell r="B360" t="str">
            <v>IPTF</v>
          </cell>
          <cell r="C360" t="str">
            <v>un</v>
          </cell>
          <cell r="D360" t="str">
            <v>Punta tipo Franklin de una asta con soporte</v>
          </cell>
          <cell r="E360">
            <v>70000</v>
          </cell>
        </row>
        <row r="361">
          <cell r="B361" t="str">
            <v>IREC</v>
          </cell>
          <cell r="C361" t="str">
            <v>m3</v>
          </cell>
          <cell r="D361" t="str">
            <v>Recebo</v>
          </cell>
          <cell r="E361">
            <v>7417.2000000000007</v>
          </cell>
        </row>
        <row r="362">
          <cell r="B362" t="str">
            <v>IRV</v>
          </cell>
          <cell r="C362" t="str">
            <v>un</v>
          </cell>
          <cell r="D362" t="str">
            <v>Reja 0,8m x 0,8m para ventana, incluye marco</v>
          </cell>
          <cell r="E362">
            <v>126092.40000000001</v>
          </cell>
        </row>
        <row r="363">
          <cell r="B363" t="str">
            <v>IRDA2"</v>
          </cell>
          <cell r="C363" t="str">
            <v>un</v>
          </cell>
          <cell r="D363" t="str">
            <v>Radachinas de 2" (capacidad de carga 90 Kg)</v>
          </cell>
          <cell r="E363">
            <v>17750</v>
          </cell>
        </row>
        <row r="364">
          <cell r="B364" t="str">
            <v>IREJA1</v>
          </cell>
          <cell r="C364" t="str">
            <v>un</v>
          </cell>
          <cell r="D364" t="str">
            <v>Rejilla de 30cm x 20cm con 9 barras lisas en acero de Ø3/8" separadas cada 2 cm (incluye marco en ángulo de acero al carbón de 1"x 11/4", anclajes y bisagras para su apertura)</v>
          </cell>
          <cell r="E364">
            <v>297500</v>
          </cell>
        </row>
        <row r="365">
          <cell r="B365" t="str">
            <v>IREJA</v>
          </cell>
          <cell r="C365" t="str">
            <v>un</v>
          </cell>
          <cell r="D365" t="str">
            <v>Rejilla de 40cm x 20cm con 13 barras lisas en acero de Ø3/8" separadas cada 2 cm (incluye marco en ángulo de acero al carbón de 1"x 11/4", anclajes y bisagras para su apertura)</v>
          </cell>
          <cell r="E365">
            <v>321300</v>
          </cell>
        </row>
        <row r="366">
          <cell r="B366" t="str">
            <v>IREJA2</v>
          </cell>
          <cell r="C366" t="str">
            <v>un</v>
          </cell>
          <cell r="D366" t="str">
            <v>Rejilla de 40cm x 180cm con 45 barras lisas en acero de Ø3/8" separadas cada 3 cm (incluye marco en ángulo de acero al carbón de 1"x 11/4", anclajes y bisagras para su apertura)</v>
          </cell>
          <cell r="E366">
            <v>672350</v>
          </cell>
        </row>
        <row r="367">
          <cell r="B367" t="str">
            <v>IRCT6x4</v>
          </cell>
          <cell r="C367" t="str">
            <v>un</v>
          </cell>
          <cell r="D367" t="str">
            <v>Rejilla en cúpula tradicional de 6"x4"</v>
          </cell>
          <cell r="E367">
            <v>28900</v>
          </cell>
        </row>
        <row r="368">
          <cell r="B368" t="str">
            <v>IRPFV</v>
          </cell>
          <cell r="C368" t="str">
            <v>m2</v>
          </cell>
          <cell r="D368" t="str">
            <v>Rejilla peatonal en  fibra de vidrio  de resistencia 1100kg/cm2</v>
          </cell>
          <cell r="E368">
            <v>358904</v>
          </cell>
        </row>
        <row r="369">
          <cell r="B369" t="str">
            <v>ISSC</v>
          </cell>
          <cell r="C369" t="str">
            <v>un</v>
          </cell>
          <cell r="D369" t="str">
            <v>Sacos de suelo cemento</v>
          </cell>
          <cell r="E369">
            <v>9520</v>
          </cell>
        </row>
        <row r="370">
          <cell r="B370" t="str">
            <v>ISE</v>
          </cell>
          <cell r="C370" t="str">
            <v>ml</v>
          </cell>
          <cell r="D370" t="str">
            <v>Sellante elastomérico 6,4 mm x 12,7 mm</v>
          </cell>
          <cell r="E370">
            <v>21574.7</v>
          </cell>
        </row>
        <row r="371">
          <cell r="B371" t="str">
            <v>ISEP</v>
          </cell>
          <cell r="C371" t="str">
            <v>ml</v>
          </cell>
          <cell r="D371" t="str">
            <v>Sellante elástico de poliuretano autonivelante tipo Sikaflex-1CSL</v>
          </cell>
          <cell r="E371">
            <v>6670.3508771929819</v>
          </cell>
        </row>
        <row r="372">
          <cell r="B372" t="str">
            <v>ISAR</v>
          </cell>
          <cell r="C372" t="str">
            <v>m3</v>
          </cell>
          <cell r="D372" t="str">
            <v>Sello arenilla, e=10cm</v>
          </cell>
          <cell r="E372">
            <v>80920</v>
          </cell>
        </row>
        <row r="373">
          <cell r="B373" t="str">
            <v>ISEE</v>
          </cell>
          <cell r="C373" t="str">
            <v>ml</v>
          </cell>
          <cell r="D373" t="str">
            <v>sistema de escape exhosto 3" con aislamiento</v>
          </cell>
          <cell r="E373">
            <v>339150</v>
          </cell>
        </row>
        <row r="374">
          <cell r="B374" t="str">
            <v>ISEE2</v>
          </cell>
          <cell r="C374" t="str">
            <v>ml</v>
          </cell>
          <cell r="D374" t="str">
            <v>sistema de escape exhosto 2" con aislamiento</v>
          </cell>
          <cell r="E374">
            <v>60688</v>
          </cell>
        </row>
        <row r="375">
          <cell r="B375" t="str">
            <v>ISOLM</v>
          </cell>
          <cell r="C375" t="str">
            <v>cm</v>
          </cell>
          <cell r="D375" t="str">
            <v xml:space="preserve">Soldadura </v>
          </cell>
          <cell r="E375">
            <v>1190</v>
          </cell>
        </row>
        <row r="376">
          <cell r="B376" t="str">
            <v>ISOLMUN</v>
          </cell>
          <cell r="C376" t="str">
            <v>un</v>
          </cell>
          <cell r="D376" t="str">
            <v>soldadura</v>
          </cell>
          <cell r="E376">
            <v>35000</v>
          </cell>
        </row>
        <row r="377">
          <cell r="B377" t="str">
            <v>ISOLE</v>
          </cell>
          <cell r="C377" t="str">
            <v>un</v>
          </cell>
          <cell r="D377" t="str">
            <v>Soldadura Exotérmica 115gr</v>
          </cell>
          <cell r="E377">
            <v>78000</v>
          </cell>
        </row>
        <row r="378">
          <cell r="B378" t="str">
            <v>ISOL</v>
          </cell>
          <cell r="C378" t="str">
            <v>un</v>
          </cell>
          <cell r="D378" t="str">
            <v>Soldadura líquida (1/4 gal) y limpiador removedor (1/4 gal)</v>
          </cell>
          <cell r="E378">
            <v>182637.27585599999</v>
          </cell>
        </row>
        <row r="379">
          <cell r="B379" t="str">
            <v>ISOLV</v>
          </cell>
          <cell r="C379" t="str">
            <v>kg</v>
          </cell>
          <cell r="D379" t="str">
            <v>Solvente</v>
          </cell>
          <cell r="E379">
            <v>20000</v>
          </cell>
        </row>
        <row r="380">
          <cell r="B380" t="str">
            <v>ISOP45AG</v>
          </cell>
          <cell r="C380" t="str">
            <v>un</v>
          </cell>
          <cell r="D380" t="str">
            <v>Soporte tipo ménsula SMS045AG</v>
          </cell>
          <cell r="E380">
            <v>25783</v>
          </cell>
        </row>
        <row r="381">
          <cell r="B381" t="str">
            <v>ISUI</v>
          </cell>
          <cell r="C381" t="str">
            <v>un</v>
          </cell>
          <cell r="D381" t="str">
            <v>suiche</v>
          </cell>
          <cell r="E381">
            <v>11305</v>
          </cell>
        </row>
        <row r="382">
          <cell r="B382" t="str">
            <v>ISTB</v>
          </cell>
          <cell r="C382" t="str">
            <v>un</v>
          </cell>
          <cell r="D382" t="str">
            <v>Sumidero tipo B, Polipropileno</v>
          </cell>
          <cell r="E382">
            <v>109480</v>
          </cell>
        </row>
        <row r="383">
          <cell r="B383" t="str">
            <v>ITAB</v>
          </cell>
          <cell r="C383" t="str">
            <v>un</v>
          </cell>
          <cell r="D383" t="str">
            <v>Tabla de 2cm x 20cm y L = 3,0m, en madera común</v>
          </cell>
          <cell r="E383">
            <v>5950</v>
          </cell>
        </row>
        <row r="384">
          <cell r="B384" t="str">
            <v>ITAB2X10</v>
          </cell>
          <cell r="C384" t="str">
            <v>un</v>
          </cell>
          <cell r="D384" t="str">
            <v>Tabla de 2cm x 10cm y L = 3,0m, en madera común</v>
          </cell>
          <cell r="E384">
            <v>3000</v>
          </cell>
        </row>
        <row r="385">
          <cell r="B385" t="str">
            <v>ITAF</v>
          </cell>
          <cell r="C385" t="str">
            <v>un</v>
          </cell>
          <cell r="D385" t="str">
            <v>Tabla formaleta (10" x 3m x 3/4")</v>
          </cell>
          <cell r="E385">
            <v>10710</v>
          </cell>
        </row>
        <row r="386">
          <cell r="B386" t="str">
            <v>ITAB2F</v>
          </cell>
          <cell r="C386" t="str">
            <v>un</v>
          </cell>
          <cell r="D386" t="str">
            <v>Tablero 2F, 8 ctos, 4H 120/240V con puerta y targetero</v>
          </cell>
          <cell r="E386">
            <v>125000</v>
          </cell>
        </row>
        <row r="387">
          <cell r="B387" t="str">
            <v>ITACTO</v>
          </cell>
          <cell r="C387" t="str">
            <v>un</v>
          </cell>
          <cell r="D387" t="str">
            <v xml:space="preserve">Tablero de transferencia automática de 13.5 kVA monofásico 240 V. Incluye tablero interno de 12 circuitos monofasico </v>
          </cell>
          <cell r="E387">
            <v>5831000</v>
          </cell>
        </row>
        <row r="388">
          <cell r="B388" t="str">
            <v>ITACTO1</v>
          </cell>
          <cell r="C388" t="str">
            <v>un</v>
          </cell>
          <cell r="D388" t="str">
            <v xml:space="preserve">Tablero de transferencia automática de 50 A monofásico 240 V. Incluye tablero interno de 12 circuitos monofasico </v>
          </cell>
          <cell r="E388">
            <v>5593000</v>
          </cell>
        </row>
        <row r="389">
          <cell r="B389" t="str">
            <v>ITATA</v>
          </cell>
          <cell r="C389" t="str">
            <v>un</v>
          </cell>
          <cell r="D389" t="str">
            <v>Tablero de transferencia automática de 50 A con tablero de 18 circuitos interno y protecciones</v>
          </cell>
          <cell r="E389">
            <v>6800000</v>
          </cell>
        </row>
        <row r="390">
          <cell r="B390" t="str">
            <v>ITAB1</v>
          </cell>
          <cell r="C390" t="str">
            <v>un</v>
          </cell>
          <cell r="D390" t="str">
            <v>Tablero de control eléctrico, arrancador con dos variadores de velocidad   de 50 HP, alimentación monofásica a 220/V con sistema de alternación, control PID, incluye trasductor de presion de 4 a 20 miliamperios y maniobra ABB</v>
          </cell>
          <cell r="E390">
            <v>64022000</v>
          </cell>
        </row>
        <row r="391">
          <cell r="B391" t="str">
            <v>ITAB2</v>
          </cell>
          <cell r="C391" t="str">
            <v>un</v>
          </cell>
          <cell r="D391" t="str">
            <v xml:space="preserve">Tablero en lámina Cold Rolled  de medidas 0.5m x 0.6m x 0.3m  que contiene breaker de protección 2x20A, arrancadores directos con relés térmicos y dispositivo de Protección contra sobretensiones transitorias (DPS clase B) </v>
          </cell>
          <cell r="E391">
            <v>5212200</v>
          </cell>
        </row>
        <row r="392">
          <cell r="B392" t="str">
            <v>ITABCB</v>
          </cell>
          <cell r="C392" t="str">
            <v>un</v>
          </cell>
          <cell r="D392" t="str">
            <v xml:space="preserve">Tablero de control para bombas. el cual incluye: cofre metalico, breaker industrial de caja moldeada, protecciones motores, selectores de tres posiciones, pilotos verdes, alarma interperie 220 v, pilotos rojos, minibreaker, borneras tipo riel omega, dps, </v>
          </cell>
          <cell r="E392">
            <v>7996799.9999999991</v>
          </cell>
        </row>
        <row r="393">
          <cell r="B393" t="str">
            <v>ITABCB1</v>
          </cell>
          <cell r="C393" t="str">
            <v>un</v>
          </cell>
          <cell r="D393" t="str">
            <v>Tablero de control para bombas. el cual incluye: cofre metalico, breaker industrial de caja moldeada, 2 variadores de velocidad de 3 hp, 2 selectores de tres posiciones, 2 lamparas verdes, 1 alarma interperie 220 v, 2 lamparas, rojas, 1 minibreaker 2x2 a,</v>
          </cell>
          <cell r="E393">
            <v>5664400</v>
          </cell>
        </row>
        <row r="394">
          <cell r="B394" t="str">
            <v>ITABIP40</v>
          </cell>
          <cell r="C394" t="str">
            <v>un</v>
          </cell>
          <cell r="D394" t="str">
            <v>Tablero para uso interior (IP40), lamina cold rolled 16, acabado final pintura en polvo de aplicación electroestática, gris claro RAL 7035.</v>
          </cell>
          <cell r="E394">
            <v>10225670</v>
          </cell>
        </row>
        <row r="395">
          <cell r="B395" t="str">
            <v>ITAB3</v>
          </cell>
          <cell r="C395" t="str">
            <v>un</v>
          </cell>
          <cell r="D395" t="str">
            <v xml:space="preserve">Tablero monofásico de 4 circuitos doble tapa y tarjetero   </v>
          </cell>
          <cell r="E395">
            <v>85000</v>
          </cell>
        </row>
        <row r="396">
          <cell r="B396" t="str">
            <v>ITABM</v>
          </cell>
          <cell r="C396" t="str">
            <v>un</v>
          </cell>
          <cell r="D396" t="str">
            <v>Tablero monofásico de 18 circuitos con espacio para totalizador</v>
          </cell>
          <cell r="E396">
            <v>5593000</v>
          </cell>
        </row>
        <row r="397">
          <cell r="B397" t="str">
            <v>ITEBME/T</v>
          </cell>
          <cell r="C397" t="str">
            <v>un</v>
          </cell>
          <cell r="D397" t="str">
            <v>Tablero monofásico E/T 24 ctos</v>
          </cell>
          <cell r="E397">
            <v>390000</v>
          </cell>
        </row>
        <row r="398">
          <cell r="B398" t="str">
            <v>ITABIP</v>
          </cell>
          <cell r="C398" t="str">
            <v>un</v>
          </cell>
          <cell r="D398" t="str">
            <v>Tablero IP 44 incluye breaker Contador monofasico 15(60)A 240/120 V</v>
          </cell>
          <cell r="E398">
            <v>350000</v>
          </cell>
        </row>
        <row r="399">
          <cell r="B399" t="str">
            <v>ITABIP1</v>
          </cell>
          <cell r="C399" t="str">
            <v>un</v>
          </cell>
          <cell r="D399" t="str">
            <v>Tablero IP 44 incluye breaker 3x100A para contador monofasico Tetrafilar 15(60)A 220/127V.</v>
          </cell>
          <cell r="E399">
            <v>280000</v>
          </cell>
        </row>
        <row r="400">
          <cell r="B400" t="str">
            <v>ITABIP2</v>
          </cell>
          <cell r="C400" t="str">
            <v>un</v>
          </cell>
          <cell r="D400" t="str">
            <v>Tablero IP 65 incluye breaker 2x40 a para contador monofásico electrónico trifilar 5(60)a, 240/120 v</v>
          </cell>
          <cell r="E400">
            <v>280000</v>
          </cell>
        </row>
        <row r="401">
          <cell r="B401" t="str">
            <v>ITABM15(100)A</v>
          </cell>
          <cell r="C401" t="str">
            <v>un</v>
          </cell>
          <cell r="D401" t="str">
            <v>Tablero para contador monofásico 15(100)A, 240/120V.</v>
          </cell>
          <cell r="E401">
            <v>350000</v>
          </cell>
        </row>
        <row r="402">
          <cell r="B402" t="str">
            <v>ITAC</v>
          </cell>
          <cell r="C402" t="str">
            <v>un</v>
          </cell>
          <cell r="D402" t="str">
            <v>Tacos de madera</v>
          </cell>
          <cell r="E402">
            <v>13685</v>
          </cell>
        </row>
        <row r="403">
          <cell r="B403" t="str">
            <v>ITH100</v>
          </cell>
          <cell r="C403" t="str">
            <v>un</v>
          </cell>
          <cell r="D403" t="str">
            <v>Tanque hidroneumático tipo diafragma  de 100 Litros</v>
          </cell>
          <cell r="E403">
            <v>742990</v>
          </cell>
        </row>
        <row r="404">
          <cell r="B404" t="str">
            <v>ITP</v>
          </cell>
          <cell r="C404" t="str">
            <v>un</v>
          </cell>
          <cell r="D404" t="str">
            <v>Tanque plástico cónico para almacenamiento de agua potable V=500L, incluye tapa</v>
          </cell>
          <cell r="E404">
            <v>266441</v>
          </cell>
        </row>
        <row r="405">
          <cell r="B405" t="str">
            <v>ITFV</v>
          </cell>
          <cell r="C405" t="str">
            <v>un</v>
          </cell>
          <cell r="D405" t="str">
            <v>Tapa de poliester reforzado con fibra de vidrio (PRFV), e=6 mm, 0,72m x 0,72m</v>
          </cell>
          <cell r="E405">
            <v>187194.13999999998</v>
          </cell>
        </row>
        <row r="406">
          <cell r="B406" t="str">
            <v>ITFV1</v>
          </cell>
          <cell r="C406" t="str">
            <v>un</v>
          </cell>
          <cell r="D406" t="str">
            <v>Tapa de poliester reforzado con fibra de vidrio (PRFV), e=6 mm, 1,0m x 1,0m</v>
          </cell>
          <cell r="E406">
            <v>210994.13999999998</v>
          </cell>
        </row>
        <row r="407">
          <cell r="B407" t="str">
            <v>ITFV2</v>
          </cell>
          <cell r="C407" t="str">
            <v>un</v>
          </cell>
          <cell r="D407" t="str">
            <v>Tapa de poliester reforzado con fibra de vidrio (PRFV), e=6 mm, 0,6m x 0,6m</v>
          </cell>
          <cell r="E407">
            <v>177674.13999999998</v>
          </cell>
        </row>
        <row r="408">
          <cell r="B408" t="str">
            <v>ITFV3</v>
          </cell>
          <cell r="C408" t="str">
            <v>un</v>
          </cell>
          <cell r="D408" t="str">
            <v>Tapa de poliester reforzado con fibra de vidrio (PRFV), e=6 mm, 3,35m x 1,3m</v>
          </cell>
          <cell r="E408">
            <v>567994.14</v>
          </cell>
        </row>
        <row r="409">
          <cell r="B409" t="str">
            <v>ITFV4</v>
          </cell>
          <cell r="C409" t="str">
            <v>un</v>
          </cell>
          <cell r="D409" t="str">
            <v>Tapa de poliester reforzado con fibra de vidrio (PRFV), e=6 mm, 0,7m x 0,7m</v>
          </cell>
          <cell r="E409">
            <v>139594.13999999998</v>
          </cell>
        </row>
        <row r="410">
          <cell r="B410" t="str">
            <v>ITFV5</v>
          </cell>
          <cell r="C410" t="str">
            <v>un</v>
          </cell>
          <cell r="D410" t="str">
            <v>Tapa de poliester reforzado con fibra de vidrio (PRFV), e=6 mm, 1,0m x 0,6m</v>
          </cell>
          <cell r="E410">
            <v>208250</v>
          </cell>
        </row>
        <row r="411">
          <cell r="B411" t="str">
            <v>ITFV6</v>
          </cell>
          <cell r="C411" t="str">
            <v>un</v>
          </cell>
          <cell r="D411" t="str">
            <v>Tapa de poliester reforzado con fibra de vidrio (PRFV), e=6 mm, 3,05m x 1,5m</v>
          </cell>
          <cell r="E411">
            <v>773500</v>
          </cell>
        </row>
        <row r="412">
          <cell r="B412" t="str">
            <v>ITFV7</v>
          </cell>
          <cell r="C412" t="str">
            <v>un</v>
          </cell>
          <cell r="D412" t="str">
            <v>Tapa de poliester reforzado con fibra de vidrio (PRFV), e=6 mm, 1,75m x 1,75m</v>
          </cell>
          <cell r="E412">
            <v>509684.13999999996</v>
          </cell>
        </row>
        <row r="413">
          <cell r="B413" t="str">
            <v>ITFV8</v>
          </cell>
          <cell r="C413" t="str">
            <v>un</v>
          </cell>
          <cell r="D413" t="str">
            <v>Tapa de PRFV de 1,6x0,65m</v>
          </cell>
          <cell r="E413">
            <v>309684</v>
          </cell>
        </row>
        <row r="414">
          <cell r="B414" t="str">
            <v>ITFV9</v>
          </cell>
          <cell r="C414" t="str">
            <v>un</v>
          </cell>
          <cell r="D414" t="str">
            <v>Tapa de PRFV de 1,6x0,6m</v>
          </cell>
          <cell r="E414">
            <v>309684</v>
          </cell>
        </row>
        <row r="415">
          <cell r="B415" t="str">
            <v>ITASB</v>
          </cell>
          <cell r="C415" t="str">
            <v>un</v>
          </cell>
          <cell r="D415" t="str">
            <v>Tapa de seguridad basculante tipo metacol de 4 apoyos de 70cm de diámetro, incluye llave y marco</v>
          </cell>
          <cell r="E415">
            <v>997850.7</v>
          </cell>
        </row>
        <row r="416">
          <cell r="B416" t="str">
            <v>ITAMA</v>
          </cell>
          <cell r="C416" t="str">
            <v>un</v>
          </cell>
          <cell r="D416" t="str">
            <v xml:space="preserve">Tapa métalica y marco para acometida de acueducto </v>
          </cell>
          <cell r="E416">
            <v>89250</v>
          </cell>
        </row>
        <row r="417">
          <cell r="B417" t="str">
            <v>ITAPP</v>
          </cell>
          <cell r="C417" t="str">
            <v>un</v>
          </cell>
          <cell r="D417" t="str">
            <v>Tapa polimérica de 0,30m x 0,30m (e=4mm), Incluye bisagras</v>
          </cell>
          <cell r="E417">
            <v>130900</v>
          </cell>
        </row>
        <row r="418">
          <cell r="B418" t="str">
            <v>ITAPP4</v>
          </cell>
          <cell r="C418" t="str">
            <v>un</v>
          </cell>
          <cell r="D418" t="str">
            <v>Tapa polimérica de 0,60m x 0,60m (e=4mm), Incluye bisagras</v>
          </cell>
          <cell r="E418">
            <v>238000</v>
          </cell>
        </row>
        <row r="419">
          <cell r="B419" t="str">
            <v>ITAPP1</v>
          </cell>
          <cell r="C419" t="str">
            <v>un</v>
          </cell>
          <cell r="D419" t="str">
            <v>Tapa polimérica de 0,90m x 0,90m (e=4mm), Incluye bisagras</v>
          </cell>
          <cell r="E419">
            <v>333200</v>
          </cell>
        </row>
        <row r="420">
          <cell r="B420" t="str">
            <v>ITAPP2</v>
          </cell>
          <cell r="C420" t="str">
            <v>un</v>
          </cell>
          <cell r="D420" t="str">
            <v>Tapa polimérica de 1,00m x 0,50m (e=4mm), Incluye bisagras</v>
          </cell>
          <cell r="E420">
            <v>238000</v>
          </cell>
        </row>
        <row r="421">
          <cell r="B421" t="str">
            <v>ITAPP3</v>
          </cell>
          <cell r="C421" t="str">
            <v>un</v>
          </cell>
          <cell r="D421" t="str">
            <v>Tapa polimérica de 1,10m x 1,00m (e=4mm), Incluye bisagras</v>
          </cell>
          <cell r="E421">
            <v>416500</v>
          </cell>
        </row>
        <row r="422">
          <cell r="B422" t="str">
            <v>ITAPP5</v>
          </cell>
          <cell r="C422" t="str">
            <v>un</v>
          </cell>
          <cell r="D422" t="str">
            <v>Tapa polimérica de 0,85m x 0,90m (e=4mm), Incluye bisagras</v>
          </cell>
          <cell r="E422">
            <v>321300</v>
          </cell>
        </row>
        <row r="423">
          <cell r="B423" t="str">
            <v>ITMH1</v>
          </cell>
          <cell r="C423" t="str">
            <v>un</v>
          </cell>
          <cell r="D423" t="str">
            <v>Tapa polimérica para cámaras de inspección y/o aliviadero de alcantarillado 1,2m de diámetro</v>
          </cell>
          <cell r="E423">
            <v>307892.26999999996</v>
          </cell>
        </row>
        <row r="424">
          <cell r="B424" t="str">
            <v>ITAVM</v>
          </cell>
          <cell r="C424" t="str">
            <v>un</v>
          </cell>
          <cell r="D424" t="str">
            <v>Tapa válvula metálica</v>
          </cell>
          <cell r="E424">
            <v>22086.399999999998</v>
          </cell>
        </row>
        <row r="425">
          <cell r="B425" t="str">
            <v>ITRAA</v>
          </cell>
          <cell r="C425" t="str">
            <v>un</v>
          </cell>
          <cell r="D425" t="str">
            <v>Tarjetas para referenciación de elementos de redes de acueducto y alcantarillado</v>
          </cell>
          <cell r="E425">
            <v>749.69999999999993</v>
          </cell>
        </row>
        <row r="426">
          <cell r="B426" t="str">
            <v>ITEAC</v>
          </cell>
          <cell r="C426" t="str">
            <v>un</v>
          </cell>
          <cell r="D426" t="str">
            <v>Teja de asbesto cemento de 0,90mx1,80m</v>
          </cell>
          <cell r="E426">
            <v>23400</v>
          </cell>
        </row>
        <row r="427">
          <cell r="B427" t="str">
            <v>ITAPA</v>
          </cell>
          <cell r="C427" t="str">
            <v>un</v>
          </cell>
          <cell r="D427" t="str">
            <v>Teja AJONIT POLIC. ADRI 0,7 mm (Cristal 00) No. 10</v>
          </cell>
          <cell r="E427">
            <v>75463</v>
          </cell>
        </row>
        <row r="428">
          <cell r="B428" t="str">
            <v>IT</v>
          </cell>
          <cell r="C428" t="str">
            <v>un</v>
          </cell>
          <cell r="D428" t="str">
            <v>Toma</v>
          </cell>
          <cell r="E428">
            <v>4000</v>
          </cell>
        </row>
        <row r="429">
          <cell r="B429" t="str">
            <v>ITCD</v>
          </cell>
          <cell r="C429" t="str">
            <v>un</v>
          </cell>
          <cell r="D429" t="str">
            <v>Toma corriente doble</v>
          </cell>
          <cell r="E429">
            <v>5950</v>
          </cell>
        </row>
        <row r="430">
          <cell r="B430" t="str">
            <v>ITCGF</v>
          </cell>
          <cell r="C430" t="str">
            <v>un</v>
          </cell>
          <cell r="D430" t="str">
            <v>Toma corriente GFCI</v>
          </cell>
          <cell r="E430">
            <v>38000</v>
          </cell>
        </row>
        <row r="431">
          <cell r="B431" t="str">
            <v>ITI</v>
          </cell>
          <cell r="C431" t="str">
            <v>un</v>
          </cell>
          <cell r="D431" t="str">
            <v>Toma interruptor</v>
          </cell>
          <cell r="E431">
            <v>3000</v>
          </cell>
        </row>
        <row r="432">
          <cell r="B432" t="str">
            <v>ITDPT</v>
          </cell>
          <cell r="C432" t="str">
            <v>un</v>
          </cell>
          <cell r="D432" t="str">
            <v>Toma doble + polo a tierra</v>
          </cell>
          <cell r="E432">
            <v>3990</v>
          </cell>
        </row>
        <row r="433">
          <cell r="B433" t="str">
            <v>ITL125V</v>
          </cell>
          <cell r="C433" t="str">
            <v>un</v>
          </cell>
          <cell r="D433" t="str">
            <v>toma leviton 125 V</v>
          </cell>
          <cell r="E433">
            <v>4500</v>
          </cell>
        </row>
        <row r="434">
          <cell r="B434" t="str">
            <v>ITPC</v>
          </cell>
          <cell r="C434" t="str">
            <v>gl</v>
          </cell>
          <cell r="D434" t="str">
            <v>Tornillos, pernos y conectores</v>
          </cell>
          <cell r="E434">
            <v>65000</v>
          </cell>
        </row>
        <row r="435">
          <cell r="B435" t="str">
            <v>ITEDOR</v>
          </cell>
          <cell r="C435" t="str">
            <v>un</v>
          </cell>
          <cell r="D435" t="str">
            <v>Tornillo espaciador</v>
          </cell>
          <cell r="E435">
            <v>7600</v>
          </cell>
        </row>
        <row r="436">
          <cell r="B436" t="str">
            <v>ITE5/8</v>
          </cell>
          <cell r="C436" t="str">
            <v>un</v>
          </cell>
          <cell r="D436" t="str">
            <v>Tornillo espaciador 5/8" x 10"</v>
          </cell>
          <cell r="E436">
            <v>6000</v>
          </cell>
        </row>
        <row r="437">
          <cell r="B437" t="str">
            <v>ITE</v>
          </cell>
          <cell r="C437" t="str">
            <v>un</v>
          </cell>
          <cell r="D437" t="str">
            <v>Tornillo espigo 4.7mm x 25cm</v>
          </cell>
          <cell r="E437">
            <v>152813</v>
          </cell>
        </row>
        <row r="438">
          <cell r="B438" t="str">
            <v>ITTM3</v>
          </cell>
          <cell r="C438" t="str">
            <v>ml</v>
          </cell>
          <cell r="D438" t="str">
            <v>Torre en tubería metálica, Ø3"</v>
          </cell>
          <cell r="E438">
            <v>214329.71</v>
          </cell>
        </row>
        <row r="439">
          <cell r="B439" t="str">
            <v>ITTM4</v>
          </cell>
          <cell r="C439" t="str">
            <v>ml</v>
          </cell>
          <cell r="D439" t="str">
            <v>Torre en tubería metálica, Ø4"</v>
          </cell>
          <cell r="E439">
            <v>226229.71</v>
          </cell>
        </row>
        <row r="440">
          <cell r="B440" t="str">
            <v>ITDOR</v>
          </cell>
          <cell r="C440" t="str">
            <v>un</v>
          </cell>
          <cell r="D440" t="str">
            <v xml:space="preserve">Totalizador </v>
          </cell>
          <cell r="E440">
            <v>250000</v>
          </cell>
        </row>
        <row r="441">
          <cell r="B441" t="str">
            <v>ITDORTM18C</v>
          </cell>
          <cell r="C441" t="str">
            <v>un</v>
          </cell>
          <cell r="D441" t="str">
            <v>Totalizador para tablero monofásico de 18 circuitos</v>
          </cell>
          <cell r="E441">
            <v>190000</v>
          </cell>
        </row>
        <row r="442">
          <cell r="B442" t="str">
            <v>ITDORTM20C</v>
          </cell>
          <cell r="C442" t="str">
            <v>un</v>
          </cell>
          <cell r="D442" t="str">
            <v>Totalizador para tablero monofásico de 24 circuitos</v>
          </cell>
          <cell r="E442">
            <v>160000</v>
          </cell>
        </row>
        <row r="443">
          <cell r="B443" t="str">
            <v>ITG120L</v>
          </cell>
          <cell r="C443" t="str">
            <v>un</v>
          </cell>
          <cell r="D443" t="str">
            <v>Trampa de grasas 120L</v>
          </cell>
          <cell r="E443">
            <v>297500</v>
          </cell>
        </row>
        <row r="444">
          <cell r="B444" t="str">
            <v>ITRA10</v>
          </cell>
          <cell r="C444" t="str">
            <v>ml</v>
          </cell>
          <cell r="D444" t="str">
            <v>transformador monofásico 10 kVA</v>
          </cell>
          <cell r="E444">
            <v>1834050</v>
          </cell>
        </row>
        <row r="445">
          <cell r="B445" t="str">
            <v>ITRA37</v>
          </cell>
          <cell r="C445" t="str">
            <v>un</v>
          </cell>
          <cell r="D445" t="str">
            <v>Transformador monofásico 37.5kVA</v>
          </cell>
          <cell r="E445">
            <v>2753300</v>
          </cell>
        </row>
        <row r="446">
          <cell r="B446" t="str">
            <v>ITRAI</v>
          </cell>
          <cell r="C446" t="str">
            <v>ml</v>
          </cell>
          <cell r="D446" t="str">
            <v>Trenza de Al. N°2 AWG</v>
          </cell>
          <cell r="E446">
            <v>9500</v>
          </cell>
        </row>
        <row r="447">
          <cell r="B447" t="str">
            <v>ITRI</v>
          </cell>
          <cell r="C447" t="str">
            <v>m3</v>
          </cell>
          <cell r="D447" t="str">
            <v>Triturado</v>
          </cell>
          <cell r="E447">
            <v>60000</v>
          </cell>
        </row>
        <row r="448">
          <cell r="B448" t="str">
            <v>ITPTS</v>
          </cell>
          <cell r="C448" t="str">
            <v>m</v>
          </cell>
          <cell r="D448" t="str">
            <v>Tubería acero rectangular PTS de 50mm X 150mm</v>
          </cell>
          <cell r="E448">
            <v>77707</v>
          </cell>
        </row>
        <row r="449">
          <cell r="B449" t="str">
            <v>ITPTS1</v>
          </cell>
          <cell r="C449" t="str">
            <v>m</v>
          </cell>
          <cell r="D449" t="str">
            <v>Tubería acero rectangular PTS de 70mm X 70mm</v>
          </cell>
          <cell r="E449">
            <v>75400</v>
          </cell>
        </row>
        <row r="450">
          <cell r="B450" t="str">
            <v>ITFM3/4</v>
          </cell>
          <cell r="C450" t="str">
            <v>ml</v>
          </cell>
          <cell r="D450" t="str">
            <v>Tubería flexible metálica 3/4" #8</v>
          </cell>
          <cell r="E450">
            <v>17850</v>
          </cell>
        </row>
        <row r="451">
          <cell r="B451" t="str">
            <v>ITCE</v>
          </cell>
          <cell r="C451" t="str">
            <v>ml</v>
          </cell>
          <cell r="D451" t="str">
            <v>Tuberia cerrada estructural astm A500 grado C</v>
          </cell>
          <cell r="E451">
            <v>13783</v>
          </cell>
        </row>
        <row r="452">
          <cell r="B452" t="str">
            <v>ITO</v>
          </cell>
          <cell r="C452" t="str">
            <v>un</v>
          </cell>
          <cell r="D452" t="str">
            <v>Tuerca de ojo</v>
          </cell>
          <cell r="E452">
            <v>5250</v>
          </cell>
        </row>
        <row r="453">
          <cell r="B453" t="str">
            <v>ITIMC3/4</v>
          </cell>
          <cell r="C453" t="str">
            <v>ml</v>
          </cell>
          <cell r="D453" t="str">
            <v>Tubo IMC 3/4"</v>
          </cell>
          <cell r="E453">
            <v>10000</v>
          </cell>
        </row>
        <row r="454">
          <cell r="B454" t="str">
            <v>ITEMT</v>
          </cell>
          <cell r="C454" t="str">
            <v>un</v>
          </cell>
          <cell r="D454" t="str">
            <v>Tubo EMT</v>
          </cell>
          <cell r="E454">
            <v>5355</v>
          </cell>
        </row>
        <row r="455">
          <cell r="B455" t="str">
            <v>ITEMT1</v>
          </cell>
          <cell r="C455" t="str">
            <v>ml</v>
          </cell>
          <cell r="D455" t="str">
            <v>Tubo EMT 1''</v>
          </cell>
          <cell r="E455">
            <v>13500</v>
          </cell>
        </row>
        <row r="456">
          <cell r="B456" t="str">
            <v>ITIMC 1 1/4'' x 3m</v>
          </cell>
          <cell r="C456" t="str">
            <v>ml</v>
          </cell>
          <cell r="D456" t="str">
            <v>Tubo IMC 1 1/4'' x 3 m</v>
          </cell>
          <cell r="E456">
            <v>29166.899999999998</v>
          </cell>
        </row>
        <row r="457">
          <cell r="B457" t="str">
            <v>ITIMC2"X 3m</v>
          </cell>
          <cell r="C457" t="str">
            <v>un</v>
          </cell>
          <cell r="D457" t="str">
            <v>Tubo IMC 2'' x 3 m</v>
          </cell>
          <cell r="E457">
            <v>97223</v>
          </cell>
        </row>
        <row r="458">
          <cell r="B458" t="str">
            <v>ITICION</v>
          </cell>
          <cell r="C458" t="str">
            <v>un</v>
          </cell>
          <cell r="D458" t="str">
            <v>Tubo iluminación</v>
          </cell>
          <cell r="E458">
            <v>20000</v>
          </cell>
        </row>
        <row r="459">
          <cell r="B459" t="str">
            <v>ITPVC3/4</v>
          </cell>
          <cell r="C459" t="str">
            <v>ml</v>
          </cell>
          <cell r="D459" t="str">
            <v>Tubo PVC 3/4</v>
          </cell>
          <cell r="E459">
            <v>3201</v>
          </cell>
        </row>
        <row r="460">
          <cell r="B460" t="str">
            <v>IUIMC3/4</v>
          </cell>
          <cell r="C460" t="str">
            <v>un</v>
          </cell>
          <cell r="D460" t="str">
            <v>Union IMC 3/4"</v>
          </cell>
          <cell r="E460">
            <v>1500</v>
          </cell>
        </row>
        <row r="461">
          <cell r="B461" t="str">
            <v>IVC5/8</v>
          </cell>
          <cell r="C461" t="str">
            <v>un</v>
          </cell>
          <cell r="D461" t="str">
            <v>Varilla Copperweld 5/8" x 2.4m</v>
          </cell>
          <cell r="E461">
            <v>41061</v>
          </cell>
        </row>
        <row r="462">
          <cell r="B462" t="str">
            <v>IVA</v>
          </cell>
          <cell r="C462" t="str">
            <v>un</v>
          </cell>
          <cell r="D462" t="str">
            <v>Varilla de anclaje</v>
          </cell>
          <cell r="E462">
            <v>25000</v>
          </cell>
        </row>
        <row r="463">
          <cell r="B463" t="str">
            <v>IVA1/2</v>
          </cell>
          <cell r="C463" t="str">
            <v>un</v>
          </cell>
          <cell r="D463" t="str">
            <v xml:space="preserve">Varilla de anclaje, Ø1/2" </v>
          </cell>
          <cell r="E463">
            <v>15590</v>
          </cell>
        </row>
        <row r="464">
          <cell r="B464" t="str">
            <v>IVA5/8</v>
          </cell>
          <cell r="C464" t="str">
            <v>un</v>
          </cell>
          <cell r="D464" t="str">
            <v xml:space="preserve">Varilla de anclaje, Ø5/8" </v>
          </cell>
          <cell r="E464">
            <v>30750</v>
          </cell>
        </row>
        <row r="465">
          <cell r="B465" t="str">
            <v>IVA3/4</v>
          </cell>
          <cell r="C465" t="str">
            <v>un</v>
          </cell>
          <cell r="D465" t="str">
            <v xml:space="preserve">Varilla de anclaje, Ø3/4" </v>
          </cell>
          <cell r="E465">
            <v>46750</v>
          </cell>
        </row>
        <row r="466">
          <cell r="B466" t="str">
            <v>IVPT</v>
          </cell>
          <cell r="C466" t="str">
            <v>un</v>
          </cell>
          <cell r="D466" t="str">
            <v>Varilla puesta tierra 2,4 m</v>
          </cell>
          <cell r="E466">
            <v>91630</v>
          </cell>
        </row>
        <row r="467">
          <cell r="B467" t="str">
            <v>IVCEA</v>
          </cell>
          <cell r="C467" t="str">
            <v>un</v>
          </cell>
          <cell r="D467" t="str">
            <v xml:space="preserve">Ventana con vidrio plano fijo de1,20mx1,20m y 4mm de espesor y celosías con marco en periferia de aluminio </v>
          </cell>
          <cell r="E467">
            <v>130900</v>
          </cell>
        </row>
        <row r="468">
          <cell r="B468" t="str">
            <v>IVCR</v>
          </cell>
          <cell r="C468" t="str">
            <v>un</v>
          </cell>
          <cell r="D468" t="str">
            <v>Ventana con vidrio plano fijo de 1,0mx1,0m y 4mm de espesor, incluye dos manos de pintura anticorrosiva y reja metálica</v>
          </cell>
          <cell r="E468">
            <v>345100</v>
          </cell>
        </row>
        <row r="469">
          <cell r="B469" t="str">
            <v>IVCR1</v>
          </cell>
          <cell r="C469" t="str">
            <v>un</v>
          </cell>
          <cell r="D469" t="str">
            <v>Ventana con vidrio plano fijo de 0,60mx0,40m y 4mm de espesor, incluye dos manos de pintura anticorrosiva y reja metálica</v>
          </cell>
          <cell r="E469">
            <v>226100</v>
          </cell>
        </row>
        <row r="470">
          <cell r="B470" t="str">
            <v>IVCA</v>
          </cell>
          <cell r="C470" t="str">
            <v>un</v>
          </cell>
          <cell r="D470" t="str">
            <v>Ventana corrediza en aluminio crudo de 1m x 1m, incluye vidrio laminado de 6 mm de espesor</v>
          </cell>
          <cell r="E470">
            <v>119000</v>
          </cell>
        </row>
        <row r="471">
          <cell r="B471" t="str">
            <v>IVCA1</v>
          </cell>
          <cell r="C471" t="str">
            <v>un</v>
          </cell>
          <cell r="D471" t="str">
            <v>Ventana corrediza en aluminio crudo de 0,6m x 0,4m, incluye vidrio laminado de 6 mm de espesor</v>
          </cell>
          <cell r="E471">
            <v>65450</v>
          </cell>
        </row>
        <row r="472">
          <cell r="B472" t="str">
            <v>IVAI1</v>
          </cell>
          <cell r="C472" t="str">
            <v>un</v>
          </cell>
          <cell r="D472" t="str">
            <v>Vertedero triangular en acero inoxidable e= 5mm de 0,6m de ancho y 0,5m de altura (incluye pernos tipo ancla de cuña de 1/4" x  2 1/4" en acero inoxidable y empaque de neopreno)</v>
          </cell>
          <cell r="E472">
            <v>273700</v>
          </cell>
        </row>
        <row r="473">
          <cell r="B473" t="str">
            <v>IVAI</v>
          </cell>
          <cell r="C473" t="str">
            <v>un</v>
          </cell>
          <cell r="D473" t="str">
            <v>Vertedero rectangular y triangular soldados entre si en acero inoxidable e= 5 mm (incluye pernos tipo ancla de cuña de 1/4" x  2 1/4" en acero inoxidable y empaque de neopreno)</v>
          </cell>
          <cell r="E473">
            <v>321300</v>
          </cell>
        </row>
        <row r="474">
          <cell r="B474" t="str">
            <v>IVAI2</v>
          </cell>
          <cell r="C474" t="str">
            <v>un</v>
          </cell>
          <cell r="D474" t="str">
            <v>Vertederos rectangulares soldados entre si en acero inoxidable e= 5 mm (incluye pernos tipo ancla de cuña de 1/4" x  2 1/4" en acero inoxidable y empaque de neopreno)</v>
          </cell>
          <cell r="E474">
            <v>524076</v>
          </cell>
        </row>
        <row r="475">
          <cell r="B475" t="str">
            <v>IVM</v>
          </cell>
          <cell r="C475" t="str">
            <v>un</v>
          </cell>
          <cell r="D475" t="str">
            <v>vestida monofasica para transformador</v>
          </cell>
          <cell r="E475">
            <v>750000</v>
          </cell>
        </row>
        <row r="476">
          <cell r="B476" t="str">
            <v>IVMPP</v>
          </cell>
          <cell r="C476" t="str">
            <v>un</v>
          </cell>
          <cell r="D476" t="str">
            <v>vestida monofasica para porte primario</v>
          </cell>
          <cell r="E476">
            <v>75000</v>
          </cell>
        </row>
        <row r="477">
          <cell r="B477" t="str">
            <v>IVP</v>
          </cell>
          <cell r="C477" t="str">
            <v>un</v>
          </cell>
          <cell r="D477" t="str">
            <v>Vidrio plano transparente para ventana de 1,0m x 0,50m y 3mm de espesor</v>
          </cell>
          <cell r="E477">
            <v>124950</v>
          </cell>
        </row>
        <row r="478">
          <cell r="B478" t="str">
            <v>IVC1</v>
          </cell>
          <cell r="C478" t="str">
            <v>ml</v>
          </cell>
          <cell r="D478" t="str">
            <v>Viga cajón PHR 100X50 e=1,50 mm</v>
          </cell>
          <cell r="E478">
            <v>21637.174999999999</v>
          </cell>
        </row>
        <row r="479">
          <cell r="B479" t="str">
            <v>IVC2</v>
          </cell>
          <cell r="C479" t="str">
            <v>ml</v>
          </cell>
          <cell r="D479" t="str">
            <v>Viga cajón PHR 160X60 e=2,00 mm</v>
          </cell>
          <cell r="E479">
            <v>23115.75</v>
          </cell>
        </row>
        <row r="480">
          <cell r="B480" t="str">
            <v>IVC</v>
          </cell>
          <cell r="C480" t="str">
            <v>ml</v>
          </cell>
          <cell r="D480" t="str">
            <v>Viga cajon PHR 305X80 e=3 mm</v>
          </cell>
          <cell r="E480">
            <v>26607.269500000002</v>
          </cell>
        </row>
        <row r="481">
          <cell r="B481" t="str">
            <v>IVIPE80</v>
          </cell>
          <cell r="C481" t="str">
            <v>ml</v>
          </cell>
          <cell r="D481" t="str">
            <v>Viga IPE 80mm</v>
          </cell>
          <cell r="E481">
            <v>18000</v>
          </cell>
        </row>
        <row r="482">
          <cell r="B482" t="str">
            <v>IVIPE100</v>
          </cell>
          <cell r="C482" t="str">
            <v>ml</v>
          </cell>
          <cell r="D482" t="str">
            <v>Viga IPE 100mm</v>
          </cell>
          <cell r="E482">
            <v>28000</v>
          </cell>
        </row>
        <row r="483">
          <cell r="B483">
            <v>0</v>
          </cell>
          <cell r="C483">
            <v>0</v>
          </cell>
          <cell r="D483">
            <v>0</v>
          </cell>
          <cell r="E483">
            <v>0</v>
          </cell>
        </row>
        <row r="484">
          <cell r="B484">
            <v>0</v>
          </cell>
          <cell r="C484">
            <v>0</v>
          </cell>
          <cell r="D484">
            <v>0</v>
          </cell>
          <cell r="E484">
            <v>0</v>
          </cell>
        </row>
        <row r="485">
          <cell r="B485">
            <v>0</v>
          </cell>
          <cell r="C485">
            <v>0</v>
          </cell>
          <cell r="D485">
            <v>0</v>
          </cell>
          <cell r="E485">
            <v>0</v>
          </cell>
        </row>
        <row r="486">
          <cell r="B486">
            <v>0</v>
          </cell>
          <cell r="C486">
            <v>0</v>
          </cell>
          <cell r="D486">
            <v>0</v>
          </cell>
          <cell r="E486">
            <v>0</v>
          </cell>
        </row>
        <row r="487">
          <cell r="B487" t="str">
            <v>LISTADO DE CONCRETOS</v>
          </cell>
          <cell r="C487">
            <v>0</v>
          </cell>
          <cell r="D487">
            <v>0</v>
          </cell>
          <cell r="E487">
            <v>0</v>
          </cell>
        </row>
        <row r="488">
          <cell r="E488" t="str">
            <v>Can</v>
          </cell>
        </row>
        <row r="489">
          <cell r="B489">
            <v>0</v>
          </cell>
          <cell r="C489" t="str">
            <v>m3</v>
          </cell>
          <cell r="D489" t="str">
            <v>Concreto de 28 Mpa (4000psi)</v>
          </cell>
          <cell r="E489" t="str">
            <v>1.1,5.1,75</v>
          </cell>
        </row>
        <row r="490">
          <cell r="B490" t="str">
            <v>IARE</v>
          </cell>
          <cell r="C490" t="str">
            <v>m3</v>
          </cell>
          <cell r="D490" t="str">
            <v>Arena</v>
          </cell>
          <cell r="E490">
            <v>0.53</v>
          </cell>
        </row>
        <row r="491">
          <cell r="B491" t="str">
            <v>ITRI</v>
          </cell>
          <cell r="C491" t="str">
            <v>m3</v>
          </cell>
          <cell r="D491" t="str">
            <v>Triturado</v>
          </cell>
          <cell r="E491">
            <v>0.62</v>
          </cell>
        </row>
        <row r="492">
          <cell r="B492" t="str">
            <v>TI</v>
          </cell>
          <cell r="C492" t="str">
            <v>m3</v>
          </cell>
          <cell r="D492" t="str">
            <v>Transporte interno</v>
          </cell>
          <cell r="E492">
            <v>1.1499999999999999</v>
          </cell>
        </row>
        <row r="493">
          <cell r="B493" t="str">
            <v>ICEM</v>
          </cell>
          <cell r="C493" t="str">
            <v>bul</v>
          </cell>
          <cell r="D493" t="str">
            <v>Cemento (incluye transporte)</v>
          </cell>
          <cell r="E493">
            <v>9</v>
          </cell>
        </row>
        <row r="494">
          <cell r="B494" t="str">
            <v>ECON</v>
          </cell>
          <cell r="C494" t="str">
            <v>m3</v>
          </cell>
          <cell r="D494" t="str">
            <v>Concretadora + vibrador</v>
          </cell>
          <cell r="E494">
            <v>1</v>
          </cell>
        </row>
        <row r="495">
          <cell r="B495" t="str">
            <v>IC28Mpa</v>
          </cell>
          <cell r="C495" t="str">
            <v>m3</v>
          </cell>
          <cell r="D495" t="str">
            <v>Concreto de 28 Mpa (4000psi)</v>
          </cell>
          <cell r="E495">
            <v>0</v>
          </cell>
        </row>
        <row r="496">
          <cell r="D496">
            <v>0</v>
          </cell>
          <cell r="E496">
            <v>0</v>
          </cell>
        </row>
        <row r="497">
          <cell r="B497">
            <v>0</v>
          </cell>
          <cell r="C497" t="str">
            <v>m3</v>
          </cell>
          <cell r="D497" t="str">
            <v>Concreto de 24.5 Mpa (3500psi)</v>
          </cell>
          <cell r="E497" t="str">
            <v>1.2.2</v>
          </cell>
        </row>
        <row r="498">
          <cell r="B498" t="str">
            <v>IARE</v>
          </cell>
          <cell r="C498" t="str">
            <v>m3</v>
          </cell>
          <cell r="D498" t="str">
            <v>Arena</v>
          </cell>
          <cell r="E498">
            <v>0.67</v>
          </cell>
        </row>
        <row r="499">
          <cell r="B499" t="str">
            <v>ITRI</v>
          </cell>
          <cell r="C499" t="str">
            <v>m3</v>
          </cell>
          <cell r="D499" t="str">
            <v>Triturado</v>
          </cell>
          <cell r="E499">
            <v>0.67</v>
          </cell>
        </row>
        <row r="500">
          <cell r="B500" t="str">
            <v>TI</v>
          </cell>
          <cell r="C500" t="str">
            <v>m3</v>
          </cell>
          <cell r="D500" t="str">
            <v>Transporte interno</v>
          </cell>
          <cell r="E500">
            <v>1.34</v>
          </cell>
        </row>
        <row r="501">
          <cell r="B501" t="str">
            <v>ICEM</v>
          </cell>
          <cell r="C501" t="str">
            <v>bul</v>
          </cell>
          <cell r="D501" t="str">
            <v>Cemento (incluye transporte)</v>
          </cell>
          <cell r="E501">
            <v>8.5</v>
          </cell>
        </row>
        <row r="502">
          <cell r="B502" t="str">
            <v>ECON</v>
          </cell>
          <cell r="C502" t="str">
            <v>m3</v>
          </cell>
          <cell r="D502" t="str">
            <v>Concretadora + vibrador</v>
          </cell>
          <cell r="E502">
            <v>3</v>
          </cell>
        </row>
        <row r="503">
          <cell r="B503" t="str">
            <v>IC24Mpa</v>
          </cell>
          <cell r="C503" t="str">
            <v>m3</v>
          </cell>
          <cell r="D503" t="str">
            <v>Concreto de 24.5 Mpa (3500psi)</v>
          </cell>
          <cell r="E503">
            <v>0</v>
          </cell>
        </row>
        <row r="504">
          <cell r="D504">
            <v>0</v>
          </cell>
          <cell r="E504">
            <v>0</v>
          </cell>
        </row>
        <row r="505">
          <cell r="B505">
            <v>0</v>
          </cell>
          <cell r="C505" t="str">
            <v>m3</v>
          </cell>
          <cell r="D505" t="str">
            <v>Concreto de 21 Mpa (3000psi)</v>
          </cell>
          <cell r="E505" t="str">
            <v>1.2.3,5</v>
          </cell>
        </row>
        <row r="506">
          <cell r="B506" t="str">
            <v>IARE</v>
          </cell>
          <cell r="C506" t="str">
            <v>m3</v>
          </cell>
          <cell r="D506" t="str">
            <v>Arena</v>
          </cell>
          <cell r="E506">
            <v>0.52</v>
          </cell>
        </row>
        <row r="507">
          <cell r="B507" t="str">
            <v>ITRI</v>
          </cell>
          <cell r="C507" t="str">
            <v>m3</v>
          </cell>
          <cell r="D507" t="str">
            <v>Triturado</v>
          </cell>
          <cell r="E507">
            <v>0.9</v>
          </cell>
        </row>
        <row r="508">
          <cell r="B508" t="str">
            <v>TI</v>
          </cell>
          <cell r="C508" t="str">
            <v>m3</v>
          </cell>
          <cell r="D508" t="str">
            <v>Transporte interno</v>
          </cell>
          <cell r="E508">
            <v>1.42</v>
          </cell>
        </row>
        <row r="509">
          <cell r="B509" t="str">
            <v>ICEM</v>
          </cell>
          <cell r="C509" t="str">
            <v>bul</v>
          </cell>
          <cell r="D509" t="str">
            <v>Cemento (incluye transporte)</v>
          </cell>
          <cell r="E509">
            <v>6.5</v>
          </cell>
        </row>
        <row r="510">
          <cell r="B510" t="str">
            <v>ECON</v>
          </cell>
          <cell r="C510" t="str">
            <v>m3</v>
          </cell>
          <cell r="D510" t="str">
            <v>Concretadora + vibrador</v>
          </cell>
          <cell r="E510">
            <v>3</v>
          </cell>
        </row>
        <row r="511">
          <cell r="B511" t="str">
            <v>IC21Mpa</v>
          </cell>
          <cell r="C511" t="str">
            <v>m3</v>
          </cell>
          <cell r="D511" t="str">
            <v>Concreto de 21 Mpa (3000psi)</v>
          </cell>
          <cell r="E511">
            <v>0</v>
          </cell>
        </row>
        <row r="512">
          <cell r="D512">
            <v>0</v>
          </cell>
          <cell r="E512">
            <v>0</v>
          </cell>
        </row>
        <row r="513">
          <cell r="B513">
            <v>0</v>
          </cell>
          <cell r="C513" t="str">
            <v>m3</v>
          </cell>
          <cell r="D513" t="str">
            <v>Concreto de 17 Mpa (2500psi)</v>
          </cell>
          <cell r="E513" t="str">
            <v>1.2,5.4,5</v>
          </cell>
        </row>
        <row r="514">
          <cell r="B514" t="str">
            <v>IAREN</v>
          </cell>
          <cell r="C514" t="str">
            <v>m3</v>
          </cell>
          <cell r="D514" t="str">
            <v>Arenilla</v>
          </cell>
          <cell r="E514">
            <v>0.52</v>
          </cell>
        </row>
        <row r="515">
          <cell r="B515" t="str">
            <v>ITRI</v>
          </cell>
          <cell r="C515" t="str">
            <v>m3</v>
          </cell>
          <cell r="D515" t="str">
            <v>Triturado</v>
          </cell>
          <cell r="E515">
            <v>0.9</v>
          </cell>
        </row>
        <row r="516">
          <cell r="B516" t="str">
            <v>TI</v>
          </cell>
          <cell r="C516" t="str">
            <v>m3</v>
          </cell>
          <cell r="D516" t="str">
            <v>Transporte interno</v>
          </cell>
          <cell r="E516">
            <v>1.42</v>
          </cell>
        </row>
        <row r="517">
          <cell r="B517" t="str">
            <v>ICEM</v>
          </cell>
          <cell r="C517" t="str">
            <v>bul</v>
          </cell>
          <cell r="D517" t="str">
            <v>Cemento (incluye transporte)</v>
          </cell>
          <cell r="E517">
            <v>6.5</v>
          </cell>
        </row>
        <row r="518">
          <cell r="B518" t="str">
            <v>ECON</v>
          </cell>
          <cell r="C518" t="str">
            <v>m3</v>
          </cell>
          <cell r="D518" t="str">
            <v>Concretadora + vibrador</v>
          </cell>
          <cell r="E518">
            <v>3</v>
          </cell>
        </row>
        <row r="519">
          <cell r="B519" t="str">
            <v>IC17Mpa</v>
          </cell>
          <cell r="C519" t="str">
            <v>m3</v>
          </cell>
          <cell r="D519" t="str">
            <v>Concreto de 17 Mpa (2500psi)</v>
          </cell>
          <cell r="E519">
            <v>0</v>
          </cell>
        </row>
        <row r="520">
          <cell r="D520">
            <v>0</v>
          </cell>
          <cell r="E520">
            <v>0</v>
          </cell>
        </row>
        <row r="521">
          <cell r="B521">
            <v>0</v>
          </cell>
          <cell r="C521" t="str">
            <v>m3</v>
          </cell>
          <cell r="D521" t="str">
            <v>Concreto de 13 Mpa (2000psi)</v>
          </cell>
          <cell r="E521" t="str">
            <v>1.3.5</v>
          </cell>
        </row>
        <row r="522">
          <cell r="B522" t="str">
            <v>IAREN</v>
          </cell>
          <cell r="C522" t="str">
            <v>m3</v>
          </cell>
          <cell r="D522" t="str">
            <v>Arenilla</v>
          </cell>
          <cell r="E522">
            <v>0.55500000000000005</v>
          </cell>
        </row>
        <row r="523">
          <cell r="B523" t="str">
            <v>ITRI</v>
          </cell>
          <cell r="C523" t="str">
            <v>m3</v>
          </cell>
          <cell r="D523" t="str">
            <v>Triturado</v>
          </cell>
          <cell r="E523">
            <v>0.92</v>
          </cell>
        </row>
        <row r="524">
          <cell r="B524" t="str">
            <v>TI</v>
          </cell>
          <cell r="C524" t="str">
            <v>m3</v>
          </cell>
          <cell r="D524" t="str">
            <v>Transporte interno</v>
          </cell>
          <cell r="E524">
            <v>1.4750000000000001</v>
          </cell>
        </row>
        <row r="525">
          <cell r="B525" t="str">
            <v>ICEM</v>
          </cell>
          <cell r="C525" t="str">
            <v>bul</v>
          </cell>
          <cell r="D525" t="str">
            <v>Cemento (incluye transporte)</v>
          </cell>
          <cell r="E525">
            <v>4.5</v>
          </cell>
        </row>
        <row r="526">
          <cell r="B526" t="str">
            <v>ECON</v>
          </cell>
          <cell r="C526" t="str">
            <v>m3</v>
          </cell>
          <cell r="D526" t="str">
            <v>Concretadora + vibrador</v>
          </cell>
          <cell r="E526">
            <v>3</v>
          </cell>
        </row>
        <row r="527">
          <cell r="B527" t="str">
            <v>IC13Mpa</v>
          </cell>
          <cell r="C527" t="str">
            <v xml:space="preserve">Total </v>
          </cell>
          <cell r="D527" t="str">
            <v>Concreto de 13 Mpa (2000psi)</v>
          </cell>
          <cell r="E527">
            <v>0</v>
          </cell>
        </row>
        <row r="528">
          <cell r="D528">
            <v>0</v>
          </cell>
          <cell r="E528">
            <v>0</v>
          </cell>
        </row>
        <row r="529">
          <cell r="B529" t="str">
            <v>ICCIC</v>
          </cell>
          <cell r="C529" t="str">
            <v>m3</v>
          </cell>
          <cell r="D529" t="str">
            <v>Concreto ciclópeo de f´c=211 kg/cm2 50% sobre tamaño emáx=0,20m</v>
          </cell>
          <cell r="E529">
            <v>0</v>
          </cell>
        </row>
        <row r="530">
          <cell r="D530">
            <v>0</v>
          </cell>
          <cell r="E530">
            <v>0</v>
          </cell>
        </row>
        <row r="531">
          <cell r="B531">
            <v>0</v>
          </cell>
          <cell r="C531" t="str">
            <v>m3</v>
          </cell>
          <cell r="D531" t="str">
            <v>Mortero 17 Mpa (2500psi)</v>
          </cell>
          <cell r="E531" t="str">
            <v>1.3.5</v>
          </cell>
        </row>
        <row r="532">
          <cell r="B532" t="str">
            <v>IAREN</v>
          </cell>
          <cell r="C532" t="str">
            <v>m3</v>
          </cell>
          <cell r="D532" t="str">
            <v>Arenilla</v>
          </cell>
          <cell r="E532">
            <v>1.0900000000000001</v>
          </cell>
        </row>
        <row r="533">
          <cell r="B533" t="str">
            <v>TI</v>
          </cell>
          <cell r="C533" t="str">
            <v>m3</v>
          </cell>
          <cell r="D533" t="str">
            <v>Transporte interno</v>
          </cell>
          <cell r="E533">
            <v>1.0900000000000001</v>
          </cell>
        </row>
        <row r="534">
          <cell r="B534" t="str">
            <v>ICEM</v>
          </cell>
          <cell r="C534" t="str">
            <v>bul</v>
          </cell>
          <cell r="D534" t="str">
            <v>Cemento (incluye transporte)</v>
          </cell>
          <cell r="E534">
            <v>9</v>
          </cell>
        </row>
        <row r="535">
          <cell r="B535" t="str">
            <v>IM17Mpa</v>
          </cell>
          <cell r="C535" t="str">
            <v>m3</v>
          </cell>
          <cell r="D535" t="str">
            <v>Mortero 17 Mpa (2500psi)</v>
          </cell>
          <cell r="E535">
            <v>0</v>
          </cell>
        </row>
        <row r="536">
          <cell r="D536">
            <v>0</v>
          </cell>
          <cell r="E536">
            <v>0</v>
          </cell>
        </row>
        <row r="537">
          <cell r="D537">
            <v>0</v>
          </cell>
          <cell r="E537">
            <v>0</v>
          </cell>
        </row>
        <row r="538">
          <cell r="D538">
            <v>0</v>
          </cell>
          <cell r="E538">
            <v>0</v>
          </cell>
        </row>
      </sheetData>
      <sheetData sheetId="3" refreshError="1"/>
      <sheetData sheetId="4" refreshError="1"/>
      <sheetData sheetId="5" refreshError="1"/>
      <sheetData sheetId="6" refreshError="1"/>
      <sheetData sheetId="7" refreshError="1"/>
      <sheetData sheetId="8"/>
      <sheetData sheetId="9"/>
      <sheetData sheetId="10"/>
      <sheetData sheetId="11"/>
      <sheetData sheetId="12"/>
      <sheetData sheetId="13"/>
      <sheetData sheetId="14"/>
      <sheetData sheetId="15" refreshError="1"/>
      <sheetData sheetId="16"/>
      <sheetData sheetId="17"/>
      <sheetData sheetId="18"/>
      <sheetData sheetId="19" refreshError="1"/>
      <sheetData sheetId="20" refreshError="1"/>
      <sheetData sheetId="21" refreshError="1"/>
      <sheetData sheetId="22" refreshError="1"/>
      <sheetData sheetId="23">
        <row r="1">
          <cell r="A1">
            <v>0</v>
          </cell>
        </row>
      </sheetData>
      <sheetData sheetId="24"/>
      <sheetData sheetId="25"/>
      <sheetData sheetId="26"/>
      <sheetData sheetId="27"/>
      <sheetData sheetId="28"/>
      <sheetData sheetId="29"/>
      <sheetData sheetId="30"/>
      <sheetData sheetId="31"/>
      <sheetData sheetId="32"/>
      <sheetData sheetId="33"/>
      <sheetData sheetId="34"/>
      <sheetData sheetId="35" refreshError="1"/>
      <sheetData sheetId="36"/>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generales"/>
      <sheetName val="Datos de entrada"/>
      <sheetName val="FOR-001"/>
      <sheetName val="Sábana"/>
      <sheetName val="Cuadro 1"/>
      <sheetName val="Cuadro 1 (2)"/>
      <sheetName val="Cuadro 2"/>
      <sheetName val="Cuadro 2 (2)"/>
      <sheetName val="Cuadro3"/>
      <sheetName val="Cuadro3 (2)"/>
      <sheetName val="Cuadro 4"/>
      <sheetName val="Cuadro 5"/>
      <sheetName val="Cuadro 6"/>
      <sheetName val="Cuadro 7"/>
      <sheetName val="Cuadro 8"/>
      <sheetName val="Cuadro 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c de Hidr."/>
      <sheetName val="Cambio de Valv."/>
      <sheetName val="Interc.tapones"/>
      <sheetName val="Interc.válv."/>
      <sheetName val="Coloc. e Interc. Tapones"/>
      <sheetName val="Varios."/>
      <sheetName val="Paral. 1"/>
      <sheetName val="Paral. 2"/>
      <sheetName val="Paral. 3"/>
      <sheetName val="Paral.4"/>
      <sheetName val="Totales"/>
      <sheetName val="Hoja1"/>
      <sheetName val="Sábana"/>
      <sheetName val="Interc_de_Hidr_"/>
      <sheetName val="Cambio_de_Valv_"/>
      <sheetName val="Interc_tapones"/>
      <sheetName val="Interc_válv_"/>
      <sheetName val="Coloc__e_Interc__Tapones"/>
      <sheetName val="Varios_"/>
      <sheetName val="Paral__1"/>
      <sheetName val="Paral__2"/>
      <sheetName val="Paral__3"/>
      <sheetName val="Paral_4"/>
      <sheetName val="Interc_de_Hidr_2"/>
      <sheetName val="Cambio_de_Valv_2"/>
      <sheetName val="Interc_tapones2"/>
      <sheetName val="Interc_válv_2"/>
      <sheetName val="Coloc__e_Interc__Tapones2"/>
      <sheetName val="Varios_2"/>
      <sheetName val="Paral__12"/>
      <sheetName val="Paral__22"/>
      <sheetName val="Paral__32"/>
      <sheetName val="Paral_42"/>
      <sheetName val="Interc_de_Hidr_1"/>
      <sheetName val="Cambio_de_Valv_1"/>
      <sheetName val="Interc_tapones1"/>
      <sheetName val="Interc_válv_1"/>
      <sheetName val="Coloc__e_Interc__Tapones1"/>
      <sheetName val="Varios_1"/>
      <sheetName val="Paral__11"/>
      <sheetName val="Paral__21"/>
      <sheetName val="Paral__31"/>
      <sheetName val="Paral_41"/>
      <sheetName val="Interc_de_Hidr_3"/>
      <sheetName val="Cambio_de_Valv_3"/>
      <sheetName val="Interc_tapones3"/>
      <sheetName val="Interc_válv_3"/>
      <sheetName val="Coloc__e_Interc__Tapones3"/>
      <sheetName val="Varios_3"/>
      <sheetName val="Paral__13"/>
      <sheetName val="Paral__23"/>
      <sheetName val="Paral__33"/>
      <sheetName val="Paral_43"/>
      <sheetName val="Interc_de_Hidr_4"/>
      <sheetName val="Cambio_de_Valv_4"/>
      <sheetName val="Interc_tapones4"/>
      <sheetName val="Interc_válv_4"/>
      <sheetName val="Coloc__e_Interc__Tapones4"/>
      <sheetName val="Varios_4"/>
      <sheetName val="Paral__14"/>
      <sheetName val="Paral__24"/>
      <sheetName val="Paral__34"/>
      <sheetName val="Paral_44"/>
      <sheetName val="PRESUPUESTO"/>
      <sheetName val="4545042-N421  "/>
      <sheetName val="420-N421   "/>
      <sheetName val="N419-420"/>
      <sheetName val="N418-N419"/>
      <sheetName val="N417-N418"/>
      <sheetName val="N416-N417"/>
      <sheetName val="N415-N416"/>
      <sheetName val="N414-N415"/>
      <sheetName val="N72-N414 "/>
      <sheetName val="N72-N413"/>
      <sheetName val="N413-N412"/>
      <sheetName val="N412-N350"/>
      <sheetName val="N383-N350"/>
      <sheetName val="PrecRec"/>
      <sheetName val="32"/>
      <sheetName val="APU"/>
      <sheetName val="LISTA CÓDIGOS"/>
      <sheetName val="BASE APU"/>
      <sheetName val="MANO DE OBRA"/>
      <sheetName val="INSUMOS"/>
      <sheetName val="EQUIPOS"/>
      <sheetName val="MATERIALES"/>
      <sheetName val="ESTRUCTURAS"/>
      <sheetName val="TRANSPORTE"/>
    </sheetNames>
    <sheetDataSet>
      <sheetData sheetId="0">
        <row r="5">
          <cell r="E5" t="str">
            <v>CANTIDAD</v>
          </cell>
        </row>
      </sheetData>
      <sheetData sheetId="1">
        <row r="5">
          <cell r="E5" t="str">
            <v>CANTIDAD</v>
          </cell>
        </row>
      </sheetData>
      <sheetData sheetId="2">
        <row r="5">
          <cell r="E5" t="str">
            <v>CANTIDAD</v>
          </cell>
        </row>
      </sheetData>
      <sheetData sheetId="3">
        <row r="5">
          <cell r="E5" t="str">
            <v>CANTIDAD</v>
          </cell>
        </row>
      </sheetData>
      <sheetData sheetId="4">
        <row r="5">
          <cell r="E5" t="str">
            <v>CANTIDAD</v>
          </cell>
        </row>
      </sheetData>
      <sheetData sheetId="5">
        <row r="5">
          <cell r="E5" t="str">
            <v>CANTIDAD</v>
          </cell>
        </row>
      </sheetData>
      <sheetData sheetId="6">
        <row r="5">
          <cell r="E5" t="str">
            <v>CANTIDAD</v>
          </cell>
        </row>
      </sheetData>
      <sheetData sheetId="7">
        <row r="5">
          <cell r="E5" t="str">
            <v>CANTIDAD</v>
          </cell>
        </row>
      </sheetData>
      <sheetData sheetId="8">
        <row r="5">
          <cell r="E5" t="str">
            <v>CANTIDAD</v>
          </cell>
        </row>
      </sheetData>
      <sheetData sheetId="9">
        <row r="5">
          <cell r="E5" t="str">
            <v>CANTIDAD</v>
          </cell>
        </row>
        <row r="11">
          <cell r="E11">
            <v>24.25</v>
          </cell>
        </row>
        <row r="13">
          <cell r="E13">
            <v>1</v>
          </cell>
        </row>
        <row r="15">
          <cell r="E15">
            <v>6</v>
          </cell>
        </row>
        <row r="19">
          <cell r="E19">
            <v>2.86</v>
          </cell>
        </row>
        <row r="21">
          <cell r="E21">
            <v>2</v>
          </cell>
        </row>
        <row r="23">
          <cell r="E23">
            <v>2</v>
          </cell>
        </row>
        <row r="25">
          <cell r="E25">
            <v>4.6399999999999997</v>
          </cell>
        </row>
        <row r="27">
          <cell r="E27">
            <v>11</v>
          </cell>
        </row>
        <row r="29">
          <cell r="E29">
            <v>6.5</v>
          </cell>
        </row>
        <row r="31">
          <cell r="E31">
            <v>2</v>
          </cell>
        </row>
        <row r="35">
          <cell r="E35">
            <v>165</v>
          </cell>
        </row>
        <row r="37">
          <cell r="E37">
            <v>4</v>
          </cell>
        </row>
        <row r="39">
          <cell r="E39">
            <v>41.26</v>
          </cell>
        </row>
        <row r="49">
          <cell r="E49">
            <v>133.31</v>
          </cell>
        </row>
        <row r="53">
          <cell r="E53">
            <v>34.21</v>
          </cell>
        </row>
        <row r="55">
          <cell r="E55">
            <v>67.94</v>
          </cell>
        </row>
        <row r="57">
          <cell r="E57">
            <v>40.270000000000003</v>
          </cell>
        </row>
        <row r="61">
          <cell r="E61">
            <v>15</v>
          </cell>
        </row>
        <row r="63">
          <cell r="E63">
            <v>2</v>
          </cell>
        </row>
        <row r="65">
          <cell r="E65">
            <v>35.78</v>
          </cell>
        </row>
        <row r="69">
          <cell r="E69">
            <v>2</v>
          </cell>
        </row>
        <row r="71">
          <cell r="E71">
            <v>2</v>
          </cell>
        </row>
        <row r="73">
          <cell r="E73">
            <v>6</v>
          </cell>
        </row>
        <row r="75">
          <cell r="E75">
            <v>2</v>
          </cell>
        </row>
        <row r="77">
          <cell r="E77">
            <v>2</v>
          </cell>
        </row>
        <row r="79">
          <cell r="E79">
            <v>5</v>
          </cell>
        </row>
        <row r="83">
          <cell r="E83">
            <v>6</v>
          </cell>
        </row>
        <row r="85">
          <cell r="E85">
            <v>10</v>
          </cell>
        </row>
        <row r="89">
          <cell r="E89">
            <v>5.0999999999999996</v>
          </cell>
        </row>
        <row r="99">
          <cell r="E99">
            <v>15.11</v>
          </cell>
        </row>
        <row r="101">
          <cell r="E101">
            <v>1</v>
          </cell>
        </row>
        <row r="107">
          <cell r="E107">
            <v>10.08</v>
          </cell>
        </row>
        <row r="123">
          <cell r="E123">
            <v>0</v>
          </cell>
        </row>
        <row r="124">
          <cell r="E124">
            <v>0</v>
          </cell>
        </row>
        <row r="125">
          <cell r="E125">
            <v>0</v>
          </cell>
        </row>
        <row r="126">
          <cell r="E126">
            <v>0</v>
          </cell>
        </row>
        <row r="127">
          <cell r="E127">
            <v>270</v>
          </cell>
        </row>
        <row r="141">
          <cell r="E141">
            <v>98</v>
          </cell>
        </row>
        <row r="143">
          <cell r="E143">
            <v>310</v>
          </cell>
        </row>
        <row r="153">
          <cell r="E153">
            <v>3</v>
          </cell>
        </row>
        <row r="155">
          <cell r="E155">
            <v>1</v>
          </cell>
        </row>
        <row r="157">
          <cell r="E157">
            <v>16</v>
          </cell>
        </row>
        <row r="159">
          <cell r="E159">
            <v>2</v>
          </cell>
        </row>
        <row r="161">
          <cell r="E161">
            <v>5</v>
          </cell>
        </row>
        <row r="163">
          <cell r="E163">
            <v>2</v>
          </cell>
        </row>
        <row r="165">
          <cell r="E165">
            <v>15</v>
          </cell>
        </row>
        <row r="171">
          <cell r="E171">
            <v>12</v>
          </cell>
        </row>
        <row r="175">
          <cell r="E175">
            <v>2</v>
          </cell>
        </row>
        <row r="177">
          <cell r="E177">
            <v>2</v>
          </cell>
        </row>
        <row r="179">
          <cell r="E179">
            <v>2</v>
          </cell>
        </row>
        <row r="193">
          <cell r="E193">
            <v>4</v>
          </cell>
        </row>
        <row r="195">
          <cell r="E195">
            <v>3</v>
          </cell>
        </row>
        <row r="197">
          <cell r="E197">
            <v>4</v>
          </cell>
        </row>
        <row r="209">
          <cell r="E209">
            <v>2</v>
          </cell>
        </row>
        <row r="211">
          <cell r="E211">
            <v>2</v>
          </cell>
        </row>
        <row r="213">
          <cell r="E213">
            <v>4</v>
          </cell>
        </row>
        <row r="217">
          <cell r="E217">
            <v>2</v>
          </cell>
        </row>
        <row r="219">
          <cell r="E219">
            <v>2</v>
          </cell>
        </row>
        <row r="225">
          <cell r="E225">
            <v>2</v>
          </cell>
        </row>
        <row r="233">
          <cell r="E233">
            <v>2</v>
          </cell>
        </row>
        <row r="263">
          <cell r="E263">
            <v>1</v>
          </cell>
        </row>
        <row r="267">
          <cell r="E267">
            <v>3</v>
          </cell>
        </row>
        <row r="269">
          <cell r="E269">
            <v>1</v>
          </cell>
        </row>
        <row r="273">
          <cell r="E273">
            <v>1</v>
          </cell>
        </row>
        <row r="294">
          <cell r="E294">
            <v>4</v>
          </cell>
        </row>
        <row r="296">
          <cell r="E296">
            <v>6</v>
          </cell>
        </row>
        <row r="298">
          <cell r="E298">
            <v>2</v>
          </cell>
        </row>
        <row r="312">
          <cell r="E312">
            <v>2</v>
          </cell>
        </row>
        <row r="318">
          <cell r="E318">
            <v>4</v>
          </cell>
        </row>
        <row r="320">
          <cell r="E320">
            <v>2</v>
          </cell>
        </row>
        <row r="334">
          <cell r="E334">
            <v>36</v>
          </cell>
        </row>
        <row r="336">
          <cell r="E336">
            <v>6</v>
          </cell>
        </row>
        <row r="338">
          <cell r="E338">
            <v>14</v>
          </cell>
        </row>
        <row r="340">
          <cell r="E340">
            <v>2</v>
          </cell>
        </row>
        <row r="342">
          <cell r="E342">
            <v>2</v>
          </cell>
        </row>
        <row r="358">
          <cell r="E358">
            <v>1</v>
          </cell>
        </row>
        <row r="364">
          <cell r="E364">
            <v>1</v>
          </cell>
        </row>
        <row r="368">
          <cell r="E368">
            <v>1</v>
          </cell>
        </row>
        <row r="376">
          <cell r="E376">
            <v>5</v>
          </cell>
        </row>
        <row r="378">
          <cell r="E378">
            <v>2</v>
          </cell>
        </row>
        <row r="380">
          <cell r="E380">
            <v>1</v>
          </cell>
        </row>
        <row r="384">
          <cell r="E384">
            <v>1</v>
          </cell>
        </row>
        <row r="388">
          <cell r="E388">
            <v>8</v>
          </cell>
        </row>
        <row r="390">
          <cell r="E390">
            <v>2</v>
          </cell>
        </row>
        <row r="392">
          <cell r="E392">
            <v>1</v>
          </cell>
        </row>
        <row r="404">
          <cell r="E404">
            <v>1</v>
          </cell>
        </row>
        <row r="406">
          <cell r="E406">
            <v>2</v>
          </cell>
        </row>
        <row r="422">
          <cell r="E422">
            <v>250</v>
          </cell>
        </row>
        <row r="424">
          <cell r="E424">
            <v>2</v>
          </cell>
        </row>
        <row r="432">
          <cell r="E432">
            <v>1</v>
          </cell>
        </row>
        <row r="434">
          <cell r="E434">
            <v>2</v>
          </cell>
        </row>
        <row r="450">
          <cell r="E450">
            <v>3842</v>
          </cell>
        </row>
        <row r="452">
          <cell r="E452">
            <v>167.4</v>
          </cell>
        </row>
        <row r="454">
          <cell r="E454">
            <v>2724</v>
          </cell>
        </row>
        <row r="456">
          <cell r="E456">
            <v>2</v>
          </cell>
        </row>
        <row r="457">
          <cell r="E457">
            <v>0</v>
          </cell>
        </row>
        <row r="458">
          <cell r="E458">
            <v>0</v>
          </cell>
        </row>
        <row r="459">
          <cell r="E459">
            <v>0</v>
          </cell>
        </row>
        <row r="460">
          <cell r="E460">
            <v>0</v>
          </cell>
        </row>
        <row r="461">
          <cell r="E461">
            <v>0</v>
          </cell>
        </row>
        <row r="462">
          <cell r="E462">
            <v>0</v>
          </cell>
        </row>
        <row r="463">
          <cell r="E463">
            <v>0</v>
          </cell>
        </row>
        <row r="464">
          <cell r="E464">
            <v>0</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0</v>
          </cell>
        </row>
        <row r="483">
          <cell r="E483">
            <v>0</v>
          </cell>
        </row>
        <row r="484">
          <cell r="E484">
            <v>0</v>
          </cell>
        </row>
        <row r="485">
          <cell r="E485">
            <v>0</v>
          </cell>
        </row>
        <row r="486">
          <cell r="E486">
            <v>0</v>
          </cell>
        </row>
        <row r="487">
          <cell r="E487">
            <v>0</v>
          </cell>
        </row>
        <row r="488">
          <cell r="E488">
            <v>0</v>
          </cell>
        </row>
        <row r="489">
          <cell r="E489">
            <v>0</v>
          </cell>
        </row>
        <row r="490">
          <cell r="E490">
            <v>0</v>
          </cell>
        </row>
        <row r="491">
          <cell r="E491">
            <v>0</v>
          </cell>
        </row>
        <row r="492">
          <cell r="E492">
            <v>0</v>
          </cell>
        </row>
        <row r="493">
          <cell r="E493">
            <v>0</v>
          </cell>
        </row>
        <row r="494">
          <cell r="E494">
            <v>0</v>
          </cell>
        </row>
        <row r="495">
          <cell r="E495">
            <v>0</v>
          </cell>
        </row>
        <row r="496">
          <cell r="E496">
            <v>0</v>
          </cell>
        </row>
        <row r="497">
          <cell r="E497">
            <v>0</v>
          </cell>
        </row>
        <row r="498">
          <cell r="E498">
            <v>0</v>
          </cell>
        </row>
        <row r="499">
          <cell r="E499">
            <v>0</v>
          </cell>
        </row>
        <row r="500">
          <cell r="E500">
            <v>0</v>
          </cell>
        </row>
        <row r="501">
          <cell r="E501">
            <v>0</v>
          </cell>
        </row>
        <row r="502">
          <cell r="E502">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16">
          <cell r="E516">
            <v>0</v>
          </cell>
        </row>
        <row r="517">
          <cell r="E517">
            <v>0</v>
          </cell>
        </row>
        <row r="518">
          <cell r="E518">
            <v>0</v>
          </cell>
        </row>
        <row r="519">
          <cell r="E519">
            <v>0</v>
          </cell>
        </row>
        <row r="520">
          <cell r="E520">
            <v>0</v>
          </cell>
        </row>
        <row r="521">
          <cell r="E521">
            <v>0</v>
          </cell>
        </row>
        <row r="522">
          <cell r="E522">
            <v>0</v>
          </cell>
        </row>
        <row r="523">
          <cell r="E523">
            <v>0</v>
          </cell>
        </row>
        <row r="524">
          <cell r="E524">
            <v>0</v>
          </cell>
        </row>
        <row r="525">
          <cell r="E525">
            <v>0</v>
          </cell>
        </row>
        <row r="526">
          <cell r="E526">
            <v>0</v>
          </cell>
        </row>
        <row r="527">
          <cell r="E527">
            <v>0</v>
          </cell>
        </row>
        <row r="528">
          <cell r="E528">
            <v>0</v>
          </cell>
        </row>
        <row r="529">
          <cell r="E529">
            <v>0</v>
          </cell>
        </row>
        <row r="530">
          <cell r="E530">
            <v>0</v>
          </cell>
        </row>
        <row r="531">
          <cell r="E531">
            <v>0</v>
          </cell>
        </row>
        <row r="532">
          <cell r="E532">
            <v>270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20</v>
          </cell>
        </row>
        <row r="558">
          <cell r="E558">
            <v>10</v>
          </cell>
        </row>
        <row r="560">
          <cell r="E560">
            <v>0</v>
          </cell>
        </row>
      </sheetData>
      <sheetData sheetId="10"/>
      <sheetData sheetId="11" refreshError="1"/>
      <sheetData sheetId="12" refreshError="1"/>
      <sheetData sheetId="13">
        <row r="5">
          <cell r="E5" t="str">
            <v>CANTIDAD</v>
          </cell>
        </row>
      </sheetData>
      <sheetData sheetId="14">
        <row r="5">
          <cell r="E5" t="str">
            <v>CANTIDAD</v>
          </cell>
        </row>
      </sheetData>
      <sheetData sheetId="15">
        <row r="5">
          <cell r="E5" t="str">
            <v>CANTIDAD</v>
          </cell>
        </row>
      </sheetData>
      <sheetData sheetId="16">
        <row r="5">
          <cell r="E5" t="str">
            <v>CANTIDAD</v>
          </cell>
        </row>
      </sheetData>
      <sheetData sheetId="17">
        <row r="5">
          <cell r="E5" t="str">
            <v>CANTIDAD</v>
          </cell>
        </row>
      </sheetData>
      <sheetData sheetId="18">
        <row r="5">
          <cell r="E5" t="str">
            <v>CANTIDAD</v>
          </cell>
        </row>
      </sheetData>
      <sheetData sheetId="19">
        <row r="5">
          <cell r="E5" t="str">
            <v>CANTIDAD</v>
          </cell>
        </row>
      </sheetData>
      <sheetData sheetId="20">
        <row r="5">
          <cell r="E5" t="str">
            <v>CANTIDAD</v>
          </cell>
        </row>
      </sheetData>
      <sheetData sheetId="21">
        <row r="5">
          <cell r="E5" t="str">
            <v>CANTIDAD</v>
          </cell>
        </row>
      </sheetData>
      <sheetData sheetId="22">
        <row r="5">
          <cell r="E5" t="str">
            <v>CANTIDAD</v>
          </cell>
        </row>
      </sheetData>
      <sheetData sheetId="23">
        <row r="5">
          <cell r="E5" t="str">
            <v>CANTIDAD</v>
          </cell>
        </row>
      </sheetData>
      <sheetData sheetId="24">
        <row r="5">
          <cell r="E5" t="str">
            <v>CANTIDAD</v>
          </cell>
        </row>
      </sheetData>
      <sheetData sheetId="25">
        <row r="5">
          <cell r="E5" t="str">
            <v>CANTIDAD</v>
          </cell>
        </row>
      </sheetData>
      <sheetData sheetId="26">
        <row r="5">
          <cell r="E5" t="str">
            <v>CANTIDAD</v>
          </cell>
        </row>
      </sheetData>
      <sheetData sheetId="27">
        <row r="5">
          <cell r="E5" t="str">
            <v>CANTIDAD</v>
          </cell>
        </row>
      </sheetData>
      <sheetData sheetId="28">
        <row r="5">
          <cell r="E5" t="str">
            <v>CANTIDAD</v>
          </cell>
        </row>
      </sheetData>
      <sheetData sheetId="29">
        <row r="5">
          <cell r="E5" t="str">
            <v>CANTIDAD</v>
          </cell>
        </row>
      </sheetData>
      <sheetData sheetId="30">
        <row r="5">
          <cell r="E5" t="str">
            <v>CANTIDAD</v>
          </cell>
        </row>
      </sheetData>
      <sheetData sheetId="31">
        <row r="5">
          <cell r="E5" t="str">
            <v>CANTIDAD</v>
          </cell>
        </row>
      </sheetData>
      <sheetData sheetId="32">
        <row r="5">
          <cell r="E5" t="str">
            <v>CANTIDAD</v>
          </cell>
        </row>
      </sheetData>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sheetData sheetId="62"/>
      <sheetData sheetId="63">
        <row r="1">
          <cell r="E1">
            <v>0</v>
          </cell>
        </row>
      </sheetData>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refreshError="1"/>
      <sheetData sheetId="78" refreshError="1"/>
      <sheetData sheetId="79" refreshError="1"/>
      <sheetData sheetId="80"/>
      <sheetData sheetId="81">
        <row r="1">
          <cell r="E1">
            <v>0</v>
          </cell>
        </row>
      </sheetData>
      <sheetData sheetId="82"/>
      <sheetData sheetId="83"/>
      <sheetData sheetId="84"/>
      <sheetData sheetId="85"/>
      <sheetData sheetId="86"/>
      <sheetData sheetId="87"/>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IU"/>
      <sheetName val="PRESTA"/>
      <sheetName val="BASE"/>
      <sheetName val="BASE_CTOS"/>
      <sheetName val="PRELIM"/>
      <sheetName val="TUBERIA"/>
      <sheetName val="EXCAVA"/>
      <sheetName val="COLECTOR-NORTE"/>
      <sheetName val="APU COLECTOR-NORTE"/>
      <sheetName val="COLECTOR-SUR"/>
      <sheetName val="APU COLECTOR-SUR"/>
      <sheetName val="REDES SECUND SUR"/>
      <sheetName val="APU Redes Secundarias  SUR"/>
      <sheetName val="DOMICILIARES"/>
      <sheetName val="REDES_P1_ConZanja"/>
      <sheetName val="Domiciliarias_P1"/>
      <sheetName val="OBRAS_COMPLEMENTARIAS"/>
      <sheetName val="APU_Redes_P1_ConZanja"/>
      <sheetName val="APU_DOMICILIARES"/>
      <sheetName val="PRESUPUESTO PTAR"/>
      <sheetName val="APU PTAR"/>
      <sheetName val="APU_OBRAS_COMPLEMENTARIAS"/>
      <sheetName val="RESUMEN OBRAS"/>
    </sheetNames>
    <sheetDataSet>
      <sheetData sheetId="0"/>
      <sheetData sheetId="1"/>
      <sheetData sheetId="2">
        <row r="3">
          <cell r="C3">
            <v>0</v>
          </cell>
        </row>
        <row r="8">
          <cell r="D8">
            <v>0.66280000000000006</v>
          </cell>
        </row>
        <row r="11">
          <cell r="D11">
            <v>0</v>
          </cell>
        </row>
        <row r="12">
          <cell r="D12">
            <v>0</v>
          </cell>
        </row>
        <row r="13">
          <cell r="D13">
            <v>0</v>
          </cell>
        </row>
        <row r="14">
          <cell r="D14">
            <v>300000</v>
          </cell>
        </row>
        <row r="15">
          <cell r="D15">
            <v>0</v>
          </cell>
        </row>
        <row r="16">
          <cell r="D16">
            <v>60000</v>
          </cell>
        </row>
        <row r="17">
          <cell r="D17">
            <v>358</v>
          </cell>
        </row>
        <row r="18">
          <cell r="D18">
            <v>0</v>
          </cell>
        </row>
        <row r="19">
          <cell r="D19">
            <v>0</v>
          </cell>
        </row>
        <row r="23">
          <cell r="D23">
            <v>2465</v>
          </cell>
        </row>
        <row r="24">
          <cell r="D24">
            <v>3151</v>
          </cell>
        </row>
        <row r="25">
          <cell r="D25">
            <v>4100</v>
          </cell>
        </row>
        <row r="26">
          <cell r="D26">
            <v>3130</v>
          </cell>
        </row>
        <row r="27">
          <cell r="D27">
            <v>3137</v>
          </cell>
        </row>
        <row r="28">
          <cell r="D28">
            <v>75400</v>
          </cell>
        </row>
        <row r="29">
          <cell r="D29">
            <v>124120</v>
          </cell>
        </row>
        <row r="34">
          <cell r="D34">
            <v>295656.5</v>
          </cell>
        </row>
        <row r="35">
          <cell r="D35">
            <v>267231.5</v>
          </cell>
        </row>
        <row r="36">
          <cell r="D36">
            <v>244956.5</v>
          </cell>
        </row>
        <row r="37">
          <cell r="D37">
            <v>247240</v>
          </cell>
        </row>
        <row r="38">
          <cell r="D38">
            <v>233531.5</v>
          </cell>
        </row>
        <row r="39">
          <cell r="D39">
            <v>219631.5</v>
          </cell>
        </row>
        <row r="43">
          <cell r="D43">
            <v>292160</v>
          </cell>
        </row>
        <row r="44">
          <cell r="D44">
            <v>256060</v>
          </cell>
        </row>
        <row r="45">
          <cell r="D45">
            <v>199360</v>
          </cell>
        </row>
        <row r="54">
          <cell r="D54">
            <v>36000</v>
          </cell>
        </row>
        <row r="55">
          <cell r="D55">
            <v>7000</v>
          </cell>
        </row>
        <row r="56">
          <cell r="D56">
            <v>25000</v>
          </cell>
        </row>
        <row r="57">
          <cell r="D57">
            <v>65000</v>
          </cell>
        </row>
        <row r="58">
          <cell r="D58">
            <v>25500</v>
          </cell>
        </row>
        <row r="59">
          <cell r="D59">
            <v>75000</v>
          </cell>
        </row>
        <row r="60">
          <cell r="D60">
            <v>50000</v>
          </cell>
        </row>
        <row r="61">
          <cell r="D61">
            <v>21500</v>
          </cell>
        </row>
        <row r="62">
          <cell r="D62">
            <v>1800</v>
          </cell>
        </row>
        <row r="63">
          <cell r="D63">
            <v>45000</v>
          </cell>
        </row>
        <row r="64">
          <cell r="D64">
            <v>225000</v>
          </cell>
        </row>
        <row r="65">
          <cell r="D65">
            <v>260000</v>
          </cell>
        </row>
        <row r="66">
          <cell r="D66">
            <v>20000</v>
          </cell>
        </row>
        <row r="67">
          <cell r="D67">
            <v>266800</v>
          </cell>
        </row>
        <row r="68">
          <cell r="D68">
            <v>35000</v>
          </cell>
        </row>
        <row r="69">
          <cell r="D69">
            <v>37100</v>
          </cell>
        </row>
        <row r="70">
          <cell r="D70">
            <v>1050</v>
          </cell>
        </row>
        <row r="71">
          <cell r="D71">
            <v>550</v>
          </cell>
        </row>
        <row r="72">
          <cell r="D72">
            <v>198070</v>
          </cell>
        </row>
        <row r="75">
          <cell r="D75">
            <v>1750</v>
          </cell>
        </row>
        <row r="76">
          <cell r="D76">
            <v>10324</v>
          </cell>
        </row>
        <row r="77">
          <cell r="D77">
            <v>102098.56</v>
          </cell>
        </row>
        <row r="78">
          <cell r="D78">
            <v>14965.16</v>
          </cell>
        </row>
        <row r="79">
          <cell r="D79">
            <v>18241</v>
          </cell>
        </row>
        <row r="80">
          <cell r="D80">
            <v>1950</v>
          </cell>
        </row>
        <row r="81">
          <cell r="D81">
            <v>2989.3199999999997</v>
          </cell>
        </row>
        <row r="83">
          <cell r="D83">
            <v>7820.7199999999993</v>
          </cell>
        </row>
        <row r="84">
          <cell r="D84">
            <v>11815.759999999998</v>
          </cell>
        </row>
        <row r="85">
          <cell r="D85">
            <v>16025.4</v>
          </cell>
        </row>
        <row r="86">
          <cell r="D86">
            <v>26442.199999999997</v>
          </cell>
        </row>
        <row r="87">
          <cell r="D87">
            <v>57395.64</v>
          </cell>
        </row>
        <row r="88">
          <cell r="D88">
            <v>97278.76</v>
          </cell>
        </row>
        <row r="89">
          <cell r="D89">
            <v>150535.51999999999</v>
          </cell>
        </row>
        <row r="90">
          <cell r="D90">
            <v>211733.63999999998</v>
          </cell>
        </row>
        <row r="91">
          <cell r="D91">
            <v>287019.95999999996</v>
          </cell>
        </row>
        <row r="92">
          <cell r="D92">
            <v>376719.27999999997</v>
          </cell>
        </row>
        <row r="94">
          <cell r="D94">
            <v>6638.6799999999994</v>
          </cell>
        </row>
        <row r="95">
          <cell r="D95">
            <v>13147.439999999999</v>
          </cell>
        </row>
        <row r="96">
          <cell r="D96">
            <v>21697.8</v>
          </cell>
        </row>
        <row r="97">
          <cell r="D97">
            <v>47007.839999999997</v>
          </cell>
        </row>
        <row r="98">
          <cell r="D98">
            <v>79972.72</v>
          </cell>
        </row>
        <row r="99">
          <cell r="D99">
            <v>122355.63999999998</v>
          </cell>
        </row>
        <row r="102">
          <cell r="D102">
            <v>11183.56</v>
          </cell>
        </row>
        <row r="103">
          <cell r="D103">
            <v>18112.239999999998</v>
          </cell>
        </row>
        <row r="104">
          <cell r="D104">
            <v>37724.36</v>
          </cell>
        </row>
        <row r="106">
          <cell r="D106">
            <v>100275.04</v>
          </cell>
        </row>
        <row r="110">
          <cell r="D110">
            <v>30726.079999999998</v>
          </cell>
        </row>
        <row r="111">
          <cell r="D111">
            <v>51897.24</v>
          </cell>
        </row>
        <row r="116">
          <cell r="D116">
            <v>63373.119999999995</v>
          </cell>
        </row>
        <row r="118">
          <cell r="D118">
            <v>356531.8</v>
          </cell>
        </row>
        <row r="119">
          <cell r="D119">
            <v>199549</v>
          </cell>
        </row>
        <row r="120">
          <cell r="D120">
            <v>108613.12</v>
          </cell>
        </row>
        <row r="121">
          <cell r="D121">
            <v>46516</v>
          </cell>
        </row>
        <row r="122">
          <cell r="D122">
            <v>28617.199999999997</v>
          </cell>
        </row>
        <row r="123">
          <cell r="D123">
            <v>16714.439999999999</v>
          </cell>
        </row>
        <row r="124">
          <cell r="D124">
            <v>731389.27999999991</v>
          </cell>
        </row>
        <row r="125">
          <cell r="D125">
            <v>233920.96</v>
          </cell>
        </row>
        <row r="126">
          <cell r="D126">
            <v>127224.15999999999</v>
          </cell>
        </row>
        <row r="127">
          <cell r="D127">
            <v>19349.96</v>
          </cell>
        </row>
        <row r="128">
          <cell r="D128">
            <v>31895.359999999997</v>
          </cell>
        </row>
        <row r="129">
          <cell r="D129">
            <v>54693.999999999993</v>
          </cell>
        </row>
        <row r="130">
          <cell r="D130">
            <v>251.71999999999997</v>
          </cell>
        </row>
        <row r="131">
          <cell r="D131">
            <v>3369.7999999999997</v>
          </cell>
        </row>
        <row r="132">
          <cell r="D132">
            <v>13248.359999999999</v>
          </cell>
        </row>
        <row r="133">
          <cell r="D133">
            <v>24368.12</v>
          </cell>
        </row>
        <row r="134">
          <cell r="D134">
            <v>3205.08</v>
          </cell>
        </row>
        <row r="135">
          <cell r="D135">
            <v>18202.719999999998</v>
          </cell>
        </row>
        <row r="144">
          <cell r="D144">
            <v>3016</v>
          </cell>
        </row>
        <row r="146">
          <cell r="D146">
            <v>1115.9199999999998</v>
          </cell>
        </row>
        <row r="147">
          <cell r="D147">
            <v>2122.7999999999997</v>
          </cell>
        </row>
        <row r="148">
          <cell r="D148">
            <v>3513.64</v>
          </cell>
        </row>
        <row r="150">
          <cell r="D150">
            <v>8297.48</v>
          </cell>
        </row>
        <row r="151">
          <cell r="D151">
            <v>17264.28</v>
          </cell>
        </row>
        <row r="152">
          <cell r="D152">
            <v>25705.599999999999</v>
          </cell>
        </row>
        <row r="153">
          <cell r="D153">
            <v>53855.32</v>
          </cell>
        </row>
        <row r="154">
          <cell r="D154">
            <v>84420.159999999989</v>
          </cell>
        </row>
        <row r="160">
          <cell r="D160">
            <v>10508.439999999999</v>
          </cell>
        </row>
        <row r="161">
          <cell r="D161">
            <v>14880.48</v>
          </cell>
        </row>
        <row r="162">
          <cell r="D162">
            <v>31806.039999999997</v>
          </cell>
        </row>
        <row r="163">
          <cell r="D163">
            <v>67297.399999999994</v>
          </cell>
        </row>
        <row r="164">
          <cell r="D164">
            <v>105660.92</v>
          </cell>
        </row>
        <row r="167">
          <cell r="D167">
            <v>1504.52</v>
          </cell>
        </row>
        <row r="168">
          <cell r="D168">
            <v>12321.519999999999</v>
          </cell>
        </row>
        <row r="169">
          <cell r="D169">
            <v>25152.28</v>
          </cell>
        </row>
        <row r="170">
          <cell r="D170">
            <v>37514.399999999994</v>
          </cell>
        </row>
        <row r="171">
          <cell r="D171">
            <v>79415.92</v>
          </cell>
        </row>
        <row r="172">
          <cell r="D172">
            <v>124474.95999999999</v>
          </cell>
        </row>
        <row r="176">
          <cell r="D176">
            <v>11600</v>
          </cell>
        </row>
        <row r="177">
          <cell r="D177">
            <v>38484.159999999996</v>
          </cell>
        </row>
        <row r="178">
          <cell r="D178">
            <v>51733.679999999993</v>
          </cell>
        </row>
        <row r="179">
          <cell r="D179">
            <v>61224.799999999996</v>
          </cell>
        </row>
        <row r="180">
          <cell r="D180">
            <v>24052.6</v>
          </cell>
        </row>
        <row r="185">
          <cell r="D185">
            <v>5423</v>
          </cell>
        </row>
        <row r="186">
          <cell r="D186">
            <v>4092.4799999999996</v>
          </cell>
        </row>
        <row r="191">
          <cell r="D191">
            <v>11719.48</v>
          </cell>
        </row>
        <row r="192">
          <cell r="D192">
            <v>16332.8</v>
          </cell>
        </row>
        <row r="193">
          <cell r="D193">
            <v>34587.72</v>
          </cell>
        </row>
        <row r="197">
          <cell r="D197">
            <v>7528.4</v>
          </cell>
        </row>
        <row r="198">
          <cell r="D198">
            <v>64298.799999999996</v>
          </cell>
        </row>
        <row r="202">
          <cell r="D202">
            <v>8469.16</v>
          </cell>
        </row>
        <row r="203">
          <cell r="D203">
            <v>31079.879999999997</v>
          </cell>
        </row>
        <row r="205">
          <cell r="D205">
            <v>9969.0399999999991</v>
          </cell>
        </row>
        <row r="206">
          <cell r="D206">
            <v>91366.239999999991</v>
          </cell>
        </row>
        <row r="207">
          <cell r="D207">
            <v>91366.239999999991</v>
          </cell>
        </row>
        <row r="209">
          <cell r="D209">
            <v>21218.719999999998</v>
          </cell>
        </row>
        <row r="211">
          <cell r="D211">
            <v>23324</v>
          </cell>
        </row>
        <row r="212">
          <cell r="D212">
            <v>34096</v>
          </cell>
        </row>
        <row r="213">
          <cell r="D213">
            <v>50156</v>
          </cell>
        </row>
        <row r="214">
          <cell r="D214">
            <v>72433</v>
          </cell>
        </row>
        <row r="215">
          <cell r="D215">
            <v>112191</v>
          </cell>
        </row>
        <row r="216">
          <cell r="D216">
            <v>149294</v>
          </cell>
        </row>
        <row r="217">
          <cell r="D217">
            <v>187996</v>
          </cell>
        </row>
        <row r="221">
          <cell r="D221">
            <v>225572</v>
          </cell>
        </row>
        <row r="222">
          <cell r="D222">
            <v>302259</v>
          </cell>
        </row>
        <row r="223">
          <cell r="D223">
            <v>355579.44</v>
          </cell>
        </row>
        <row r="224">
          <cell r="D224">
            <v>417994</v>
          </cell>
        </row>
        <row r="225">
          <cell r="D225">
            <v>617090</v>
          </cell>
        </row>
        <row r="226">
          <cell r="D226">
            <v>747269</v>
          </cell>
        </row>
        <row r="228">
          <cell r="D228">
            <v>852312</v>
          </cell>
        </row>
        <row r="229">
          <cell r="D229">
            <v>920004</v>
          </cell>
        </row>
        <row r="234">
          <cell r="D234">
            <v>199479</v>
          </cell>
        </row>
        <row r="235">
          <cell r="D235">
            <v>245662</v>
          </cell>
        </row>
        <row r="236">
          <cell r="D236">
            <v>271479</v>
          </cell>
        </row>
        <row r="237">
          <cell r="D237">
            <v>326395</v>
          </cell>
        </row>
        <row r="238">
          <cell r="D238">
            <v>471618</v>
          </cell>
        </row>
        <row r="239">
          <cell r="D239">
            <v>508550</v>
          </cell>
        </row>
        <row r="241">
          <cell r="D241">
            <v>492566</v>
          </cell>
        </row>
        <row r="242">
          <cell r="D242">
            <v>534976</v>
          </cell>
        </row>
        <row r="247">
          <cell r="D247">
            <v>62730</v>
          </cell>
        </row>
        <row r="248">
          <cell r="D248">
            <v>126818</v>
          </cell>
        </row>
        <row r="249">
          <cell r="D249">
            <v>192649</v>
          </cell>
        </row>
        <row r="250">
          <cell r="D250">
            <v>113293</v>
          </cell>
        </row>
        <row r="251">
          <cell r="D251">
            <v>138084</v>
          </cell>
        </row>
        <row r="252">
          <cell r="D252">
            <v>227167</v>
          </cell>
        </row>
        <row r="257">
          <cell r="D257">
            <v>74466.2</v>
          </cell>
        </row>
        <row r="259">
          <cell r="D259">
            <v>150543.63999999998</v>
          </cell>
        </row>
        <row r="261">
          <cell r="D261">
            <v>228690.52</v>
          </cell>
        </row>
        <row r="263">
          <cell r="D263">
            <v>138753.4</v>
          </cell>
        </row>
        <row r="264">
          <cell r="D264">
            <v>167570.12</v>
          </cell>
        </row>
        <row r="265">
          <cell r="D265">
            <v>258841.24</v>
          </cell>
        </row>
        <row r="267">
          <cell r="D267">
            <v>83038.599999999991</v>
          </cell>
        </row>
        <row r="268">
          <cell r="D268">
            <v>54065</v>
          </cell>
        </row>
        <row r="270">
          <cell r="D270">
            <v>423399.99999999994</v>
          </cell>
        </row>
        <row r="272">
          <cell r="D272">
            <v>140360</v>
          </cell>
        </row>
        <row r="273">
          <cell r="D273">
            <v>351480</v>
          </cell>
        </row>
        <row r="274">
          <cell r="D274">
            <v>280720</v>
          </cell>
        </row>
        <row r="275">
          <cell r="D275">
            <v>238959.99999999997</v>
          </cell>
        </row>
        <row r="276">
          <cell r="D276">
            <v>218079.99999999997</v>
          </cell>
        </row>
        <row r="277">
          <cell r="D277">
            <v>112519.99999999999</v>
          </cell>
        </row>
        <row r="278">
          <cell r="D278">
            <v>99760</v>
          </cell>
        </row>
        <row r="279">
          <cell r="D279">
            <v>106719.99999999999</v>
          </cell>
        </row>
        <row r="280">
          <cell r="D280">
            <v>71920</v>
          </cell>
        </row>
        <row r="281">
          <cell r="D281">
            <v>56839.999999999993</v>
          </cell>
        </row>
        <row r="282">
          <cell r="D282">
            <v>2105400</v>
          </cell>
        </row>
        <row r="283">
          <cell r="D283">
            <v>1245840</v>
          </cell>
        </row>
        <row r="284">
          <cell r="D284">
            <v>574200</v>
          </cell>
        </row>
        <row r="285">
          <cell r="D285">
            <v>938439.99999999988</v>
          </cell>
        </row>
        <row r="286">
          <cell r="D286">
            <v>561440</v>
          </cell>
        </row>
        <row r="287">
          <cell r="D287">
            <v>491839.99999999994</v>
          </cell>
        </row>
        <row r="288">
          <cell r="D288">
            <v>429199.99999999994</v>
          </cell>
        </row>
        <row r="289">
          <cell r="D289">
            <v>196040</v>
          </cell>
        </row>
        <row r="290">
          <cell r="D290">
            <v>131080</v>
          </cell>
        </row>
        <row r="291">
          <cell r="D291">
            <v>76560</v>
          </cell>
        </row>
        <row r="293">
          <cell r="D293">
            <v>255199.99999999997</v>
          </cell>
        </row>
        <row r="294">
          <cell r="D294">
            <v>229679.99999999997</v>
          </cell>
        </row>
        <row r="295">
          <cell r="D295">
            <v>184440</v>
          </cell>
        </row>
        <row r="296">
          <cell r="D296">
            <v>154280</v>
          </cell>
        </row>
        <row r="297">
          <cell r="D297">
            <v>126439.99999999999</v>
          </cell>
        </row>
        <row r="298">
          <cell r="D298">
            <v>77720</v>
          </cell>
        </row>
        <row r="299">
          <cell r="D299">
            <v>53359.999999999993</v>
          </cell>
        </row>
        <row r="300">
          <cell r="D300">
            <v>46400</v>
          </cell>
        </row>
        <row r="302">
          <cell r="D302">
            <v>219935.99999999997</v>
          </cell>
        </row>
        <row r="303">
          <cell r="D303">
            <v>210192</v>
          </cell>
        </row>
        <row r="304">
          <cell r="D304">
            <v>201840</v>
          </cell>
        </row>
        <row r="305">
          <cell r="D305">
            <v>225039.99999999997</v>
          </cell>
        </row>
        <row r="306">
          <cell r="D306">
            <v>201608</v>
          </cell>
        </row>
        <row r="310">
          <cell r="D310">
            <v>57419.999999999993</v>
          </cell>
        </row>
        <row r="311">
          <cell r="D311">
            <v>84216</v>
          </cell>
        </row>
        <row r="312">
          <cell r="D312">
            <v>108459.99999999999</v>
          </cell>
        </row>
        <row r="314">
          <cell r="D314">
            <v>680572</v>
          </cell>
        </row>
        <row r="315">
          <cell r="D315">
            <v>701800</v>
          </cell>
        </row>
        <row r="316">
          <cell r="D316">
            <v>904799.99999999988</v>
          </cell>
        </row>
        <row r="320">
          <cell r="D320">
            <v>231999.99999999997</v>
          </cell>
        </row>
        <row r="322">
          <cell r="D322">
            <v>70180</v>
          </cell>
        </row>
        <row r="325">
          <cell r="D325">
            <v>102080</v>
          </cell>
        </row>
        <row r="327">
          <cell r="D327">
            <v>139200</v>
          </cell>
        </row>
        <row r="328">
          <cell r="D328">
            <v>104400</v>
          </cell>
        </row>
        <row r="329">
          <cell r="D329">
            <v>162400</v>
          </cell>
        </row>
        <row r="330">
          <cell r="D330">
            <v>214599.99999999997</v>
          </cell>
        </row>
        <row r="331">
          <cell r="D331">
            <v>233159.99999999997</v>
          </cell>
        </row>
        <row r="332">
          <cell r="D332">
            <v>233159.99999999997</v>
          </cell>
        </row>
        <row r="333">
          <cell r="D333">
            <v>702.95999999999992</v>
          </cell>
        </row>
        <row r="334">
          <cell r="D334">
            <v>3498.56</v>
          </cell>
        </row>
        <row r="335">
          <cell r="D335">
            <v>13385.24</v>
          </cell>
        </row>
        <row r="336">
          <cell r="D336">
            <v>24319.399999999998</v>
          </cell>
        </row>
        <row r="337">
          <cell r="D337">
            <v>30962.719999999998</v>
          </cell>
        </row>
        <row r="338">
          <cell r="D338">
            <v>12255</v>
          </cell>
        </row>
        <row r="339">
          <cell r="D339">
            <v>57107.96</v>
          </cell>
        </row>
        <row r="340">
          <cell r="D340">
            <v>27535</v>
          </cell>
        </row>
        <row r="341">
          <cell r="D341">
            <v>1281.8</v>
          </cell>
        </row>
        <row r="342">
          <cell r="D342">
            <v>1635.6</v>
          </cell>
        </row>
        <row r="343">
          <cell r="D343">
            <v>1605.4399999999998</v>
          </cell>
        </row>
        <row r="344">
          <cell r="D344">
            <v>6061</v>
          </cell>
        </row>
        <row r="345">
          <cell r="D345">
            <v>12125.48</v>
          </cell>
        </row>
        <row r="346">
          <cell r="D346">
            <v>13725.119999999999</v>
          </cell>
        </row>
        <row r="347">
          <cell r="D347">
            <v>17446.399999999998</v>
          </cell>
        </row>
        <row r="348">
          <cell r="D348">
            <v>15000</v>
          </cell>
        </row>
        <row r="349">
          <cell r="D349">
            <v>7000</v>
          </cell>
        </row>
        <row r="350">
          <cell r="D350">
            <v>66000</v>
          </cell>
        </row>
        <row r="352">
          <cell r="D352">
            <v>23000</v>
          </cell>
        </row>
        <row r="353">
          <cell r="D353">
            <v>4800</v>
          </cell>
        </row>
        <row r="354">
          <cell r="D354">
            <v>1600</v>
          </cell>
        </row>
        <row r="355">
          <cell r="D355">
            <v>24882.000000000004</v>
          </cell>
        </row>
        <row r="356">
          <cell r="D356">
            <v>140</v>
          </cell>
        </row>
        <row r="357">
          <cell r="D357">
            <v>19400</v>
          </cell>
        </row>
        <row r="358">
          <cell r="D358">
            <v>12280</v>
          </cell>
        </row>
        <row r="360">
          <cell r="D360">
            <v>12070</v>
          </cell>
        </row>
        <row r="361">
          <cell r="D361">
            <v>258680</v>
          </cell>
        </row>
        <row r="362">
          <cell r="D362">
            <v>388600</v>
          </cell>
        </row>
        <row r="363">
          <cell r="D363">
            <v>556800</v>
          </cell>
        </row>
        <row r="364">
          <cell r="D364">
            <v>1548600</v>
          </cell>
        </row>
        <row r="365">
          <cell r="D365">
            <v>2088000</v>
          </cell>
        </row>
        <row r="366">
          <cell r="D366">
            <v>18000</v>
          </cell>
        </row>
        <row r="367">
          <cell r="D367">
            <v>700</v>
          </cell>
        </row>
        <row r="368">
          <cell r="D368">
            <v>500</v>
          </cell>
        </row>
        <row r="369">
          <cell r="D369">
            <v>43450</v>
          </cell>
        </row>
        <row r="370">
          <cell r="D370">
            <v>40700</v>
          </cell>
        </row>
        <row r="371">
          <cell r="D371">
            <v>59300</v>
          </cell>
        </row>
        <row r="372">
          <cell r="D372">
            <v>27500.000000000004</v>
          </cell>
        </row>
        <row r="373">
          <cell r="D373">
            <v>26950.000000000004</v>
          </cell>
        </row>
        <row r="374">
          <cell r="D374">
            <v>12790</v>
          </cell>
        </row>
        <row r="375">
          <cell r="D375">
            <v>243520</v>
          </cell>
        </row>
        <row r="376">
          <cell r="D376">
            <v>35000</v>
          </cell>
        </row>
        <row r="377">
          <cell r="D377">
            <v>6530</v>
          </cell>
        </row>
        <row r="378">
          <cell r="D378">
            <v>6500</v>
          </cell>
        </row>
        <row r="379">
          <cell r="D379">
            <v>182000</v>
          </cell>
        </row>
        <row r="380">
          <cell r="D380">
            <v>3100</v>
          </cell>
        </row>
        <row r="381">
          <cell r="D381">
            <v>2320</v>
          </cell>
        </row>
        <row r="382">
          <cell r="D382">
            <v>2002.0000000000002</v>
          </cell>
        </row>
        <row r="383">
          <cell r="D383">
            <v>56160.000000000007</v>
          </cell>
        </row>
        <row r="384">
          <cell r="D384">
            <v>50380.000000000007</v>
          </cell>
        </row>
        <row r="385">
          <cell r="D385">
            <v>2750</v>
          </cell>
        </row>
        <row r="386">
          <cell r="D386">
            <v>7000</v>
          </cell>
        </row>
        <row r="387">
          <cell r="D387">
            <v>139200</v>
          </cell>
        </row>
        <row r="388">
          <cell r="D388">
            <v>810</v>
          </cell>
        </row>
        <row r="389">
          <cell r="D389">
            <v>2296328.75</v>
          </cell>
        </row>
        <row r="390">
          <cell r="D390">
            <v>2500</v>
          </cell>
        </row>
        <row r="391">
          <cell r="D391">
            <v>106719.99999999999</v>
          </cell>
        </row>
        <row r="392">
          <cell r="D392">
            <v>163560</v>
          </cell>
        </row>
        <row r="393">
          <cell r="D393">
            <v>812</v>
          </cell>
        </row>
        <row r="394">
          <cell r="D394">
            <v>52500</v>
          </cell>
        </row>
        <row r="395">
          <cell r="D395">
            <v>12800</v>
          </cell>
        </row>
        <row r="396">
          <cell r="D396">
            <v>19200</v>
          </cell>
        </row>
        <row r="397">
          <cell r="D397">
            <v>8000</v>
          </cell>
        </row>
        <row r="398">
          <cell r="D398">
            <v>4000</v>
          </cell>
        </row>
        <row r="404">
          <cell r="D404">
            <v>19603</v>
          </cell>
        </row>
        <row r="405">
          <cell r="D405">
            <v>20595</v>
          </cell>
        </row>
        <row r="412">
          <cell r="D412">
            <v>1276000</v>
          </cell>
        </row>
        <row r="413">
          <cell r="D413">
            <v>614800</v>
          </cell>
        </row>
        <row r="414">
          <cell r="D414">
            <v>463999.99999999994</v>
          </cell>
        </row>
        <row r="415">
          <cell r="D415">
            <v>348000</v>
          </cell>
        </row>
        <row r="416">
          <cell r="D416">
            <v>44196</v>
          </cell>
        </row>
        <row r="418">
          <cell r="D418">
            <v>459359.99999999994</v>
          </cell>
        </row>
        <row r="419">
          <cell r="D419">
            <v>344520</v>
          </cell>
        </row>
        <row r="420">
          <cell r="D420">
            <v>243599.99999999997</v>
          </cell>
        </row>
        <row r="422">
          <cell r="D422">
            <v>17136</v>
          </cell>
        </row>
        <row r="423">
          <cell r="D423">
            <v>301600</v>
          </cell>
        </row>
        <row r="424">
          <cell r="D424">
            <v>267000</v>
          </cell>
        </row>
        <row r="425">
          <cell r="D425">
            <v>96097.1</v>
          </cell>
        </row>
        <row r="430">
          <cell r="D430">
            <v>1403600</v>
          </cell>
        </row>
        <row r="435">
          <cell r="D435">
            <v>60000</v>
          </cell>
        </row>
        <row r="436">
          <cell r="D436">
            <v>60000</v>
          </cell>
        </row>
        <row r="437">
          <cell r="D437">
            <v>65000</v>
          </cell>
        </row>
        <row r="438">
          <cell r="D438">
            <v>6525</v>
          </cell>
        </row>
        <row r="439">
          <cell r="D439">
            <v>37000</v>
          </cell>
        </row>
        <row r="440">
          <cell r="D440">
            <v>41760</v>
          </cell>
        </row>
        <row r="441">
          <cell r="D441">
            <v>36600</v>
          </cell>
        </row>
        <row r="442">
          <cell r="D442">
            <v>35960</v>
          </cell>
        </row>
        <row r="443">
          <cell r="D443">
            <v>80000</v>
          </cell>
        </row>
        <row r="444">
          <cell r="D444">
            <v>120000</v>
          </cell>
        </row>
        <row r="445">
          <cell r="D445">
            <v>50000</v>
          </cell>
        </row>
        <row r="446">
          <cell r="D446">
            <v>70000</v>
          </cell>
        </row>
        <row r="447">
          <cell r="D447">
            <v>40000</v>
          </cell>
        </row>
        <row r="448">
          <cell r="D448">
            <v>40000</v>
          </cell>
        </row>
        <row r="449">
          <cell r="D449">
            <v>14000</v>
          </cell>
        </row>
        <row r="450">
          <cell r="D450">
            <v>3300</v>
          </cell>
        </row>
        <row r="451">
          <cell r="D451">
            <v>8500</v>
          </cell>
        </row>
        <row r="452">
          <cell r="D452">
            <v>231.99999999999997</v>
          </cell>
        </row>
        <row r="453">
          <cell r="D453">
            <v>2500</v>
          </cell>
        </row>
        <row r="454">
          <cell r="D454">
            <v>696</v>
          </cell>
        </row>
        <row r="455">
          <cell r="D455">
            <v>14500</v>
          </cell>
        </row>
        <row r="456">
          <cell r="D456">
            <v>406</v>
          </cell>
        </row>
        <row r="457">
          <cell r="D457">
            <v>719.19999999999993</v>
          </cell>
        </row>
        <row r="458">
          <cell r="D458">
            <v>17400</v>
          </cell>
        </row>
        <row r="459">
          <cell r="D459">
            <v>5000</v>
          </cell>
        </row>
        <row r="460">
          <cell r="D460">
            <v>33640</v>
          </cell>
        </row>
        <row r="461">
          <cell r="D461">
            <v>5800</v>
          </cell>
        </row>
        <row r="462">
          <cell r="D462">
            <v>69599.999999999985</v>
          </cell>
        </row>
        <row r="464">
          <cell r="D464">
            <v>19720</v>
          </cell>
        </row>
        <row r="470">
          <cell r="D470">
            <v>30000</v>
          </cell>
        </row>
        <row r="471">
          <cell r="D471">
            <v>18000</v>
          </cell>
        </row>
        <row r="472">
          <cell r="D472">
            <v>2500</v>
          </cell>
        </row>
        <row r="473">
          <cell r="D473">
            <v>200000</v>
          </cell>
        </row>
        <row r="479">
          <cell r="D479">
            <v>12300</v>
          </cell>
        </row>
        <row r="480">
          <cell r="D480">
            <v>30000</v>
          </cell>
        </row>
        <row r="483">
          <cell r="D483">
            <v>7200</v>
          </cell>
        </row>
        <row r="486">
          <cell r="D486">
            <v>51805.599999999999</v>
          </cell>
        </row>
        <row r="487">
          <cell r="D487">
            <v>10</v>
          </cell>
        </row>
        <row r="488">
          <cell r="D488">
            <v>6050.0000000000009</v>
          </cell>
        </row>
        <row r="489">
          <cell r="D489">
            <v>2788</v>
          </cell>
        </row>
        <row r="490">
          <cell r="D490">
            <v>250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generales"/>
      <sheetName val="Datos de entrada"/>
      <sheetName val="FOR-001"/>
      <sheetName val="Resumen"/>
      <sheetName val="Sábana"/>
      <sheetName val="Cuadro1A"/>
      <sheetName val="Cuadro1B"/>
      <sheetName val="Cuadro2"/>
      <sheetName val="Cuadro3"/>
      <sheetName val="Exper."/>
      <sheetName val="Cumplim."/>
      <sheetName val="Aseg.Calid"/>
      <sheetName val="DETALLE DEL AIUI"/>
      <sheetName val="Comparación histórica"/>
      <sheetName val="Multas SIC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sheetName val="BASE CTOS"/>
      <sheetName val="SEPARADORAS"/>
      <sheetName val="RESUMEN GENERAL OBRAS"/>
      <sheetName val="CAPTACIÓN"/>
      <sheetName val="APU CAPTACION"/>
      <sheetName val="DESARENADOR"/>
      <sheetName val="APU DESARENDOR"/>
      <sheetName val="ADUCCION"/>
      <sheetName val="APU ADUCCION"/>
      <sheetName val="POZO "/>
      <sheetName val="APU POZO"/>
      <sheetName val="CASETA"/>
      <sheetName val="APU CASETA"/>
      <sheetName val="SIS. BOMBEO"/>
      <sheetName val="APU SIST BOMBEO"/>
      <sheetName val="SIS. ELECTRICO"/>
      <sheetName val="APU SIS. ELECTRICO"/>
    </sheetNames>
    <sheetDataSet>
      <sheetData sheetId="0" refreshError="1">
        <row r="5">
          <cell r="C5">
            <v>0.1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generales"/>
      <sheetName val="Datos de entrada"/>
      <sheetName val="FOR-001"/>
      <sheetName val="Sábana"/>
      <sheetName val="Cuadro 1"/>
      <sheetName val="Cuadro 1 (2)"/>
      <sheetName val="Cuadro 2"/>
      <sheetName val="Cuadro 2 (2)"/>
      <sheetName val="Cuadro3"/>
      <sheetName val="Cuadro3 (2)"/>
      <sheetName val="Cuadro 4"/>
      <sheetName val="Cuadro 5"/>
      <sheetName val="Cuadro 6"/>
      <sheetName val="Cuadro 7"/>
      <sheetName val="Cuadro 8"/>
      <sheetName val="Cuadro 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generales"/>
      <sheetName val="Datos de entrada"/>
      <sheetName val="FOR-001"/>
      <sheetName val="Sábana"/>
      <sheetName val="Cuadro1A"/>
      <sheetName val="Cuadro1B"/>
      <sheetName val="Cuadro2-G1"/>
      <sheetName val="Cuadro2-G2"/>
      <sheetName val="Cuadro3-G1"/>
      <sheetName val="Cuadro3-G2"/>
      <sheetName val="Cuadro4"/>
      <sheetName val="Cuadro5"/>
      <sheetName val="Exper."/>
      <sheetName val="Cumplim."/>
      <sheetName val="Aseg.Calid"/>
    </sheetNames>
    <sheetDataSet>
      <sheetData sheetId="0"/>
      <sheetData sheetId="1"/>
      <sheetData sheetId="2" refreshError="1"/>
      <sheetData sheetId="3" refreshError="1"/>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LORES"/>
      <sheetName val="Acumulados"/>
      <sheetName val="Control_Pagos"/>
      <sheetName val="CUMPLIMIENTO DE METAS"/>
      <sheetName val="Consolidado x Actividad"/>
      <sheetName val="Info. Consolidado Acta 2"/>
      <sheetName val="Acta 2"/>
      <sheetName val="Tiempos de Ejecución"/>
      <sheetName val="Relación por municipio"/>
      <sheetName val="Cantidad por ítemes"/>
      <sheetName val="Valor a descontar acta 1"/>
      <sheetName val="Materiales Instalados"/>
      <sheetName val="Cantidad por Actividad"/>
      <sheetName val="Cantidad por Dirección"/>
      <sheetName val="Macro1"/>
      <sheetName val="Dimension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43">
          <cell r="A43" t="str">
            <v>Macro15</v>
          </cell>
        </row>
      </sheetData>
      <sheetData sheetId="1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generales"/>
      <sheetName val="Datos de entrada"/>
      <sheetName val="FOR-001"/>
      <sheetName val="Resumen"/>
      <sheetName val="Sábana"/>
      <sheetName val="Cuadro1A"/>
      <sheetName val="Cuadro1B"/>
      <sheetName val="Cuadro2"/>
      <sheetName val="Cuadro3"/>
      <sheetName val="Exper."/>
      <sheetName val="Cumplim."/>
      <sheetName val="Aseg.Calid"/>
      <sheetName val="DETALLE DEL AIUI"/>
      <sheetName val="Comparación histórica"/>
      <sheetName val="Multas SIC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on"/>
      <sheetName val="Ejecutivo"/>
      <sheetName val="Resumen_Real"/>
      <sheetName val="TablasDinamicas"/>
      <sheetName val="HorasDetalladas"/>
      <sheetName val="46W9"/>
      <sheetName val="46W9_Hoja1"/>
      <sheetName val="46W9_Cuadro de costos"/>
      <sheetName val="46W9_Bases"/>
      <sheetName val="46W9_ASPECTOS ELECTRICOS"/>
      <sheetName val="46W9_OBRAS CIVILES"/>
      <sheetName val="46W9_Costo directos"/>
      <sheetName val="46W9_Resumen Costos"/>
    </sheetNames>
    <sheetDataSet>
      <sheetData sheetId="0"/>
      <sheetData sheetId="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
      <sheetName val="INSUMOS"/>
      <sheetName val="Unitarios"/>
      <sheetName val="Presupuesto"/>
    </sheetNames>
    <sheetDataSet>
      <sheetData sheetId="0" refreshError="1"/>
      <sheetData sheetId="1">
        <row r="226">
          <cell r="D226">
            <v>40.001904000000003</v>
          </cell>
        </row>
        <row r="399">
          <cell r="D399">
            <v>63270.597744000006</v>
          </cell>
        </row>
        <row r="434">
          <cell r="D434">
            <v>6345.1296000000002</v>
          </cell>
        </row>
        <row r="460">
          <cell r="D460">
            <v>127644</v>
          </cell>
        </row>
      </sheetData>
      <sheetData sheetId="2" refreshError="1"/>
      <sheetData sheetId="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Consolidado Acta 3"/>
      <sheetName val="CUMPLIMIENTO DE METAS"/>
      <sheetName val="Control_Pagos"/>
      <sheetName val="Acta 3"/>
      <sheetName val="Acumulados"/>
      <sheetName val="OBRA EXTRA"/>
      <sheetName val="METAS CONTRATO SANEAR 2"/>
      <sheetName val="Tiempos de Ejecución"/>
      <sheetName val="Cantidad por Actividad"/>
      <sheetName val="AGO (2)"/>
      <sheetName val="COSTOS ACTIVIDADES PRINCIPALES"/>
      <sheetName val="Consolidado x Actividad"/>
      <sheetName val="Relación por Municipio (2)"/>
      <sheetName val="COMPARATIVO"/>
      <sheetName val="Cantidad por ítemes"/>
      <sheetName val="Materiales"/>
      <sheetName val="Cantidad por Dirección"/>
      <sheetName val="Gráfico1"/>
      <sheetName val="VALORES"/>
      <sheetName val="Macro1"/>
      <sheetName val="Sában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ow r="22">
          <cell r="A22" t="str">
            <v>Macro12</v>
          </cell>
        </row>
      </sheetData>
      <sheetData sheetId="19">
        <row r="22">
          <cell r="A22" t="str">
            <v>Macro12</v>
          </cell>
        </row>
        <row r="3347">
          <cell r="A3347" t="str">
            <v>Macro4</v>
          </cell>
        </row>
      </sheetData>
      <sheetData sheetId="2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lor por Actividad"/>
      <sheetName val="Ordenes_Ejec_x_Acta_R"/>
      <sheetName val="CUMPLIMIENTO DE METAS"/>
      <sheetName val="Tiempos de ejecución consolidad"/>
      <sheetName val="Control_Pagos"/>
      <sheetName val="Acumulados"/>
      <sheetName val="Gráfico1"/>
      <sheetName val="VALORES"/>
      <sheetName val="Cantidad por ìtemes"/>
      <sheetName val="Tiempos de ejecución por Dir."/>
      <sheetName val="Relaciòn por municipios"/>
      <sheetName val="Info. Consolidado Acta 5"/>
      <sheetName val="Acta 5"/>
      <sheetName val="Materiales"/>
      <sheetName val="Cantidad por Actividad"/>
      <sheetName val="Cantidad por Direcciòn"/>
      <sheetName val="Macro1"/>
      <sheetName val="Consolidado x Actividad"/>
    </sheetNames>
    <sheetDataSet>
      <sheetData sheetId="0"/>
      <sheetData sheetId="1"/>
      <sheetData sheetId="2"/>
      <sheetData sheetId="3"/>
      <sheetData sheetId="4"/>
      <sheetData sheetId="5"/>
      <sheetData sheetId="6" refreshError="1"/>
      <sheetData sheetId="7"/>
      <sheetData sheetId="8"/>
      <sheetData sheetId="9"/>
      <sheetData sheetId="10"/>
      <sheetData sheetId="11"/>
      <sheetData sheetId="12"/>
      <sheetData sheetId="13"/>
      <sheetData sheetId="14"/>
      <sheetData sheetId="15"/>
      <sheetData sheetId="16" refreshError="1">
        <row r="1">
          <cell r="A1" t="str">
            <v>Macro1</v>
          </cell>
          <cell r="B1" t="str">
            <v>Auto_Open</v>
          </cell>
        </row>
        <row r="29">
          <cell r="A29" t="str">
            <v>Macro13</v>
          </cell>
        </row>
        <row r="36">
          <cell r="A36" t="str">
            <v>Macro14</v>
          </cell>
        </row>
        <row r="1667">
          <cell r="A1667" t="str">
            <v>Macro4</v>
          </cell>
        </row>
        <row r="1681">
          <cell r="A1681" t="str">
            <v>Macro6</v>
          </cell>
        </row>
        <row r="1695">
          <cell r="A1695" t="str">
            <v>Macro8</v>
          </cell>
        </row>
        <row r="1702">
          <cell r="A1702" t="str">
            <v>Macro9</v>
          </cell>
        </row>
      </sheetData>
      <sheetData sheetId="17">
        <row r="1667">
          <cell r="A1667" t="str">
            <v>Macro4</v>
          </cell>
        </row>
      </sheetData>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I.U (2)"/>
      <sheetName val="Datos generales"/>
      <sheetName val="Datos de entrada"/>
      <sheetName val="FOR-001"/>
      <sheetName val="Sábana"/>
      <sheetName val="AIUI calculado"/>
      <sheetName val="Cuadro1"/>
      <sheetName val="Cuadro2"/>
      <sheetName val="Cuadro3"/>
      <sheetName val="Exper."/>
      <sheetName val="OtrosCálculos"/>
      <sheetName val="A.I.U"/>
      <sheetName val="A_I_U_(2)"/>
      <sheetName val="Datos_generales"/>
      <sheetName val="Datos_de_entrada"/>
      <sheetName val="AIUI_calculado"/>
      <sheetName val="Exper_"/>
      <sheetName val="A_I_U"/>
    </sheetNames>
    <sheetDataSet>
      <sheetData sheetId="0"/>
      <sheetData sheetId="1"/>
      <sheetData sheetId="2"/>
      <sheetData sheetId="3"/>
      <sheetData sheetId="4">
        <row r="17">
          <cell r="I17">
            <v>183738</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sheetName val="PRESTACIONES"/>
      <sheetName val="APU CONCRETOS"/>
      <sheetName val="FORMALETAS"/>
      <sheetName val="PRELIMIN"/>
      <sheetName val="EXCAVA"/>
      <sheetName val="LLENOS"/>
      <sheetName val="ACUED"/>
      <sheetName val="VALVULAS"/>
      <sheetName val="CONC, MAMP Y ACERO"/>
      <sheetName val="OBRAS COMPL"/>
      <sheetName val="PLANTA"/>
      <sheetName val="INST. ELÉCTR"/>
      <sheetName val="RASANTE"/>
      <sheetName val="TUBERIA"/>
      <sheetName val="NODOS"/>
    </sheetNames>
    <sheetDataSet>
      <sheetData sheetId="0">
        <row r="8">
          <cell r="D8">
            <v>120995.8581</v>
          </cell>
        </row>
        <row r="179">
          <cell r="D179">
            <v>1480000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GEVIAS.XLS"/>
      <sheetName val="REAIGVIA.XLS"/>
      <sheetName val="CPINGEVI.XLS"/>
      <sheetName val="AVAINGEV.XLS"/>
      <sheetName val="TRAINGEV.XLS"/>
      <sheetName val="MESINGEV.XLS"/>
      <sheetName val="PAGOINGE.XLS"/>
      <sheetName val="OPANTCMP.XLS"/>
      <sheetName val="REANTING.XLS"/>
      <sheetName val="ACTA3INC.XL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AMITE ACTA 3"/>
      <sheetName val="Reposición"/>
      <sheetName val="Optimización"/>
      <sheetName val="ACUMULADOS"/>
      <sheetName val="TRAMITE ACTA"/>
      <sheetName val="TRAMITE ACTA (2)"/>
      <sheetName val="CONTROLPAGOS1"/>
      <sheetName val="CONTROLPAGOS2"/>
      <sheetName val="CONTROLPAGOS3"/>
      <sheetName val="Control Pagos X cuentas"/>
      <sheetName val="TRAMITE ACTA 4"/>
      <sheetName val="TRAMITE ACTA 5"/>
    </sheetNames>
    <sheetDataSet>
      <sheetData sheetId="0" refreshError="1"/>
      <sheetData sheetId="1" refreshError="1"/>
      <sheetData sheetId="2" refreshError="1"/>
      <sheetData sheetId="3" refreshError="1"/>
      <sheetData sheetId="4" refreshError="1">
        <row r="1">
          <cell r="G1" t="str">
            <v xml:space="preserve">       EMPRESAS  PÚBLICAS  DE  MEDELLÍN E.S.P.</v>
          </cell>
        </row>
        <row r="2">
          <cell r="G2" t="str">
            <v>AREA : CENTRO</v>
          </cell>
        </row>
        <row r="3">
          <cell r="G3" t="str">
            <v xml:space="preserve">         TRAMITACIÓN  ACTAS  DE  PAGO</v>
          </cell>
        </row>
        <row r="4">
          <cell r="G4" t="str">
            <v>ACTA  N°</v>
          </cell>
          <cell r="H4" t="str">
            <v>MES</v>
          </cell>
          <cell r="I4" t="str">
            <v>CONTRATO  N°</v>
          </cell>
          <cell r="J4" t="str">
            <v>INTERVENTOR :</v>
          </cell>
          <cell r="M4" t="str">
            <v>CONTRATISTA :</v>
          </cell>
        </row>
        <row r="5">
          <cell r="G5">
            <v>1</v>
          </cell>
          <cell r="H5" t="str">
            <v>Septiembre</v>
          </cell>
          <cell r="I5">
            <v>10116792</v>
          </cell>
          <cell r="J5" t="str">
            <v>Luis Fernando Higuita E.</v>
          </cell>
          <cell r="M5" t="str">
            <v>Jaime R. Jaramillo S.A.</v>
          </cell>
        </row>
        <row r="6">
          <cell r="G6" t="str">
            <v xml:space="preserve">OBJETO  DEL  CONTRATO: </v>
          </cell>
          <cell r="I6" t="str">
            <v>Reposición y Optimización de redes de acueducto Circuito Gerona. Grupo3</v>
          </cell>
        </row>
        <row r="8">
          <cell r="G8" t="str">
            <v>VALOR  DEL  CONTRATO :$</v>
          </cell>
          <cell r="I8">
            <v>437764512</v>
          </cell>
          <cell r="K8" t="str">
            <v>No</v>
          </cell>
          <cell r="L8" t="str">
            <v>ADICIONAL</v>
          </cell>
          <cell r="M8" t="str">
            <v>EXTRA</v>
          </cell>
          <cell r="N8" t="str">
            <v>COMPENSADO</v>
          </cell>
          <cell r="O8" t="str">
            <v>AUMENTO CONTRATO</v>
          </cell>
        </row>
        <row r="9">
          <cell r="K9">
            <v>1</v>
          </cell>
        </row>
        <row r="10">
          <cell r="J10" t="str">
            <v>ACTAS DE</v>
          </cell>
          <cell r="K10">
            <v>2</v>
          </cell>
        </row>
        <row r="11">
          <cell r="J11" t="str">
            <v>MODIFICACION</v>
          </cell>
          <cell r="K11">
            <v>3</v>
          </cell>
        </row>
        <row r="12">
          <cell r="J12" t="str">
            <v>BILATERAL</v>
          </cell>
          <cell r="K12">
            <v>4</v>
          </cell>
        </row>
        <row r="13">
          <cell r="K13">
            <v>5</v>
          </cell>
        </row>
        <row r="14">
          <cell r="K14">
            <v>6</v>
          </cell>
        </row>
        <row r="15">
          <cell r="K15">
            <v>7</v>
          </cell>
        </row>
        <row r="16">
          <cell r="G16" t="str">
            <v>VALOR  ANTICIPO : $</v>
          </cell>
          <cell r="I16">
            <v>131329353.59999999</v>
          </cell>
          <cell r="J16">
            <v>0.3</v>
          </cell>
          <cell r="K16" t="str">
            <v>TOTAL</v>
          </cell>
          <cell r="L16">
            <v>0</v>
          </cell>
          <cell r="M16">
            <v>0</v>
          </cell>
          <cell r="N16">
            <v>0</v>
          </cell>
          <cell r="O16">
            <v>0</v>
          </cell>
        </row>
        <row r="17">
          <cell r="G17" t="str">
            <v>PLAZO  : (dias)</v>
          </cell>
          <cell r="H17">
            <v>120</v>
          </cell>
          <cell r="I17" t="str">
            <v>AMPLIACION  DEL   PLAZO           1 .                                         2 .                                    3 .</v>
          </cell>
        </row>
        <row r="18">
          <cell r="G18" t="str">
            <v>FECHA  DE INICIACION :</v>
          </cell>
          <cell r="I18">
            <v>37852</v>
          </cell>
          <cell r="K18" t="str">
            <v xml:space="preserve">FECHA DE TERMINACION: </v>
          </cell>
          <cell r="M18">
            <v>37969</v>
          </cell>
        </row>
        <row r="19">
          <cell r="I19" t="str">
            <v xml:space="preserve">                 PRESENTE  ACTA</v>
          </cell>
          <cell r="L19" t="str">
            <v xml:space="preserve">                      ACUMULADO</v>
          </cell>
          <cell r="O19" t="str">
            <v>%</v>
          </cell>
        </row>
        <row r="20">
          <cell r="G20" t="str">
            <v>OBRA  CONTRACTUAL+ ADIC.</v>
          </cell>
          <cell r="I20">
            <v>90455474.560000002</v>
          </cell>
          <cell r="L20">
            <v>90455474.560000002</v>
          </cell>
          <cell r="O20">
            <v>0.20663044189383722</v>
          </cell>
        </row>
        <row r="21">
          <cell r="G21" t="str">
            <v>OBRA  EXTRA</v>
          </cell>
          <cell r="I21">
            <v>0</v>
          </cell>
          <cell r="L21">
            <v>0</v>
          </cell>
          <cell r="O21">
            <v>0</v>
          </cell>
        </row>
        <row r="22">
          <cell r="G22" t="str">
            <v>TOTAL</v>
          </cell>
          <cell r="I22">
            <v>90455474.560000002</v>
          </cell>
          <cell r="L22">
            <v>90455474.560000002</v>
          </cell>
          <cell r="O22">
            <v>0.20663044189383722</v>
          </cell>
        </row>
        <row r="23">
          <cell r="G23" t="str">
            <v xml:space="preserve">REAJUSTES </v>
          </cell>
          <cell r="I23">
            <v>171141.75786751509</v>
          </cell>
          <cell r="L23">
            <v>171141.75786751509</v>
          </cell>
          <cell r="O23">
            <v>3.9094479606312878E-4</v>
          </cell>
        </row>
        <row r="24">
          <cell r="G24" t="str">
            <v>VALOR TOTAL CON REAJUSTES</v>
          </cell>
          <cell r="I24">
            <v>90626616.317867517</v>
          </cell>
          <cell r="L24">
            <v>90626616.317867517</v>
          </cell>
          <cell r="O24">
            <v>0.20702138668990033</v>
          </cell>
        </row>
        <row r="25">
          <cell r="G25" t="str">
            <v>TIEMPO TRANSCURRIDO(dias )</v>
          </cell>
          <cell r="I25">
            <v>34</v>
          </cell>
          <cell r="J25">
            <v>0.28333333333333333</v>
          </cell>
          <cell r="K25" t="str">
            <v>ANTICIPO AMORTIZADO : $</v>
          </cell>
          <cell r="M25">
            <v>32832338.399999999</v>
          </cell>
          <cell r="O25">
            <v>0.25</v>
          </cell>
        </row>
        <row r="26">
          <cell r="G26" t="str">
            <v>SALDO POR AMOTIZAR ANTCIPO: $</v>
          </cell>
          <cell r="I26">
            <v>98497015.199999988</v>
          </cell>
          <cell r="J26">
            <v>0.74999999999999989</v>
          </cell>
          <cell r="K26" t="str">
            <v xml:space="preserve">CUENTA OneWorld = </v>
          </cell>
          <cell r="M26" t="str">
            <v>41CCGERONA.161504.412SRSOC</v>
          </cell>
        </row>
        <row r="27">
          <cell r="K27" t="str">
            <v>Preestructura</v>
          </cell>
          <cell r="M27">
            <v>164972</v>
          </cell>
        </row>
        <row r="28">
          <cell r="K28" t="str">
            <v xml:space="preserve">C.C. </v>
          </cell>
          <cell r="M28">
            <v>1771</v>
          </cell>
        </row>
        <row r="29">
          <cell r="L29" t="str">
            <v>META</v>
          </cell>
          <cell r="M29" t="str">
            <v>AVANCE MES</v>
          </cell>
          <cell r="N29" t="str">
            <v>ACUMULADO</v>
          </cell>
          <cell r="O29" t="str">
            <v>%</v>
          </cell>
        </row>
        <row r="30">
          <cell r="K30" t="str">
            <v>Redes</v>
          </cell>
          <cell r="L30">
            <v>2489</v>
          </cell>
          <cell r="M30">
            <v>744.37</v>
          </cell>
          <cell r="N30">
            <v>709.43</v>
          </cell>
          <cell r="O30">
            <v>0.28502611490558455</v>
          </cell>
        </row>
        <row r="31">
          <cell r="K31" t="str">
            <v>Valor</v>
          </cell>
          <cell r="L31">
            <v>281799314.99284744</v>
          </cell>
          <cell r="M31">
            <v>90455474.560000002</v>
          </cell>
          <cell r="N31">
            <v>90455474.560000002</v>
          </cell>
          <cell r="O31">
            <v>0.32099252818373925</v>
          </cell>
        </row>
        <row r="33">
          <cell r="K33" t="str">
            <v xml:space="preserve">CUENTA OneWorld = </v>
          </cell>
          <cell r="M33" t="str">
            <v>41CCGERONA.161504.414SRSOC</v>
          </cell>
        </row>
        <row r="34">
          <cell r="K34" t="str">
            <v>Preestructura</v>
          </cell>
          <cell r="M34">
            <v>164972</v>
          </cell>
        </row>
        <row r="35">
          <cell r="K35" t="str">
            <v xml:space="preserve">C.C.  </v>
          </cell>
          <cell r="M35">
            <v>1771</v>
          </cell>
        </row>
        <row r="36">
          <cell r="L36" t="str">
            <v>META</v>
          </cell>
          <cell r="M36" t="str">
            <v>AVANCE MES</v>
          </cell>
          <cell r="N36" t="str">
            <v>ACUMULADO</v>
          </cell>
          <cell r="O36" t="str">
            <v>%</v>
          </cell>
        </row>
        <row r="37">
          <cell r="K37" t="str">
            <v>Redes</v>
          </cell>
          <cell r="L37">
            <v>817</v>
          </cell>
          <cell r="M37">
            <v>0</v>
          </cell>
          <cell r="N37">
            <v>0</v>
          </cell>
          <cell r="O37">
            <v>0</v>
          </cell>
        </row>
        <row r="38">
          <cell r="K38" t="str">
            <v>Valor</v>
          </cell>
          <cell r="L38">
            <v>155965197.00715259</v>
          </cell>
          <cell r="M38">
            <v>0</v>
          </cell>
          <cell r="N38">
            <v>0</v>
          </cell>
          <cell r="O38">
            <v>0</v>
          </cell>
        </row>
        <row r="39">
          <cell r="K39" t="str">
            <v>OS</v>
          </cell>
          <cell r="L39">
            <v>1151173</v>
          </cell>
        </row>
        <row r="40">
          <cell r="K40" t="str">
            <v>RADICADO</v>
          </cell>
          <cell r="L40">
            <v>1596325</v>
          </cell>
        </row>
        <row r="41">
          <cell r="K41" t="str">
            <v>Meta total</v>
          </cell>
          <cell r="L41">
            <v>3306</v>
          </cell>
          <cell r="M41">
            <v>744.37</v>
          </cell>
          <cell r="N41">
            <v>744.37</v>
          </cell>
          <cell r="O41">
            <v>0.22515728977616456</v>
          </cell>
        </row>
        <row r="42">
          <cell r="K42" t="str">
            <v>Valor total</v>
          </cell>
          <cell r="L42">
            <v>437764512</v>
          </cell>
          <cell r="M42">
            <v>90455474.560000002</v>
          </cell>
          <cell r="N42">
            <v>90455474.560000002</v>
          </cell>
          <cell r="O42">
            <v>0.20663044189383722</v>
          </cell>
        </row>
        <row r="44">
          <cell r="J44" t="str">
            <v>NOMBRE</v>
          </cell>
          <cell r="M44" t="str">
            <v>FIRMAS</v>
          </cell>
          <cell r="O44" t="str">
            <v>FECHA</v>
          </cell>
        </row>
        <row r="45">
          <cell r="G45" t="str">
            <v>POR LA INTERVENTORIA</v>
          </cell>
          <cell r="J45" t="str">
            <v>LUIS FERNANDO HIGUITA E</v>
          </cell>
        </row>
        <row r="46">
          <cell r="G46" t="str">
            <v>POR LAS EMPRESAS ( Lider del proyecto)</v>
          </cell>
          <cell r="J46" t="str">
            <v>JORGE IVAN MESA</v>
          </cell>
        </row>
        <row r="47">
          <cell r="G47" t="str">
            <v>ELABORO (Auxiliar del contrato)</v>
          </cell>
          <cell r="J47" t="str">
            <v>MARIA TERESA VELEZ</v>
          </cell>
        </row>
        <row r="48">
          <cell r="G48" t="str">
            <v>APROBO:</v>
          </cell>
          <cell r="J48" t="str">
            <v>CESAR MAURICIO MUÑOZ</v>
          </cell>
        </row>
      </sheetData>
      <sheetData sheetId="5" refreshError="1"/>
      <sheetData sheetId="6" refreshError="1">
        <row r="1">
          <cell r="B1" t="str">
            <v>CONTROL  TOTAL DE  PAGOS</v>
          </cell>
        </row>
        <row r="2">
          <cell r="B2" t="str">
            <v>OBRA: Reposición y Optimización de redes en el Circuito Gerona. Grupo 1</v>
          </cell>
          <cell r="S2" t="str">
            <v>CONTRATO:</v>
          </cell>
          <cell r="X2" t="str">
            <v>FECHA DE LEGALIZACIÓN:</v>
          </cell>
        </row>
        <row r="3">
          <cell r="S3" t="str">
            <v>VALOR:</v>
          </cell>
          <cell r="V3">
            <v>697206771</v>
          </cell>
          <cell r="X3" t="str">
            <v>FECHA DE INICIACIÓN:</v>
          </cell>
          <cell r="AA3" t="str">
            <v>28/07/2003</v>
          </cell>
        </row>
        <row r="4">
          <cell r="B4" t="str">
            <v xml:space="preserve">CONTRATISTA: </v>
          </cell>
          <cell r="D4" t="str">
            <v>Paecia Ltda</v>
          </cell>
          <cell r="S4" t="str">
            <v>Anticipo:</v>
          </cell>
          <cell r="V4">
            <v>139441354.20000002</v>
          </cell>
          <cell r="X4" t="str">
            <v>FECHA DE TERMINACIÓN:</v>
          </cell>
          <cell r="AA4" t="str">
            <v>24/12/2003</v>
          </cell>
        </row>
        <row r="5">
          <cell r="B5" t="str">
            <v xml:space="preserve">INGO. INTERVENTOR:   Luis Fernando Higuita E        </v>
          </cell>
          <cell r="S5" t="str">
            <v>PLAZO (Dias):</v>
          </cell>
          <cell r="V5">
            <v>150</v>
          </cell>
          <cell r="X5" t="str">
            <v>FECHA DE TERMINACIÓN CON AMPLIACIÓN:</v>
          </cell>
        </row>
        <row r="6">
          <cell r="S6" t="str">
            <v>AMPLIACIÓN (Dias):</v>
          </cell>
          <cell r="W6">
            <v>0</v>
          </cell>
        </row>
        <row r="7">
          <cell r="B7" t="str">
            <v>ACTA</v>
          </cell>
          <cell r="D7" t="str">
            <v>Valor Obra Contractual</v>
          </cell>
          <cell r="G7" t="str">
            <v>Valor Obra Adicional</v>
          </cell>
          <cell r="J7" t="str">
            <v xml:space="preserve">Valor Obra Extra </v>
          </cell>
          <cell r="M7" t="str">
            <v>Valor Reajustes</v>
          </cell>
          <cell r="R7" t="str">
            <v>Avance</v>
          </cell>
          <cell r="S7" t="str">
            <v>%</v>
          </cell>
          <cell r="T7" t="str">
            <v>Total</v>
          </cell>
          <cell r="V7" t="str">
            <v xml:space="preserve">                                                       Deducciones</v>
          </cell>
          <cell r="Z7" t="str">
            <v>Total</v>
          </cell>
          <cell r="AA7" t="str">
            <v xml:space="preserve">Pagos </v>
          </cell>
          <cell r="AC7" t="str">
            <v xml:space="preserve"> DATOS ANTICIPO</v>
          </cell>
        </row>
        <row r="8">
          <cell r="B8" t="str">
            <v>No.</v>
          </cell>
          <cell r="C8" t="str">
            <v>Mes</v>
          </cell>
          <cell r="D8" t="str">
            <v>Acta</v>
          </cell>
          <cell r="E8" t="str">
            <v>Acumulado</v>
          </cell>
          <cell r="F8" t="str">
            <v>%</v>
          </cell>
          <cell r="G8" t="str">
            <v>Acta</v>
          </cell>
          <cell r="H8" t="str">
            <v>Acumulado</v>
          </cell>
          <cell r="I8" t="str">
            <v>%</v>
          </cell>
          <cell r="J8" t="str">
            <v>Acta</v>
          </cell>
          <cell r="K8" t="str">
            <v>Acumulado</v>
          </cell>
          <cell r="L8" t="str">
            <v>%</v>
          </cell>
          <cell r="M8" t="str">
            <v>RP</v>
          </cell>
          <cell r="N8" t="str">
            <v>RD</v>
          </cell>
          <cell r="O8" t="str">
            <v>Acta</v>
          </cell>
          <cell r="P8" t="str">
            <v>Acumulado</v>
          </cell>
          <cell r="Q8" t="str">
            <v>%</v>
          </cell>
          <cell r="R8" t="str">
            <v>días</v>
          </cell>
          <cell r="S8" t="str">
            <v>Tiempo</v>
          </cell>
          <cell r="T8" t="str">
            <v>Acta</v>
          </cell>
          <cell r="U8" t="str">
            <v>Acumulado</v>
          </cell>
          <cell r="V8" t="str">
            <v>sin anticipo</v>
          </cell>
          <cell r="W8" t="str">
            <v>Estampillas U de A  1%</v>
          </cell>
          <cell r="X8" t="str">
            <v>Refuente 1%</v>
          </cell>
          <cell r="Y8" t="str">
            <v>Industria y Comercios .6%</v>
          </cell>
          <cell r="Z8" t="str">
            <v>Retenciones</v>
          </cell>
          <cell r="AA8" t="str">
            <v>Deducciones</v>
          </cell>
          <cell r="AB8" t="str">
            <v>Neto</v>
          </cell>
          <cell r="AC8" t="str">
            <v>Acumulados</v>
          </cell>
        </row>
        <row r="9">
          <cell r="AD9" t="str">
            <v xml:space="preserve">  AMORTIZADO</v>
          </cell>
          <cell r="AE9" t="str">
            <v>ACUMULADO</v>
          </cell>
        </row>
        <row r="10">
          <cell r="B10" t="str">
            <v>Ant.</v>
          </cell>
          <cell r="C10">
            <v>37832</v>
          </cell>
          <cell r="P10">
            <v>0</v>
          </cell>
          <cell r="T10">
            <v>139441354.20000002</v>
          </cell>
          <cell r="V10">
            <v>139441354.20000002</v>
          </cell>
          <cell r="AC10">
            <v>139441354.20000002</v>
          </cell>
        </row>
        <row r="11">
          <cell r="B11">
            <v>1</v>
          </cell>
          <cell r="D11">
            <v>75466495.180000007</v>
          </cell>
          <cell r="E11">
            <v>75466495.180000007</v>
          </cell>
          <cell r="F11">
            <v>0.1082411966133932</v>
          </cell>
          <cell r="K11">
            <v>0</v>
          </cell>
          <cell r="L11">
            <v>0</v>
          </cell>
          <cell r="M11" t="str">
            <v>x</v>
          </cell>
          <cell r="O11">
            <v>142782.60999999999</v>
          </cell>
          <cell r="P11">
            <v>142782.60999999999</v>
          </cell>
          <cell r="Q11">
            <v>1.8920000148336022E-3</v>
          </cell>
          <cell r="R11">
            <v>29</v>
          </cell>
          <cell r="S11">
            <v>0.19333333333333333</v>
          </cell>
          <cell r="T11">
            <v>75609277.790000007</v>
          </cell>
          <cell r="U11">
            <v>75609277.790000007</v>
          </cell>
          <cell r="V11">
            <v>40748939.240000002</v>
          </cell>
          <cell r="W11">
            <v>378046.38895000005</v>
          </cell>
          <cell r="X11">
            <v>756092.7779000001</v>
          </cell>
          <cell r="Y11">
            <v>453655.66674000007</v>
          </cell>
          <cell r="Z11">
            <v>1587794.8335900002</v>
          </cell>
          <cell r="AA11">
            <v>36448133.383590005</v>
          </cell>
          <cell r="AB11">
            <v>39161144.406410001</v>
          </cell>
          <cell r="AC11">
            <v>178602498.60641003</v>
          </cell>
          <cell r="AD11">
            <v>34860338.550000004</v>
          </cell>
          <cell r="AE11">
            <v>34860338.550000004</v>
          </cell>
        </row>
        <row r="12">
          <cell r="B12">
            <v>2</v>
          </cell>
          <cell r="E12">
            <v>75466495.180000007</v>
          </cell>
          <cell r="F12">
            <v>0.1082411966133932</v>
          </cell>
          <cell r="K12">
            <v>0</v>
          </cell>
          <cell r="L12">
            <v>0</v>
          </cell>
          <cell r="O12">
            <v>0</v>
          </cell>
          <cell r="P12">
            <v>142782.60999999999</v>
          </cell>
          <cell r="Q12">
            <v>1.8920000148336022E-3</v>
          </cell>
          <cell r="S12">
            <v>0</v>
          </cell>
          <cell r="T12">
            <v>0</v>
          </cell>
          <cell r="U12">
            <v>75609277.790000007</v>
          </cell>
          <cell r="V12">
            <v>-34860338.550000004</v>
          </cell>
          <cell r="W12">
            <v>0</v>
          </cell>
          <cell r="X12">
            <v>0</v>
          </cell>
          <cell r="Y12">
            <v>0</v>
          </cell>
          <cell r="Z12">
            <v>0</v>
          </cell>
          <cell r="AA12">
            <v>34860338.550000004</v>
          </cell>
          <cell r="AB12">
            <v>-34860338.550000004</v>
          </cell>
          <cell r="AC12">
            <v>143742160.05641001</v>
          </cell>
          <cell r="AD12">
            <v>34860338.550000004</v>
          </cell>
          <cell r="AE12">
            <v>69720677.100000009</v>
          </cell>
        </row>
        <row r="13">
          <cell r="B13">
            <v>3</v>
          </cell>
          <cell r="E13">
            <v>75466495.180000007</v>
          </cell>
          <cell r="F13">
            <v>0.1082411966133932</v>
          </cell>
          <cell r="K13">
            <v>0</v>
          </cell>
          <cell r="L13">
            <v>0</v>
          </cell>
          <cell r="O13">
            <v>0</v>
          </cell>
          <cell r="P13">
            <v>142782.60999999999</v>
          </cell>
          <cell r="Q13">
            <v>1.8920000148336022E-3</v>
          </cell>
          <cell r="S13">
            <v>0</v>
          </cell>
          <cell r="T13">
            <v>0</v>
          </cell>
          <cell r="U13">
            <v>75609277.790000007</v>
          </cell>
          <cell r="V13">
            <v>0</v>
          </cell>
          <cell r="W13">
            <v>0</v>
          </cell>
          <cell r="X13">
            <v>0</v>
          </cell>
          <cell r="Y13">
            <v>0</v>
          </cell>
          <cell r="Z13">
            <v>0</v>
          </cell>
          <cell r="AA13">
            <v>0</v>
          </cell>
          <cell r="AB13">
            <v>0</v>
          </cell>
          <cell r="AC13">
            <v>143742160.05641001</v>
          </cell>
          <cell r="AD13">
            <v>0</v>
          </cell>
          <cell r="AE13">
            <v>69720677.100000009</v>
          </cell>
        </row>
        <row r="14">
          <cell r="B14">
            <v>4</v>
          </cell>
          <cell r="E14">
            <v>75466495.180000007</v>
          </cell>
          <cell r="F14">
            <v>0.1082411966133932</v>
          </cell>
          <cell r="K14">
            <v>0</v>
          </cell>
          <cell r="L14">
            <v>0</v>
          </cell>
          <cell r="O14">
            <v>0</v>
          </cell>
          <cell r="P14">
            <v>142782.60999999999</v>
          </cell>
          <cell r="Q14">
            <v>1.8920000148336022E-3</v>
          </cell>
          <cell r="S14">
            <v>0</v>
          </cell>
          <cell r="T14">
            <v>0</v>
          </cell>
          <cell r="U14">
            <v>75609277.790000007</v>
          </cell>
          <cell r="V14">
            <v>-69720677.100000009</v>
          </cell>
          <cell r="W14">
            <v>0</v>
          </cell>
          <cell r="X14">
            <v>0</v>
          </cell>
          <cell r="Y14">
            <v>0</v>
          </cell>
          <cell r="Z14">
            <v>0</v>
          </cell>
          <cell r="AA14">
            <v>69720677.100000009</v>
          </cell>
          <cell r="AB14">
            <v>-69720677.100000009</v>
          </cell>
          <cell r="AC14">
            <v>74021482.956410006</v>
          </cell>
          <cell r="AD14">
            <v>69720677.100000009</v>
          </cell>
          <cell r="AE14">
            <v>139441354.20000002</v>
          </cell>
        </row>
        <row r="15">
          <cell r="B15">
            <v>5</v>
          </cell>
          <cell r="E15">
            <v>75466495.180000007</v>
          </cell>
          <cell r="F15">
            <v>0.1082411966133932</v>
          </cell>
          <cell r="K15">
            <v>0</v>
          </cell>
          <cell r="L15">
            <v>0</v>
          </cell>
          <cell r="O15">
            <v>0</v>
          </cell>
          <cell r="P15">
            <v>142782.60999999999</v>
          </cell>
          <cell r="Q15">
            <v>1.8920000148336022E-3</v>
          </cell>
          <cell r="S15">
            <v>0</v>
          </cell>
          <cell r="T15">
            <v>0</v>
          </cell>
          <cell r="U15">
            <v>75609277.790000007</v>
          </cell>
          <cell r="V15">
            <v>0</v>
          </cell>
          <cell r="W15">
            <v>0</v>
          </cell>
          <cell r="X15">
            <v>0</v>
          </cell>
          <cell r="Y15">
            <v>0</v>
          </cell>
          <cell r="Z15">
            <v>0</v>
          </cell>
          <cell r="AA15">
            <v>0</v>
          </cell>
          <cell r="AB15">
            <v>0</v>
          </cell>
          <cell r="AC15">
            <v>74021482.956410006</v>
          </cell>
          <cell r="AE15">
            <v>139441354.20000002</v>
          </cell>
        </row>
      </sheetData>
      <sheetData sheetId="7" refreshError="1"/>
      <sheetData sheetId="8" refreshError="1"/>
      <sheetData sheetId="9" refreshError="1"/>
      <sheetData sheetId="10" refreshError="1"/>
      <sheetData sheetId="11"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lor por Actividad"/>
      <sheetName val="Ordenes_Ejec_x_Acta_R"/>
      <sheetName val="CUMPLIMIENTO DE METAS"/>
      <sheetName val="Tiempos de ejecución consolidad"/>
      <sheetName val="Control_Pagos"/>
      <sheetName val="Acumulados"/>
      <sheetName val="Gráfico1"/>
      <sheetName val="VALORES"/>
      <sheetName val="Cantidad por ìtemes"/>
      <sheetName val="Tiempos de ejecución por Dir."/>
      <sheetName val="Relaciòn por municipios"/>
      <sheetName val="Info. Consolidado Acta 5"/>
      <sheetName val="Acta 5"/>
      <sheetName val="Materiales"/>
      <sheetName val="Cantidad por Actividad"/>
      <sheetName val="Cantidad por Direcciòn"/>
      <sheetName val="Macro1"/>
      <sheetName val="Sában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1">
          <cell r="A1" t="str">
            <v>Macro1</v>
          </cell>
          <cell r="B1" t="str">
            <v>Auto_Open</v>
          </cell>
        </row>
        <row r="8">
          <cell r="A8" t="str">
            <v>Macro10</v>
          </cell>
        </row>
        <row r="15">
          <cell r="A15" t="str">
            <v>Macro11</v>
          </cell>
        </row>
        <row r="22">
          <cell r="A22" t="str">
            <v>Macro12</v>
          </cell>
        </row>
        <row r="29">
          <cell r="A29" t="str">
            <v>Macro13</v>
          </cell>
        </row>
        <row r="36">
          <cell r="A36" t="str">
            <v>Macro14</v>
          </cell>
        </row>
        <row r="43">
          <cell r="A43" t="str">
            <v>Macro15</v>
          </cell>
        </row>
        <row r="1653">
          <cell r="A1653" t="str">
            <v>Macro2</v>
          </cell>
        </row>
        <row r="1660">
          <cell r="A1660" t="str">
            <v>Macro3</v>
          </cell>
        </row>
        <row r="1667">
          <cell r="A1667" t="str">
            <v>Macro4</v>
          </cell>
        </row>
        <row r="1674">
          <cell r="A1674" t="str">
            <v>Macro5</v>
          </cell>
        </row>
        <row r="1681">
          <cell r="A1681" t="str">
            <v>Macro6</v>
          </cell>
        </row>
        <row r="1688">
          <cell r="A1688" t="str">
            <v>Macro7</v>
          </cell>
        </row>
        <row r="1695">
          <cell r="A1695" t="str">
            <v>Macro8</v>
          </cell>
        </row>
        <row r="1702">
          <cell r="A1702" t="str">
            <v>Macro9</v>
          </cell>
        </row>
      </sheetData>
      <sheetData sheetId="17"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ne-Feb"/>
      <sheetName val="Mar-Abr"/>
      <sheetName val="May-Jun"/>
      <sheetName val="Jul-Ago"/>
      <sheetName val="Sep-Oct"/>
      <sheetName val="Nov-Dic"/>
      <sheetName val="Ene-Dic EEPPM"/>
      <sheetName val="May-Dic Contrato"/>
      <sheetName val="ENE"/>
      <sheetName val="FEB"/>
      <sheetName val="MAR"/>
      <sheetName val="Macro1"/>
      <sheetName val="Ene-Dic_EEPPM"/>
      <sheetName val="May-Dic_Contrato"/>
      <sheetName val="Ene-Dic_EEPPM2"/>
      <sheetName val="May-Dic_Contrato2"/>
      <sheetName val="Ene-Dic_EEPPM1"/>
      <sheetName val="May-Dic_Contrato1"/>
      <sheetName val="GRUPO 3"/>
    </sheetNames>
    <sheetDataSet>
      <sheetData sheetId="0">
        <row r="12">
          <cell r="A12" t="str">
            <v>CARROTANQUE</v>
          </cell>
          <cell r="B12">
            <v>57</v>
          </cell>
          <cell r="C12">
            <v>2</v>
          </cell>
          <cell r="D12">
            <v>1</v>
          </cell>
          <cell r="E12">
            <v>43</v>
          </cell>
          <cell r="F12">
            <v>1.3</v>
          </cell>
          <cell r="G12">
            <v>1.4</v>
          </cell>
          <cell r="H12">
            <v>3.3898305084745763E-2</v>
          </cell>
        </row>
        <row r="13">
          <cell r="A13" t="str">
            <v>CASAS SIN AGUA</v>
          </cell>
          <cell r="B13">
            <v>573</v>
          </cell>
          <cell r="C13">
            <v>548</v>
          </cell>
          <cell r="D13">
            <v>1</v>
          </cell>
          <cell r="E13">
            <v>59</v>
          </cell>
          <cell r="F13">
            <v>9.6999999999999993</v>
          </cell>
          <cell r="G13">
            <v>19</v>
          </cell>
          <cell r="H13">
            <v>0.48884924174843891</v>
          </cell>
        </row>
        <row r="14">
          <cell r="A14" t="str">
            <v>CORTE Y RECONEXION</v>
          </cell>
          <cell r="B14">
            <v>37</v>
          </cell>
          <cell r="C14">
            <v>65</v>
          </cell>
          <cell r="F14">
            <v>0</v>
          </cell>
          <cell r="G14">
            <v>0</v>
          </cell>
          <cell r="H14">
            <v>0.63725490196078427</v>
          </cell>
        </row>
        <row r="15">
          <cell r="A15" t="str">
            <v>DAÑOS ACUEDUCTO</v>
          </cell>
          <cell r="B15">
            <v>591</v>
          </cell>
          <cell r="C15">
            <v>205</v>
          </cell>
          <cell r="D15">
            <v>7.3050847457627119</v>
          </cell>
          <cell r="E15">
            <v>59</v>
          </cell>
          <cell r="F15">
            <v>1.4</v>
          </cell>
          <cell r="G15">
            <v>1.8</v>
          </cell>
          <cell r="H15">
            <v>0.25753768844221103</v>
          </cell>
        </row>
        <row r="16">
          <cell r="A16" t="str">
            <v>ESCOMBROS DAÑOS ACUEDUCTO</v>
          </cell>
          <cell r="B16">
            <v>271</v>
          </cell>
          <cell r="C16">
            <v>8</v>
          </cell>
          <cell r="D16">
            <v>1</v>
          </cell>
          <cell r="E16">
            <v>59</v>
          </cell>
          <cell r="F16">
            <v>4.5999999999999996</v>
          </cell>
          <cell r="G16">
            <v>4.7</v>
          </cell>
          <cell r="H16">
            <v>2.8673835125448029E-2</v>
          </cell>
        </row>
        <row r="17">
          <cell r="A17" t="str">
            <v>FRAUDES</v>
          </cell>
          <cell r="B17">
            <v>13</v>
          </cell>
          <cell r="C17">
            <v>103</v>
          </cell>
          <cell r="D17">
            <v>1</v>
          </cell>
          <cell r="E17">
            <v>11</v>
          </cell>
          <cell r="F17">
            <v>10.5</v>
          </cell>
          <cell r="G17">
            <v>10.5</v>
          </cell>
          <cell r="H17">
            <v>0.88793103448275867</v>
          </cell>
        </row>
        <row r="18">
          <cell r="A18" t="str">
            <v>GARANTIAS INSTALACIONES</v>
          </cell>
          <cell r="B18">
            <v>25</v>
          </cell>
          <cell r="C18">
            <v>40</v>
          </cell>
          <cell r="F18">
            <v>0</v>
          </cell>
          <cell r="G18">
            <v>0</v>
          </cell>
          <cell r="H18">
            <v>0.61538461538461542</v>
          </cell>
        </row>
        <row r="19">
          <cell r="A19" t="str">
            <v>INSTALACIONES ACUEDUCTO</v>
          </cell>
          <cell r="B19">
            <v>5</v>
          </cell>
          <cell r="C19">
            <v>81</v>
          </cell>
          <cell r="F19">
            <v>0</v>
          </cell>
          <cell r="G19">
            <v>0</v>
          </cell>
          <cell r="H19">
            <v>0.94186046511627908</v>
          </cell>
        </row>
        <row r="20">
          <cell r="A20" t="str">
            <v>INSTALACIONES ALCANTARILLADO</v>
          </cell>
          <cell r="B20">
            <v>5</v>
          </cell>
          <cell r="C20">
            <v>0</v>
          </cell>
          <cell r="F20">
            <v>0</v>
          </cell>
          <cell r="G20">
            <v>0</v>
          </cell>
          <cell r="H20">
            <v>0</v>
          </cell>
        </row>
        <row r="21">
          <cell r="A21" t="str">
            <v>MEDIDORES 1/2 Y 1"</v>
          </cell>
          <cell r="B21">
            <v>19</v>
          </cell>
          <cell r="C21">
            <v>16</v>
          </cell>
          <cell r="F21">
            <v>0</v>
          </cell>
          <cell r="G21">
            <v>0</v>
          </cell>
          <cell r="H21">
            <v>0.45714285714285713</v>
          </cell>
        </row>
        <row r="22">
          <cell r="A22" t="str">
            <v>MMTO VALVULAS E HIDRANTES</v>
          </cell>
          <cell r="B22">
            <v>12</v>
          </cell>
          <cell r="C22">
            <v>26</v>
          </cell>
          <cell r="D22">
            <v>1</v>
          </cell>
          <cell r="E22">
            <v>59</v>
          </cell>
          <cell r="F22">
            <v>0.2</v>
          </cell>
          <cell r="G22">
            <v>0.6</v>
          </cell>
          <cell r="H22">
            <v>0.68421052631578949</v>
          </cell>
        </row>
        <row r="23">
          <cell r="A23" t="str">
            <v>OBRAS ACCESORIAS DAÑOS ACUEDUCTO</v>
          </cell>
          <cell r="B23">
            <v>18</v>
          </cell>
          <cell r="C23">
            <v>0</v>
          </cell>
          <cell r="F23">
            <v>0</v>
          </cell>
          <cell r="G23">
            <v>0</v>
          </cell>
          <cell r="H23">
            <v>0</v>
          </cell>
        </row>
        <row r="24">
          <cell r="A24" t="str">
            <v>OBRAS ACCESORIAS INSTALACIONES</v>
          </cell>
          <cell r="B24">
            <v>653</v>
          </cell>
          <cell r="C24">
            <v>0</v>
          </cell>
          <cell r="F24">
            <v>0</v>
          </cell>
          <cell r="G24">
            <v>0</v>
          </cell>
          <cell r="H24">
            <v>0</v>
          </cell>
        </row>
        <row r="25">
          <cell r="A25" t="str">
            <v>PITOMETRÍA</v>
          </cell>
          <cell r="B25">
            <v>82</v>
          </cell>
          <cell r="C25">
            <v>95</v>
          </cell>
          <cell r="D25">
            <v>1</v>
          </cell>
          <cell r="E25">
            <v>17</v>
          </cell>
          <cell r="F25">
            <v>4.8</v>
          </cell>
          <cell r="G25">
            <v>10.4</v>
          </cell>
          <cell r="H25">
            <v>0.53672316384180796</v>
          </cell>
        </row>
        <row r="26">
          <cell r="A26" t="str">
            <v>PROYECTOS ACUEDUCTO</v>
          </cell>
          <cell r="B26">
            <v>47</v>
          </cell>
          <cell r="C26">
            <v>62</v>
          </cell>
          <cell r="F26">
            <v>0</v>
          </cell>
          <cell r="G26">
            <v>0</v>
          </cell>
          <cell r="H26">
            <v>0.56880733944954132</v>
          </cell>
        </row>
        <row r="27">
          <cell r="A27" t="str">
            <v>REFERENCIACIÓN ACUEDUCTO</v>
          </cell>
          <cell r="B27">
            <v>3</v>
          </cell>
          <cell r="C27">
            <v>3</v>
          </cell>
          <cell r="F27">
            <v>0</v>
          </cell>
          <cell r="G27">
            <v>0</v>
          </cell>
          <cell r="H27">
            <v>0.5</v>
          </cell>
        </row>
        <row r="28">
          <cell r="A28" t="str">
            <v>REPARACION CAJAS DE MEDIDORES</v>
          </cell>
          <cell r="B28">
            <v>1</v>
          </cell>
          <cell r="C28">
            <v>19</v>
          </cell>
          <cell r="F28">
            <v>0</v>
          </cell>
          <cell r="G28">
            <v>0</v>
          </cell>
          <cell r="H28">
            <v>0.95</v>
          </cell>
        </row>
        <row r="29">
          <cell r="A29" t="str">
            <v>RETIRO MEDIDOR</v>
          </cell>
          <cell r="B29">
            <v>113</v>
          </cell>
          <cell r="C29">
            <v>65</v>
          </cell>
          <cell r="F29">
            <v>0</v>
          </cell>
          <cell r="G29">
            <v>0</v>
          </cell>
          <cell r="H29">
            <v>0.3651685393258427</v>
          </cell>
        </row>
        <row r="30">
          <cell r="A30" t="str">
            <v>TAPONADAS</v>
          </cell>
          <cell r="B30">
            <v>1</v>
          </cell>
          <cell r="C30">
            <v>7</v>
          </cell>
          <cell r="F30">
            <v>0</v>
          </cell>
          <cell r="G30">
            <v>0</v>
          </cell>
          <cell r="H30">
            <v>0.875</v>
          </cell>
        </row>
        <row r="31">
          <cell r="A31" t="str">
            <v>TRASLADO MEDIDOR</v>
          </cell>
          <cell r="B31">
            <v>0</v>
          </cell>
          <cell r="C31">
            <v>6</v>
          </cell>
          <cell r="F31">
            <v>0</v>
          </cell>
          <cell r="G31">
            <v>0</v>
          </cell>
          <cell r="H31">
            <v>1</v>
          </cell>
        </row>
        <row r="32">
          <cell r="F32">
            <v>0</v>
          </cell>
          <cell r="G32">
            <v>0</v>
          </cell>
          <cell r="H32">
            <v>0</v>
          </cell>
        </row>
        <row r="33">
          <cell r="A33" t="str">
            <v>Total general</v>
          </cell>
          <cell r="B33">
            <v>2526</v>
          </cell>
          <cell r="C33">
            <v>1351</v>
          </cell>
          <cell r="F33">
            <v>0</v>
          </cell>
          <cell r="G33">
            <v>0</v>
          </cell>
          <cell r="H33">
            <v>0.34846530822801136</v>
          </cell>
        </row>
        <row r="34">
          <cell r="F34">
            <v>0</v>
          </cell>
          <cell r="G34">
            <v>0</v>
          </cell>
          <cell r="H34">
            <v>0</v>
          </cell>
        </row>
      </sheetData>
      <sheetData sheetId="1">
        <row r="12">
          <cell r="A12" t="str">
            <v>CARROTANQUE</v>
          </cell>
          <cell r="B12">
            <v>104</v>
          </cell>
          <cell r="C12">
            <v>14</v>
          </cell>
          <cell r="D12">
            <v>1</v>
          </cell>
          <cell r="E12">
            <v>46</v>
          </cell>
          <cell r="F12">
            <v>2.2999999999999998</v>
          </cell>
          <cell r="G12">
            <v>2.6</v>
          </cell>
          <cell r="H12">
            <v>0.11864406779661017</v>
          </cell>
        </row>
        <row r="13">
          <cell r="A13" t="str">
            <v>CASAS SIN AGUA</v>
          </cell>
          <cell r="B13">
            <v>546</v>
          </cell>
          <cell r="C13">
            <v>609</v>
          </cell>
          <cell r="D13">
            <v>1</v>
          </cell>
          <cell r="E13">
            <v>61</v>
          </cell>
          <cell r="F13">
            <v>9</v>
          </cell>
          <cell r="G13">
            <v>18.899999999999999</v>
          </cell>
          <cell r="H13">
            <v>0.52727272727272723</v>
          </cell>
        </row>
        <row r="14">
          <cell r="A14" t="str">
            <v>CORTE Y RECONEXION</v>
          </cell>
          <cell r="B14">
            <v>122</v>
          </cell>
          <cell r="C14">
            <v>138</v>
          </cell>
          <cell r="D14">
            <v>1</v>
          </cell>
          <cell r="E14">
            <v>61</v>
          </cell>
          <cell r="F14">
            <v>0</v>
          </cell>
          <cell r="G14">
            <v>0</v>
          </cell>
          <cell r="H14">
            <v>0.53076923076923077</v>
          </cell>
        </row>
        <row r="15">
          <cell r="A15" t="str">
            <v>DAÑOS ACUEDUCTO</v>
          </cell>
          <cell r="B15">
            <v>666</v>
          </cell>
          <cell r="C15">
            <v>234</v>
          </cell>
          <cell r="D15">
            <v>7.442622950819672</v>
          </cell>
          <cell r="E15">
            <v>61</v>
          </cell>
          <cell r="F15">
            <v>1.5</v>
          </cell>
          <cell r="G15">
            <v>2</v>
          </cell>
          <cell r="H15">
            <v>0.26</v>
          </cell>
        </row>
        <row r="16">
          <cell r="A16" t="str">
            <v>ESCOMBROS DAÑOS ACUEDUCTO</v>
          </cell>
          <cell r="B16">
            <v>221</v>
          </cell>
          <cell r="C16">
            <v>9</v>
          </cell>
          <cell r="D16">
            <v>1</v>
          </cell>
          <cell r="E16">
            <v>61</v>
          </cell>
          <cell r="F16">
            <v>3.6</v>
          </cell>
          <cell r="G16">
            <v>3.8</v>
          </cell>
          <cell r="H16">
            <v>3.9130434782608699E-2</v>
          </cell>
        </row>
        <row r="17">
          <cell r="A17" t="str">
            <v>FRAUDES</v>
          </cell>
          <cell r="B17">
            <v>62</v>
          </cell>
          <cell r="C17">
            <v>249</v>
          </cell>
          <cell r="D17">
            <v>1</v>
          </cell>
          <cell r="E17">
            <v>14</v>
          </cell>
          <cell r="F17">
            <v>22.2</v>
          </cell>
          <cell r="G17">
            <v>22.2</v>
          </cell>
          <cell r="H17">
            <v>0.80064308681672025</v>
          </cell>
        </row>
        <row r="18">
          <cell r="A18" t="str">
            <v>GARANTIAS INSTALACIONES</v>
          </cell>
          <cell r="B18">
            <v>70</v>
          </cell>
          <cell r="C18">
            <v>23</v>
          </cell>
          <cell r="D18">
            <v>1</v>
          </cell>
          <cell r="E18">
            <v>18</v>
          </cell>
          <cell r="F18">
            <v>0</v>
          </cell>
          <cell r="G18">
            <v>0</v>
          </cell>
          <cell r="H18">
            <v>0.24731182795698925</v>
          </cell>
        </row>
        <row r="19">
          <cell r="A19" t="str">
            <v>INSTALACIONES ACUEDUCTO</v>
          </cell>
          <cell r="B19">
            <v>13</v>
          </cell>
          <cell r="C19">
            <v>39</v>
          </cell>
          <cell r="F19">
            <v>0</v>
          </cell>
          <cell r="G19">
            <v>0</v>
          </cell>
          <cell r="H19">
            <v>0.75</v>
          </cell>
        </row>
        <row r="20">
          <cell r="A20" t="str">
            <v>INSTALACIONES ALCANTARILLADO</v>
          </cell>
          <cell r="B20">
            <v>3</v>
          </cell>
          <cell r="C20">
            <v>3</v>
          </cell>
          <cell r="F20">
            <v>0</v>
          </cell>
          <cell r="G20">
            <v>0</v>
          </cell>
          <cell r="H20">
            <v>0.5</v>
          </cell>
        </row>
        <row r="21">
          <cell r="A21" t="str">
            <v>MEDIDORES 1/2 Y 1"</v>
          </cell>
          <cell r="B21">
            <v>7</v>
          </cell>
          <cell r="C21">
            <v>18</v>
          </cell>
          <cell r="F21">
            <v>0</v>
          </cell>
          <cell r="G21">
            <v>0</v>
          </cell>
          <cell r="H21">
            <v>0.72</v>
          </cell>
        </row>
        <row r="22">
          <cell r="A22" t="str">
            <v>MMTO VALVULAS E HIDRANTES</v>
          </cell>
          <cell r="B22">
            <v>10</v>
          </cell>
          <cell r="C22">
            <v>19</v>
          </cell>
          <cell r="D22">
            <v>1</v>
          </cell>
          <cell r="E22">
            <v>61</v>
          </cell>
          <cell r="F22">
            <v>0.2</v>
          </cell>
          <cell r="G22">
            <v>0.5</v>
          </cell>
          <cell r="H22">
            <v>0.65517241379310343</v>
          </cell>
        </row>
        <row r="23">
          <cell r="A23" t="str">
            <v>OBRAS ACCESORIAS DAÑOS ACUEDUCTO</v>
          </cell>
          <cell r="B23">
            <v>2</v>
          </cell>
          <cell r="C23">
            <v>14</v>
          </cell>
          <cell r="D23">
            <v>1</v>
          </cell>
          <cell r="E23">
            <v>61</v>
          </cell>
          <cell r="F23">
            <v>0</v>
          </cell>
          <cell r="G23">
            <v>0</v>
          </cell>
          <cell r="H23">
            <v>0.875</v>
          </cell>
        </row>
        <row r="24">
          <cell r="A24" t="str">
            <v>OBRAS ACCESORIAS INSTALACIONES</v>
          </cell>
          <cell r="B24">
            <v>544</v>
          </cell>
          <cell r="C24">
            <v>1</v>
          </cell>
          <cell r="F24">
            <v>0</v>
          </cell>
          <cell r="G24">
            <v>0</v>
          </cell>
          <cell r="H24">
            <v>1.834862385321101E-3</v>
          </cell>
        </row>
        <row r="25">
          <cell r="A25" t="str">
            <v>PITOMETRÍA</v>
          </cell>
          <cell r="B25">
            <v>72</v>
          </cell>
          <cell r="C25">
            <v>75</v>
          </cell>
          <cell r="D25">
            <v>1</v>
          </cell>
          <cell r="E25">
            <v>21</v>
          </cell>
          <cell r="F25">
            <v>3.4</v>
          </cell>
          <cell r="G25">
            <v>7</v>
          </cell>
          <cell r="H25">
            <v>0.51020408163265307</v>
          </cell>
        </row>
        <row r="26">
          <cell r="A26" t="str">
            <v>PROYECTOS ACUEDUCTO</v>
          </cell>
          <cell r="B26">
            <v>52</v>
          </cell>
          <cell r="C26">
            <v>4</v>
          </cell>
          <cell r="D26">
            <v>1</v>
          </cell>
          <cell r="E26">
            <v>20</v>
          </cell>
          <cell r="F26">
            <v>0</v>
          </cell>
          <cell r="G26">
            <v>0</v>
          </cell>
          <cell r="H26">
            <v>7.1428571428571425E-2</v>
          </cell>
        </row>
        <row r="27">
          <cell r="A27" t="str">
            <v>REFERENCIACIÓN ACUEDUCTO</v>
          </cell>
          <cell r="B27">
            <v>1</v>
          </cell>
          <cell r="C27">
            <v>0</v>
          </cell>
          <cell r="F27">
            <v>0</v>
          </cell>
          <cell r="G27">
            <v>0</v>
          </cell>
          <cell r="H27">
            <v>0</v>
          </cell>
        </row>
        <row r="28">
          <cell r="A28" t="str">
            <v>REPARACION CAJAS DE MEDIDORES</v>
          </cell>
          <cell r="B28">
            <v>1</v>
          </cell>
          <cell r="C28">
            <v>6</v>
          </cell>
          <cell r="F28">
            <v>0</v>
          </cell>
          <cell r="G28">
            <v>0</v>
          </cell>
          <cell r="H28">
            <v>0.8571428571428571</v>
          </cell>
        </row>
        <row r="29">
          <cell r="A29" t="str">
            <v>RETIRO MEDIDOR</v>
          </cell>
          <cell r="B29">
            <v>121</v>
          </cell>
          <cell r="C29">
            <v>52</v>
          </cell>
          <cell r="F29">
            <v>0</v>
          </cell>
          <cell r="G29">
            <v>0</v>
          </cell>
          <cell r="H29">
            <v>0.30057803468208094</v>
          </cell>
        </row>
        <row r="30">
          <cell r="A30" t="str">
            <v>TAPONADAS</v>
          </cell>
          <cell r="B30">
            <v>2</v>
          </cell>
          <cell r="C30">
            <v>20</v>
          </cell>
          <cell r="F30">
            <v>0</v>
          </cell>
          <cell r="G30">
            <v>0</v>
          </cell>
          <cell r="H30">
            <v>0.90909090909090906</v>
          </cell>
        </row>
        <row r="31">
          <cell r="A31" t="str">
            <v>TRASLADO MEDIDOR</v>
          </cell>
          <cell r="B31">
            <v>1</v>
          </cell>
          <cell r="C31">
            <v>0</v>
          </cell>
          <cell r="F31">
            <v>0</v>
          </cell>
          <cell r="G31">
            <v>0</v>
          </cell>
          <cell r="H31">
            <v>0</v>
          </cell>
        </row>
        <row r="32">
          <cell r="F32">
            <v>0</v>
          </cell>
          <cell r="G32">
            <v>0</v>
          </cell>
          <cell r="H32">
            <v>0</v>
          </cell>
        </row>
        <row r="33">
          <cell r="A33" t="str">
            <v>Total general</v>
          </cell>
          <cell r="B33">
            <v>2620</v>
          </cell>
          <cell r="C33">
            <v>1527</v>
          </cell>
          <cell r="F33">
            <v>0</v>
          </cell>
          <cell r="G33">
            <v>0</v>
          </cell>
          <cell r="H33">
            <v>0.36821798890764407</v>
          </cell>
        </row>
        <row r="34">
          <cell r="F34">
            <v>0</v>
          </cell>
          <cell r="G34">
            <v>0</v>
          </cell>
          <cell r="H34">
            <v>0</v>
          </cell>
        </row>
      </sheetData>
      <sheetData sheetId="2">
        <row r="12">
          <cell r="A12" t="str">
            <v>CAMBIO ACOMETIDAS CONTRATO</v>
          </cell>
          <cell r="B12">
            <v>2</v>
          </cell>
          <cell r="C12">
            <v>5</v>
          </cell>
          <cell r="D12">
            <v>1</v>
          </cell>
          <cell r="E12">
            <v>46</v>
          </cell>
          <cell r="F12">
            <v>0</v>
          </cell>
          <cell r="G12">
            <v>0</v>
          </cell>
          <cell r="H12">
            <v>0.7142857142857143</v>
          </cell>
        </row>
        <row r="13">
          <cell r="A13" t="str">
            <v>CARROTANQUE</v>
          </cell>
          <cell r="B13">
            <v>80</v>
          </cell>
          <cell r="C13">
            <v>2</v>
          </cell>
          <cell r="D13">
            <v>1</v>
          </cell>
          <cell r="E13">
            <v>44</v>
          </cell>
          <cell r="F13">
            <v>1.8</v>
          </cell>
          <cell r="G13">
            <v>1.9</v>
          </cell>
          <cell r="H13">
            <v>2.4390243902439025E-2</v>
          </cell>
        </row>
        <row r="14">
          <cell r="A14" t="str">
            <v>CASAS SIN AGUA</v>
          </cell>
          <cell r="B14">
            <v>500</v>
          </cell>
          <cell r="C14">
            <v>535</v>
          </cell>
          <cell r="D14">
            <v>1</v>
          </cell>
          <cell r="E14">
            <v>61</v>
          </cell>
          <cell r="F14">
            <v>8.1999999999999993</v>
          </cell>
          <cell r="G14">
            <v>17</v>
          </cell>
          <cell r="H14">
            <v>0.51690821256038644</v>
          </cell>
        </row>
        <row r="15">
          <cell r="A15" t="str">
            <v>CORTE Y RECONEXION</v>
          </cell>
          <cell r="B15">
            <v>19</v>
          </cell>
          <cell r="C15">
            <v>17</v>
          </cell>
          <cell r="D15">
            <v>7.442622950819672</v>
          </cell>
          <cell r="E15">
            <v>61</v>
          </cell>
          <cell r="F15">
            <v>0</v>
          </cell>
          <cell r="G15">
            <v>0</v>
          </cell>
          <cell r="H15">
            <v>0.47222222222222221</v>
          </cell>
        </row>
        <row r="16">
          <cell r="A16" t="str">
            <v>DAÑOS ACUEDUCTO</v>
          </cell>
          <cell r="B16">
            <v>598</v>
          </cell>
          <cell r="C16">
            <v>259</v>
          </cell>
          <cell r="D16">
            <v>7.278688524590164</v>
          </cell>
          <cell r="E16">
            <v>61</v>
          </cell>
          <cell r="F16">
            <v>1.3</v>
          </cell>
          <cell r="G16">
            <v>1.9</v>
          </cell>
          <cell r="H16">
            <v>0.30221703617269546</v>
          </cell>
        </row>
        <row r="17">
          <cell r="A17" t="str">
            <v>ESCOMBROS DAÑOS ACUEDUCTO</v>
          </cell>
          <cell r="B17">
            <v>188</v>
          </cell>
          <cell r="C17">
            <v>9</v>
          </cell>
          <cell r="D17">
            <v>1</v>
          </cell>
          <cell r="E17">
            <v>61</v>
          </cell>
          <cell r="F17">
            <v>3.1</v>
          </cell>
          <cell r="G17">
            <v>3.2</v>
          </cell>
          <cell r="H17">
            <v>4.5685279187817257E-2</v>
          </cell>
        </row>
        <row r="18">
          <cell r="A18" t="str">
            <v>FRAUDES</v>
          </cell>
          <cell r="B18">
            <v>234</v>
          </cell>
          <cell r="C18">
            <v>222</v>
          </cell>
          <cell r="D18">
            <v>1</v>
          </cell>
          <cell r="E18">
            <v>18</v>
          </cell>
          <cell r="F18">
            <v>13</v>
          </cell>
          <cell r="G18">
            <v>25.3</v>
          </cell>
          <cell r="H18">
            <v>0.48684210526315791</v>
          </cell>
        </row>
        <row r="19">
          <cell r="A19" t="str">
            <v>GARANTIAS INSTALACIONES</v>
          </cell>
          <cell r="B19">
            <v>13</v>
          </cell>
          <cell r="C19">
            <v>7</v>
          </cell>
          <cell r="F19">
            <v>0</v>
          </cell>
          <cell r="G19">
            <v>0</v>
          </cell>
          <cell r="H19">
            <v>0.35</v>
          </cell>
        </row>
        <row r="20">
          <cell r="A20" t="str">
            <v>INSTALACIONES ACUEDUCTO</v>
          </cell>
          <cell r="B20">
            <v>48</v>
          </cell>
          <cell r="C20">
            <v>104</v>
          </cell>
          <cell r="F20">
            <v>0</v>
          </cell>
          <cell r="G20">
            <v>0</v>
          </cell>
          <cell r="H20">
            <v>0.68421052631578949</v>
          </cell>
        </row>
        <row r="21">
          <cell r="A21" t="str">
            <v>INSTALACIONES ALCANTARILLADO</v>
          </cell>
          <cell r="B21">
            <v>8</v>
          </cell>
          <cell r="C21">
            <v>0</v>
          </cell>
          <cell r="F21">
            <v>0</v>
          </cell>
          <cell r="G21">
            <v>0</v>
          </cell>
          <cell r="H21">
            <v>0</v>
          </cell>
        </row>
        <row r="22">
          <cell r="A22" t="str">
            <v>MEDIDORES 1/2 Y 1"</v>
          </cell>
          <cell r="B22">
            <v>3</v>
          </cell>
          <cell r="C22">
            <v>4</v>
          </cell>
          <cell r="D22">
            <v>1</v>
          </cell>
          <cell r="E22">
            <v>62</v>
          </cell>
          <cell r="F22">
            <v>0</v>
          </cell>
          <cell r="G22">
            <v>0</v>
          </cell>
          <cell r="H22">
            <v>0.5714285714285714</v>
          </cell>
        </row>
        <row r="23">
          <cell r="A23" t="str">
            <v>MMTO VALVULAS E HIDRANTES</v>
          </cell>
          <cell r="B23">
            <v>2</v>
          </cell>
          <cell r="C23">
            <v>1</v>
          </cell>
          <cell r="D23">
            <v>1</v>
          </cell>
          <cell r="E23">
            <v>61</v>
          </cell>
          <cell r="F23">
            <v>0</v>
          </cell>
          <cell r="G23">
            <v>0</v>
          </cell>
          <cell r="H23">
            <v>0.33333333333333331</v>
          </cell>
        </row>
        <row r="24">
          <cell r="A24" t="str">
            <v>OBRAS ACCESORIAS DAÑOS ACUEDUCTO</v>
          </cell>
          <cell r="B24">
            <v>4</v>
          </cell>
          <cell r="C24">
            <v>23</v>
          </cell>
          <cell r="F24">
            <v>0</v>
          </cell>
          <cell r="G24">
            <v>0</v>
          </cell>
          <cell r="H24">
            <v>0.85185185185185186</v>
          </cell>
        </row>
        <row r="25">
          <cell r="A25" t="str">
            <v>OBRAS ACCESORIAS INSTALACIONES</v>
          </cell>
          <cell r="B25">
            <v>1107</v>
          </cell>
          <cell r="C25">
            <v>0</v>
          </cell>
          <cell r="D25">
            <v>1</v>
          </cell>
          <cell r="E25">
            <v>20</v>
          </cell>
          <cell r="F25">
            <v>0</v>
          </cell>
          <cell r="G25">
            <v>0</v>
          </cell>
          <cell r="H25">
            <v>0</v>
          </cell>
        </row>
        <row r="26">
          <cell r="A26" t="str">
            <v>PITOMETRÍA</v>
          </cell>
          <cell r="B26">
            <v>150</v>
          </cell>
          <cell r="C26">
            <v>65</v>
          </cell>
          <cell r="D26">
            <v>1</v>
          </cell>
          <cell r="E26">
            <v>20</v>
          </cell>
          <cell r="F26">
            <v>7.5</v>
          </cell>
          <cell r="G26">
            <v>10.8</v>
          </cell>
          <cell r="H26">
            <v>0.30232558139534882</v>
          </cell>
        </row>
        <row r="27">
          <cell r="A27" t="str">
            <v>PROYECTOS ACUEDUCTO</v>
          </cell>
          <cell r="B27">
            <v>62</v>
          </cell>
          <cell r="C27">
            <v>1</v>
          </cell>
          <cell r="F27">
            <v>0</v>
          </cell>
          <cell r="G27">
            <v>0</v>
          </cell>
          <cell r="H27">
            <v>1.5873015873015872E-2</v>
          </cell>
        </row>
        <row r="28">
          <cell r="A28" t="str">
            <v>REFERENCIACIÓN ACUEDUCTO</v>
          </cell>
          <cell r="B28">
            <v>1</v>
          </cell>
          <cell r="C28">
            <v>3</v>
          </cell>
          <cell r="F28">
            <v>0</v>
          </cell>
          <cell r="G28">
            <v>0</v>
          </cell>
          <cell r="H28">
            <v>0.75</v>
          </cell>
        </row>
        <row r="29">
          <cell r="A29" t="str">
            <v>TRASLADO MEDIDOR</v>
          </cell>
          <cell r="B29">
            <v>1</v>
          </cell>
          <cell r="C29">
            <v>0</v>
          </cell>
          <cell r="F29">
            <v>0</v>
          </cell>
          <cell r="G29">
            <v>0</v>
          </cell>
          <cell r="H29">
            <v>0</v>
          </cell>
        </row>
        <row r="30">
          <cell r="A30" t="str">
            <v>TAPONADAS</v>
          </cell>
          <cell r="B30">
            <v>2</v>
          </cell>
          <cell r="C30">
            <v>20</v>
          </cell>
          <cell r="F30">
            <v>0</v>
          </cell>
          <cell r="G30">
            <v>0</v>
          </cell>
          <cell r="H30">
            <v>0</v>
          </cell>
        </row>
        <row r="31">
          <cell r="A31" t="str">
            <v>Total general</v>
          </cell>
          <cell r="B31">
            <v>3020</v>
          </cell>
          <cell r="C31">
            <v>1257</v>
          </cell>
          <cell r="F31">
            <v>0</v>
          </cell>
          <cell r="G31">
            <v>0</v>
          </cell>
          <cell r="H31">
            <v>0.29389759176993219</v>
          </cell>
        </row>
        <row r="32">
          <cell r="F32">
            <v>0</v>
          </cell>
          <cell r="G32">
            <v>0</v>
          </cell>
          <cell r="H32">
            <v>0</v>
          </cell>
        </row>
      </sheetData>
      <sheetData sheetId="3">
        <row r="12">
          <cell r="A12" t="str">
            <v>CAMBIO ACOMETIDAS CONTRATO</v>
          </cell>
          <cell r="B12">
            <v>6</v>
          </cell>
          <cell r="C12">
            <v>4</v>
          </cell>
          <cell r="D12">
            <v>1</v>
          </cell>
          <cell r="E12">
            <v>46</v>
          </cell>
          <cell r="F12">
            <v>0</v>
          </cell>
          <cell r="G12">
            <v>0</v>
          </cell>
          <cell r="H12">
            <v>0.4</v>
          </cell>
        </row>
        <row r="13">
          <cell r="A13" t="str">
            <v>CARROTANQUE</v>
          </cell>
          <cell r="B13">
            <v>65</v>
          </cell>
          <cell r="C13">
            <v>1</v>
          </cell>
          <cell r="D13">
            <v>1</v>
          </cell>
          <cell r="E13">
            <v>45</v>
          </cell>
          <cell r="F13">
            <v>1.4</v>
          </cell>
          <cell r="G13">
            <v>1.5</v>
          </cell>
          <cell r="H13">
            <v>1.5151515151515152E-2</v>
          </cell>
        </row>
        <row r="14">
          <cell r="A14" t="str">
            <v>CASAS SIN AGUA</v>
          </cell>
          <cell r="B14">
            <v>477</v>
          </cell>
          <cell r="C14">
            <v>610</v>
          </cell>
          <cell r="D14">
            <v>1</v>
          </cell>
          <cell r="E14">
            <v>62</v>
          </cell>
          <cell r="F14">
            <v>7.7</v>
          </cell>
          <cell r="G14">
            <v>17.5</v>
          </cell>
          <cell r="H14">
            <v>0.56117755289788407</v>
          </cell>
        </row>
        <row r="15">
          <cell r="A15" t="str">
            <v>CORTE Y RECONEXION</v>
          </cell>
          <cell r="B15">
            <v>8</v>
          </cell>
          <cell r="C15">
            <v>4</v>
          </cell>
          <cell r="D15">
            <v>7.442622950819672</v>
          </cell>
          <cell r="E15">
            <v>61</v>
          </cell>
          <cell r="F15">
            <v>0</v>
          </cell>
          <cell r="G15">
            <v>0</v>
          </cell>
          <cell r="H15">
            <v>0.33333333333333331</v>
          </cell>
        </row>
        <row r="16">
          <cell r="A16" t="str">
            <v>DAÑOS ACUEDUCTO</v>
          </cell>
          <cell r="B16">
            <v>572</v>
          </cell>
          <cell r="C16">
            <v>218</v>
          </cell>
          <cell r="D16">
            <v>7.306451612903226</v>
          </cell>
          <cell r="E16">
            <v>62</v>
          </cell>
          <cell r="F16">
            <v>1.3</v>
          </cell>
          <cell r="G16">
            <v>1.7</v>
          </cell>
          <cell r="H16">
            <v>0.27594936708860762</v>
          </cell>
        </row>
        <row r="17">
          <cell r="A17" t="str">
            <v>ESCOMBROS DAÑOS ACUEDUCTO</v>
          </cell>
          <cell r="B17">
            <v>226</v>
          </cell>
          <cell r="C17">
            <v>9</v>
          </cell>
          <cell r="D17">
            <v>1</v>
          </cell>
          <cell r="E17">
            <v>62</v>
          </cell>
          <cell r="F17">
            <v>3.6</v>
          </cell>
          <cell r="G17">
            <v>3.8</v>
          </cell>
          <cell r="H17">
            <v>3.8297872340425532E-2</v>
          </cell>
        </row>
        <row r="18">
          <cell r="A18" t="str">
            <v>FRAUDES</v>
          </cell>
          <cell r="B18">
            <v>213</v>
          </cell>
          <cell r="C18">
            <v>103</v>
          </cell>
          <cell r="D18">
            <v>1</v>
          </cell>
          <cell r="E18">
            <v>16</v>
          </cell>
          <cell r="F18">
            <v>13.3</v>
          </cell>
          <cell r="G18">
            <v>19.8</v>
          </cell>
          <cell r="H18">
            <v>0.32594936708860761</v>
          </cell>
        </row>
        <row r="19">
          <cell r="A19" t="str">
            <v>GARANTIAS INSTALACIONES</v>
          </cell>
          <cell r="B19">
            <v>13</v>
          </cell>
          <cell r="C19">
            <v>5</v>
          </cell>
          <cell r="F19">
            <v>0</v>
          </cell>
          <cell r="G19">
            <v>0</v>
          </cell>
          <cell r="H19">
            <v>0.27777777777777779</v>
          </cell>
        </row>
        <row r="20">
          <cell r="A20" t="str">
            <v>INSTALACIONES ACUEDUCTO</v>
          </cell>
          <cell r="B20">
            <v>27</v>
          </cell>
          <cell r="C20">
            <v>42</v>
          </cell>
          <cell r="F20">
            <v>0</v>
          </cell>
          <cell r="G20">
            <v>0</v>
          </cell>
          <cell r="H20">
            <v>0.60869565217391308</v>
          </cell>
        </row>
        <row r="21">
          <cell r="A21" t="str">
            <v>MEDIDORES 1/2 Y 1"</v>
          </cell>
          <cell r="B21">
            <v>8</v>
          </cell>
          <cell r="C21">
            <v>1</v>
          </cell>
          <cell r="F21">
            <v>0</v>
          </cell>
          <cell r="G21">
            <v>0</v>
          </cell>
          <cell r="H21">
            <v>0.1111111111111111</v>
          </cell>
        </row>
        <row r="22">
          <cell r="A22" t="str">
            <v>MMTO VALVULAS E HIDRANTES</v>
          </cell>
          <cell r="B22">
            <v>6</v>
          </cell>
          <cell r="C22">
            <v>7</v>
          </cell>
          <cell r="D22">
            <v>1</v>
          </cell>
          <cell r="E22">
            <v>62</v>
          </cell>
          <cell r="F22">
            <v>0.1</v>
          </cell>
          <cell r="G22">
            <v>0.2</v>
          </cell>
          <cell r="H22">
            <v>0.53846153846153844</v>
          </cell>
        </row>
        <row r="23">
          <cell r="A23" t="str">
            <v>OBRAS ACCESORIAS DAÑOS ACUEDUCTO</v>
          </cell>
          <cell r="B23">
            <v>9</v>
          </cell>
          <cell r="C23">
            <v>16</v>
          </cell>
          <cell r="D23">
            <v>1</v>
          </cell>
          <cell r="E23">
            <v>61</v>
          </cell>
          <cell r="F23">
            <v>0</v>
          </cell>
          <cell r="G23">
            <v>0</v>
          </cell>
          <cell r="H23">
            <v>0.64</v>
          </cell>
        </row>
        <row r="24">
          <cell r="A24" t="str">
            <v>OBRAS ACCESORIAS INSTALACIONES</v>
          </cell>
          <cell r="B24">
            <v>1223</v>
          </cell>
          <cell r="C24">
            <v>0</v>
          </cell>
          <cell r="F24">
            <v>0</v>
          </cell>
          <cell r="G24">
            <v>0</v>
          </cell>
          <cell r="H24">
            <v>0</v>
          </cell>
        </row>
        <row r="25">
          <cell r="A25" t="str">
            <v>PITOMETRÍA</v>
          </cell>
          <cell r="B25">
            <v>83</v>
          </cell>
          <cell r="C25">
            <v>48</v>
          </cell>
          <cell r="D25">
            <v>1</v>
          </cell>
          <cell r="E25">
            <v>20</v>
          </cell>
          <cell r="F25">
            <v>4.2</v>
          </cell>
          <cell r="G25">
            <v>6.6</v>
          </cell>
          <cell r="H25">
            <v>0.36641221374045801</v>
          </cell>
        </row>
        <row r="26">
          <cell r="A26" t="str">
            <v>PROYECTOS ACUEDUCTO</v>
          </cell>
          <cell r="B26">
            <v>70</v>
          </cell>
          <cell r="C26">
            <v>17</v>
          </cell>
          <cell r="D26">
            <v>1</v>
          </cell>
          <cell r="E26">
            <v>20</v>
          </cell>
          <cell r="F26">
            <v>0</v>
          </cell>
          <cell r="G26">
            <v>0</v>
          </cell>
          <cell r="H26">
            <v>0.19540229885057472</v>
          </cell>
        </row>
        <row r="27">
          <cell r="A27" t="str">
            <v>REFERENCIACIÓN ACUEDUCTO</v>
          </cell>
          <cell r="B27">
            <v>1</v>
          </cell>
          <cell r="C27">
            <v>0</v>
          </cell>
          <cell r="F27">
            <v>0</v>
          </cell>
          <cell r="G27">
            <v>0</v>
          </cell>
          <cell r="H27">
            <v>0</v>
          </cell>
        </row>
        <row r="28">
          <cell r="A28" t="str">
            <v>Total general</v>
          </cell>
          <cell r="B28">
            <v>3006</v>
          </cell>
          <cell r="C28">
            <v>1085</v>
          </cell>
          <cell r="F28">
            <v>0</v>
          </cell>
          <cell r="G28">
            <v>0</v>
          </cell>
          <cell r="H28">
            <v>0.26521632852603277</v>
          </cell>
        </row>
        <row r="29">
          <cell r="A29" t="str">
            <v>RETIRO MEDIDOR</v>
          </cell>
          <cell r="B29">
            <v>121</v>
          </cell>
          <cell r="C29">
            <v>52</v>
          </cell>
          <cell r="F29">
            <v>0</v>
          </cell>
          <cell r="G29">
            <v>0</v>
          </cell>
          <cell r="H29">
            <v>0</v>
          </cell>
        </row>
      </sheetData>
      <sheetData sheetId="4">
        <row r="12">
          <cell r="A12" t="str">
            <v>CAMBIO ACOMETIDAS CONTRATO</v>
          </cell>
          <cell r="B12">
            <v>3</v>
          </cell>
          <cell r="C12">
            <v>2</v>
          </cell>
          <cell r="F12">
            <v>0</v>
          </cell>
          <cell r="G12">
            <v>0</v>
          </cell>
          <cell r="H12">
            <v>0.4</v>
          </cell>
        </row>
        <row r="13">
          <cell r="A13" t="str">
            <v>CARROTANQUE</v>
          </cell>
          <cell r="B13">
            <v>21</v>
          </cell>
          <cell r="C13">
            <v>1</v>
          </cell>
          <cell r="D13">
            <v>1</v>
          </cell>
          <cell r="E13">
            <v>46</v>
          </cell>
          <cell r="F13">
            <v>0.5</v>
          </cell>
          <cell r="G13">
            <v>0.5</v>
          </cell>
          <cell r="H13">
            <v>4.5454545454545456E-2</v>
          </cell>
        </row>
        <row r="14">
          <cell r="A14" t="str">
            <v>CASAS SIN AGUA</v>
          </cell>
          <cell r="B14">
            <v>419</v>
          </cell>
          <cell r="C14">
            <v>603</v>
          </cell>
          <cell r="D14">
            <v>1</v>
          </cell>
          <cell r="E14">
            <v>61</v>
          </cell>
          <cell r="F14">
            <v>6.9</v>
          </cell>
          <cell r="G14">
            <v>16.8</v>
          </cell>
          <cell r="H14">
            <v>0.59001956947162426</v>
          </cell>
        </row>
        <row r="15">
          <cell r="A15" t="str">
            <v>CORTE Y RECONEXION</v>
          </cell>
          <cell r="B15">
            <v>7</v>
          </cell>
          <cell r="C15">
            <v>8</v>
          </cell>
          <cell r="F15">
            <v>0</v>
          </cell>
          <cell r="G15">
            <v>0</v>
          </cell>
          <cell r="H15">
            <v>0.53333333333333333</v>
          </cell>
        </row>
        <row r="16">
          <cell r="A16" t="str">
            <v>DAÑOS ACUEDUCTO</v>
          </cell>
          <cell r="B16">
            <v>537</v>
          </cell>
          <cell r="C16">
            <v>199</v>
          </cell>
          <cell r="D16">
            <v>7.32258064516129</v>
          </cell>
          <cell r="E16">
            <v>61</v>
          </cell>
          <cell r="F16">
            <v>1.2</v>
          </cell>
          <cell r="G16">
            <v>1.6</v>
          </cell>
          <cell r="H16">
            <v>0.2703804347826087</v>
          </cell>
        </row>
        <row r="17">
          <cell r="A17" t="str">
            <v>ESCOMBROS DAÑOS ACUEDUCTO</v>
          </cell>
          <cell r="B17">
            <v>220</v>
          </cell>
          <cell r="C17">
            <v>6</v>
          </cell>
          <cell r="D17">
            <v>1</v>
          </cell>
          <cell r="E17">
            <v>61</v>
          </cell>
          <cell r="F17">
            <v>3.6</v>
          </cell>
          <cell r="G17">
            <v>3.7</v>
          </cell>
          <cell r="H17">
            <v>2.6548672566371681E-2</v>
          </cell>
        </row>
        <row r="18">
          <cell r="A18" t="str">
            <v>FRAUDES</v>
          </cell>
          <cell r="B18">
            <v>314</v>
          </cell>
          <cell r="C18">
            <v>45</v>
          </cell>
          <cell r="D18">
            <v>1</v>
          </cell>
          <cell r="E18">
            <v>21</v>
          </cell>
          <cell r="F18">
            <v>15</v>
          </cell>
          <cell r="G18">
            <v>17.100000000000001</v>
          </cell>
          <cell r="H18">
            <v>0.12534818941504178</v>
          </cell>
        </row>
        <row r="19">
          <cell r="A19" t="str">
            <v>GARANTIAS INSTALACIONES</v>
          </cell>
          <cell r="B19">
            <v>11</v>
          </cell>
          <cell r="C19">
            <v>4</v>
          </cell>
          <cell r="F19">
            <v>0</v>
          </cell>
          <cell r="G19">
            <v>0</v>
          </cell>
          <cell r="H19">
            <v>0.26666666666666666</v>
          </cell>
        </row>
        <row r="20">
          <cell r="A20" t="str">
            <v>INSTALACIONES ACUEDUCTO</v>
          </cell>
          <cell r="B20">
            <v>6</v>
          </cell>
          <cell r="C20">
            <v>73</v>
          </cell>
          <cell r="F20">
            <v>0</v>
          </cell>
          <cell r="G20">
            <v>0</v>
          </cell>
          <cell r="H20">
            <v>0.92405063291139244</v>
          </cell>
        </row>
        <row r="21">
          <cell r="A21" t="str">
            <v>MEDIDORES 1/2 Y 1"</v>
          </cell>
          <cell r="B21">
            <v>2</v>
          </cell>
          <cell r="C21">
            <v>3</v>
          </cell>
          <cell r="F21">
            <v>0</v>
          </cell>
          <cell r="G21">
            <v>0</v>
          </cell>
          <cell r="H21">
            <v>0.6</v>
          </cell>
        </row>
        <row r="22">
          <cell r="A22" t="str">
            <v>MMTO VALVULAS E HIDRANTES</v>
          </cell>
          <cell r="B22">
            <v>49</v>
          </cell>
          <cell r="C22">
            <v>4</v>
          </cell>
          <cell r="D22">
            <v>1</v>
          </cell>
          <cell r="E22">
            <v>61</v>
          </cell>
          <cell r="F22">
            <v>0.8</v>
          </cell>
          <cell r="G22">
            <v>0.9</v>
          </cell>
          <cell r="H22">
            <v>7.5471698113207544E-2</v>
          </cell>
        </row>
        <row r="23">
          <cell r="A23" t="str">
            <v>OBRAS ACCESORIAS DAÑOS ACUEDUCTO</v>
          </cell>
          <cell r="B23">
            <v>42</v>
          </cell>
          <cell r="C23">
            <v>1</v>
          </cell>
          <cell r="F23">
            <v>0</v>
          </cell>
          <cell r="G23">
            <v>0</v>
          </cell>
          <cell r="H23">
            <v>2.3255813953488372E-2</v>
          </cell>
        </row>
        <row r="24">
          <cell r="A24" t="str">
            <v>OBRAS ACCESORIAS INSTALACIONES</v>
          </cell>
          <cell r="B24">
            <v>927</v>
          </cell>
          <cell r="C24">
            <v>0</v>
          </cell>
          <cell r="F24">
            <v>0</v>
          </cell>
          <cell r="G24">
            <v>0</v>
          </cell>
          <cell r="H24">
            <v>0</v>
          </cell>
        </row>
        <row r="25">
          <cell r="A25" t="str">
            <v>PITOMETRÍA</v>
          </cell>
          <cell r="B25">
            <v>47</v>
          </cell>
          <cell r="C25">
            <v>39</v>
          </cell>
          <cell r="D25">
            <v>1</v>
          </cell>
          <cell r="E25">
            <v>21</v>
          </cell>
          <cell r="F25">
            <v>2.2000000000000002</v>
          </cell>
          <cell r="G25">
            <v>4.0999999999999996</v>
          </cell>
          <cell r="H25">
            <v>0.45348837209302323</v>
          </cell>
        </row>
        <row r="26">
          <cell r="A26" t="str">
            <v>PROYECTOS ACUEDUCTO</v>
          </cell>
          <cell r="B26">
            <v>74</v>
          </cell>
          <cell r="C26">
            <v>15</v>
          </cell>
          <cell r="F26">
            <v>0</v>
          </cell>
          <cell r="G26">
            <v>0</v>
          </cell>
          <cell r="H26">
            <v>0.16853932584269662</v>
          </cell>
        </row>
        <row r="27">
          <cell r="A27" t="str">
            <v>REFERENCIACIÓN ACUEDUCTO</v>
          </cell>
          <cell r="B27">
            <v>0</v>
          </cell>
          <cell r="C27">
            <v>3</v>
          </cell>
          <cell r="F27">
            <v>0</v>
          </cell>
          <cell r="G27">
            <v>0</v>
          </cell>
          <cell r="H27">
            <v>1</v>
          </cell>
        </row>
        <row r="28">
          <cell r="A28" t="str">
            <v>#N/A</v>
          </cell>
          <cell r="B28">
            <v>3</v>
          </cell>
          <cell r="C28">
            <v>1</v>
          </cell>
          <cell r="F28">
            <v>0</v>
          </cell>
          <cell r="G28">
            <v>0</v>
          </cell>
          <cell r="H28">
            <v>0</v>
          </cell>
        </row>
        <row r="29">
          <cell r="A29" t="str">
            <v>Total general</v>
          </cell>
          <cell r="B29">
            <v>2679</v>
          </cell>
          <cell r="C29">
            <v>1006</v>
          </cell>
          <cell r="F29">
            <v>0</v>
          </cell>
          <cell r="G29">
            <v>0</v>
          </cell>
          <cell r="H29">
            <v>0.2729986431478969</v>
          </cell>
        </row>
        <row r="30">
          <cell r="F30">
            <v>0</v>
          </cell>
          <cell r="G30">
            <v>0</v>
          </cell>
          <cell r="H30">
            <v>0</v>
          </cell>
        </row>
      </sheetData>
      <sheetData sheetId="5">
        <row r="12">
          <cell r="A12" t="str">
            <v>CAMBIO ACOMETIDAS CONTRATO</v>
          </cell>
          <cell r="B12">
            <v>8</v>
          </cell>
          <cell r="C12">
            <v>8</v>
          </cell>
          <cell r="F12">
            <v>0</v>
          </cell>
          <cell r="G12">
            <v>0</v>
          </cell>
          <cell r="H12">
            <v>0.5</v>
          </cell>
        </row>
        <row r="13">
          <cell r="A13" t="str">
            <v>CARROTANQUE</v>
          </cell>
          <cell r="B13">
            <v>123</v>
          </cell>
          <cell r="C13">
            <v>1</v>
          </cell>
          <cell r="D13">
            <v>1</v>
          </cell>
          <cell r="E13">
            <v>63</v>
          </cell>
          <cell r="F13">
            <v>2</v>
          </cell>
          <cell r="G13">
            <v>2</v>
          </cell>
          <cell r="H13">
            <v>8.0645161290322578E-3</v>
          </cell>
        </row>
        <row r="14">
          <cell r="A14" t="str">
            <v>CASAS SIN AGUA</v>
          </cell>
          <cell r="B14">
            <v>465</v>
          </cell>
          <cell r="C14">
            <v>735</v>
          </cell>
          <cell r="D14">
            <v>1</v>
          </cell>
          <cell r="E14">
            <v>63</v>
          </cell>
          <cell r="F14">
            <v>7.4</v>
          </cell>
          <cell r="G14">
            <v>19</v>
          </cell>
          <cell r="H14">
            <v>0.61250000000000004</v>
          </cell>
        </row>
        <row r="15">
          <cell r="A15" t="str">
            <v>CORTE Y RECONEXION</v>
          </cell>
          <cell r="B15">
            <v>15</v>
          </cell>
          <cell r="C15">
            <v>32</v>
          </cell>
          <cell r="F15">
            <v>0</v>
          </cell>
          <cell r="G15">
            <v>0</v>
          </cell>
          <cell r="H15">
            <v>0.68085106382978722</v>
          </cell>
        </row>
        <row r="16">
          <cell r="A16" t="str">
            <v>DAÑOS ACUEDUCTO</v>
          </cell>
          <cell r="B16">
            <v>640</v>
          </cell>
          <cell r="C16">
            <v>287</v>
          </cell>
          <cell r="D16">
            <v>7</v>
          </cell>
          <cell r="E16">
            <v>55.285714285714285</v>
          </cell>
          <cell r="F16">
            <v>1.7</v>
          </cell>
          <cell r="G16">
            <v>2.4</v>
          </cell>
          <cell r="H16">
            <v>0.30960086299892126</v>
          </cell>
        </row>
        <row r="17">
          <cell r="A17" t="str">
            <v>ESCOMBROS DAÑOS ACUEDUCTO</v>
          </cell>
          <cell r="B17">
            <v>205</v>
          </cell>
          <cell r="C17">
            <v>9</v>
          </cell>
          <cell r="D17">
            <v>1</v>
          </cell>
          <cell r="E17">
            <v>63</v>
          </cell>
          <cell r="F17">
            <v>3.3</v>
          </cell>
          <cell r="G17">
            <v>3.4</v>
          </cell>
          <cell r="H17">
            <v>4.2056074766355138E-2</v>
          </cell>
        </row>
        <row r="18">
          <cell r="A18" t="str">
            <v>FRAUDES</v>
          </cell>
          <cell r="B18">
            <v>356</v>
          </cell>
          <cell r="C18">
            <v>255</v>
          </cell>
          <cell r="D18">
            <v>1</v>
          </cell>
          <cell r="E18">
            <v>25</v>
          </cell>
          <cell r="F18">
            <v>14.2</v>
          </cell>
          <cell r="G18">
            <v>24.4</v>
          </cell>
          <cell r="H18">
            <v>0.41734860883797054</v>
          </cell>
        </row>
        <row r="19">
          <cell r="A19" t="str">
            <v>GARANTIAS INSTALACIONES</v>
          </cell>
          <cell r="B19">
            <v>32</v>
          </cell>
          <cell r="C19">
            <v>7</v>
          </cell>
          <cell r="F19">
            <v>0</v>
          </cell>
          <cell r="G19">
            <v>0</v>
          </cell>
          <cell r="H19">
            <v>0.17948717948717949</v>
          </cell>
        </row>
        <row r="20">
          <cell r="A20" t="str">
            <v>INSTALACIONES ACUEDUCTO</v>
          </cell>
          <cell r="B20">
            <v>4</v>
          </cell>
          <cell r="C20">
            <v>91</v>
          </cell>
          <cell r="F20">
            <v>0</v>
          </cell>
          <cell r="G20">
            <v>0</v>
          </cell>
          <cell r="H20">
            <v>0.95789473684210524</v>
          </cell>
        </row>
        <row r="21">
          <cell r="A21" t="str">
            <v>MEDIDORES 1/2 Y 1"</v>
          </cell>
          <cell r="B21">
            <v>2</v>
          </cell>
          <cell r="C21">
            <v>3</v>
          </cell>
          <cell r="F21">
            <v>0</v>
          </cell>
          <cell r="G21">
            <v>0</v>
          </cell>
          <cell r="H21">
            <v>0.6</v>
          </cell>
        </row>
        <row r="22">
          <cell r="A22" t="str">
            <v>MMTO VALVULAS E HIDRANTES</v>
          </cell>
          <cell r="B22">
            <v>36</v>
          </cell>
          <cell r="C22">
            <v>12</v>
          </cell>
          <cell r="D22">
            <v>2</v>
          </cell>
          <cell r="E22">
            <v>44</v>
          </cell>
          <cell r="F22">
            <v>0.4</v>
          </cell>
          <cell r="G22">
            <v>0.5</v>
          </cell>
          <cell r="H22">
            <v>0.25</v>
          </cell>
        </row>
        <row r="23">
          <cell r="A23" t="str">
            <v>OBRAS ACCESORIAS DAÑOS ACUEDUCTO</v>
          </cell>
          <cell r="B23">
            <v>9</v>
          </cell>
          <cell r="C23">
            <v>22</v>
          </cell>
          <cell r="F23">
            <v>0</v>
          </cell>
          <cell r="G23">
            <v>0</v>
          </cell>
          <cell r="H23">
            <v>0.70967741935483875</v>
          </cell>
        </row>
        <row r="24">
          <cell r="A24" t="str">
            <v>OBRAS ACCESORIAS INSTALACIONES</v>
          </cell>
          <cell r="B24">
            <v>1132</v>
          </cell>
          <cell r="C24">
            <v>0</v>
          </cell>
          <cell r="F24">
            <v>0</v>
          </cell>
          <cell r="G24">
            <v>0</v>
          </cell>
          <cell r="H24">
            <v>0</v>
          </cell>
        </row>
        <row r="25">
          <cell r="A25" t="str">
            <v>PITOMETRÍA</v>
          </cell>
          <cell r="B25">
            <v>44</v>
          </cell>
          <cell r="C25">
            <v>71</v>
          </cell>
          <cell r="D25">
            <v>3</v>
          </cell>
          <cell r="E25">
            <v>31.333333333333332</v>
          </cell>
          <cell r="F25">
            <v>0.5</v>
          </cell>
          <cell r="G25">
            <v>1.2</v>
          </cell>
          <cell r="H25">
            <v>0.61739130434782608</v>
          </cell>
        </row>
        <row r="26">
          <cell r="A26" t="str">
            <v>PROYECTOS ACUEDUCTO</v>
          </cell>
          <cell r="B26">
            <v>51</v>
          </cell>
          <cell r="C26">
            <v>7</v>
          </cell>
          <cell r="F26">
            <v>0</v>
          </cell>
          <cell r="G26">
            <v>0</v>
          </cell>
          <cell r="H26">
            <v>0.1206896551724138</v>
          </cell>
        </row>
        <row r="27">
          <cell r="A27" t="str">
            <v>SECTOR SIN AGUA</v>
          </cell>
          <cell r="B27">
            <v>0</v>
          </cell>
          <cell r="C27">
            <v>1</v>
          </cell>
          <cell r="F27">
            <v>0</v>
          </cell>
          <cell r="G27">
            <v>0</v>
          </cell>
          <cell r="H27">
            <v>1</v>
          </cell>
        </row>
        <row r="28">
          <cell r="A28" t="str">
            <v>#N/A</v>
          </cell>
          <cell r="B28">
            <v>3</v>
          </cell>
          <cell r="C28">
            <v>1</v>
          </cell>
          <cell r="F28">
            <v>0</v>
          </cell>
          <cell r="G28">
            <v>0</v>
          </cell>
          <cell r="H28">
            <v>0.25</v>
          </cell>
        </row>
        <row r="29">
          <cell r="A29" t="str">
            <v>Total general</v>
          </cell>
          <cell r="B29">
            <v>2679</v>
          </cell>
          <cell r="C29">
            <v>1006</v>
          </cell>
          <cell r="F29">
            <v>0</v>
          </cell>
          <cell r="G29">
            <v>0</v>
          </cell>
          <cell r="H29">
            <v>0</v>
          </cell>
        </row>
        <row r="30">
          <cell r="F30">
            <v>0</v>
          </cell>
          <cell r="G30">
            <v>0</v>
          </cell>
          <cell r="H30">
            <v>0</v>
          </cell>
        </row>
        <row r="31">
          <cell r="F31">
            <v>0</v>
          </cell>
          <cell r="G31">
            <v>0</v>
          </cell>
          <cell r="H31">
            <v>0</v>
          </cell>
        </row>
        <row r="32">
          <cell r="F32">
            <v>0</v>
          </cell>
          <cell r="G32">
            <v>0</v>
          </cell>
          <cell r="H32">
            <v>0</v>
          </cell>
        </row>
        <row r="33">
          <cell r="A33" t="str">
            <v>Total general</v>
          </cell>
          <cell r="B33">
            <v>3125</v>
          </cell>
          <cell r="C33">
            <v>1542</v>
          </cell>
          <cell r="F33">
            <v>0</v>
          </cell>
          <cell r="G33">
            <v>0</v>
          </cell>
          <cell r="H33">
            <v>0.33040497107349476</v>
          </cell>
        </row>
        <row r="34">
          <cell r="F34">
            <v>0</v>
          </cell>
          <cell r="G34">
            <v>0</v>
          </cell>
          <cell r="H34">
            <v>0</v>
          </cell>
        </row>
      </sheetData>
      <sheetData sheetId="6"/>
      <sheetData sheetId="7"/>
      <sheetData sheetId="8" refreshError="1"/>
      <sheetData sheetId="9" refreshError="1"/>
      <sheetData sheetId="10" refreshError="1"/>
      <sheetData sheetId="11" refreshError="1"/>
      <sheetData sheetId="12"/>
      <sheetData sheetId="13"/>
      <sheetData sheetId="14"/>
      <sheetData sheetId="15"/>
      <sheetData sheetId="16"/>
      <sheetData sheetId="17"/>
      <sheetData sheetId="1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generales"/>
      <sheetName val="Datos de entrada"/>
      <sheetName val="FOR-001"/>
      <sheetName val="Sábana"/>
      <sheetName val="Cuadro1A"/>
      <sheetName val="Cuadro1B"/>
      <sheetName val="Cuadro2-G1"/>
      <sheetName val="Cuadro2-G2"/>
      <sheetName val="Cuadro3-G1"/>
      <sheetName val="Cuadro3-G2"/>
      <sheetName val="Cuadro4"/>
      <sheetName val="Cuadro5"/>
      <sheetName val="Exper."/>
      <sheetName val="Cumplim."/>
      <sheetName val="Aseg.Calid"/>
    </sheetNames>
    <sheetDataSet>
      <sheetData sheetId="0"/>
      <sheetData sheetId="1"/>
      <sheetData sheetId="2" refreshError="1"/>
      <sheetData sheetId="3" refreshError="1"/>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
      <sheetName val="D"/>
      <sheetName val="E"/>
      <sheetName val="Formulario N° 3"/>
      <sheetName val="Suministro"/>
      <sheetName val="Diseño OC y ME"/>
      <sheetName val="Hoja1"/>
      <sheetName val="F Colombia"/>
    </sheetNames>
    <sheetDataSet>
      <sheetData sheetId="0"/>
      <sheetData sheetId="1"/>
      <sheetData sheetId="2"/>
      <sheetData sheetId="3"/>
      <sheetData sheetId="4"/>
      <sheetData sheetId="5"/>
      <sheetData sheetId="6"/>
      <sheetData sheetId="7"/>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TEMS"/>
      <sheetName val="RED ACTO"/>
      <sheetName val="ACOM ACTO"/>
      <sheetName val="MEMORIAS ACTO"/>
      <sheetName val="EMPALMES"/>
      <sheetName val="APU"/>
      <sheetName val="PA_S-033"/>
      <sheetName val="Seguimiento"/>
      <sheetName val="Resumen metas"/>
      <sheetName val="Brecha EPM"/>
    </sheetNames>
    <sheetDataSet>
      <sheetData sheetId="0"/>
      <sheetData sheetId="1"/>
      <sheetData sheetId="2"/>
      <sheetData sheetId="3"/>
      <sheetData sheetId="4"/>
      <sheetData sheetId="5"/>
      <sheetData sheetId="6" refreshError="1"/>
      <sheetData sheetId="7"/>
      <sheetData sheetId="8"/>
      <sheetData sheetId="9"/>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
      <sheetName val="C"/>
      <sheetName val="E"/>
      <sheetName val="D"/>
      <sheetName val="LT-ME"/>
      <sheetName val="LT-OC(Huall-Sihu)"/>
      <sheetName val="LT-OC(Sihuas-Tayab)"/>
      <sheetName val="SE-ME Huallanca"/>
      <sheetName val="OC-SE Huallanca"/>
      <sheetName val="SE-ME Tayabamba"/>
      <sheetName val="SE-OC Tayabamba"/>
      <sheetName val="Telecomunicaciones-ME"/>
      <sheetName val="base-datos"/>
      <sheetName val="W-torres"/>
      <sheetName val="Hoja1"/>
      <sheetName val="Hoja2"/>
      <sheetName val="A"/>
      <sheetName val="LT-OC"/>
      <sheetName val="Santuario-OC"/>
      <sheetName val="Santuario-ME"/>
      <sheetName val="Chilina-OC"/>
      <sheetName val="Chilina-ME"/>
      <sheetName val="Resumen General"/>
      <sheetName val="F"/>
      <sheetName val="H"/>
      <sheetName val="FLUJO"/>
      <sheetName val="$ UN. COMERC."/>
      <sheetName val="Montaje Presentacion $Col "/>
      <sheetName val="Montaje Presentacion $Col (3)"/>
      <sheetName val="Equipo"/>
      <sheetName val="Hoja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Hoja2"/>
      <sheetName val="Hoja3"/>
    </sheetNames>
    <sheetDataSet>
      <sheetData sheetId="0"/>
      <sheetData sheetId="1">
        <row r="2">
          <cell r="B2" t="str">
            <v>1"</v>
          </cell>
          <cell r="C2">
            <v>3.9729999999999999</v>
          </cell>
        </row>
        <row r="3">
          <cell r="B3" t="str">
            <v>7/8"</v>
          </cell>
          <cell r="C3">
            <v>3.0419999999999998</v>
          </cell>
        </row>
        <row r="4">
          <cell r="B4" t="str">
            <v>3/4"</v>
          </cell>
          <cell r="C4">
            <v>2.2349999999999999</v>
          </cell>
        </row>
        <row r="5">
          <cell r="B5" t="str">
            <v>5/8"</v>
          </cell>
          <cell r="C5">
            <v>1.552</v>
          </cell>
        </row>
        <row r="6">
          <cell r="B6" t="str">
            <v>1/2"</v>
          </cell>
          <cell r="C6">
            <v>0.99399999999999999</v>
          </cell>
        </row>
        <row r="7">
          <cell r="B7" t="str">
            <v>3/8"</v>
          </cell>
          <cell r="C7">
            <v>0.56000000000000005</v>
          </cell>
        </row>
      </sheetData>
      <sheetData sheetId="2"/>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ámetros"/>
      <sheetName val="Cantidades"/>
      <sheetName val="Costo manejo explosivos"/>
      <sheetName val="PERNOS EXTERIORES"/>
      <sheetName val="PERFORACIONES PARA DRENAJE"/>
      <sheetName val="CUNETAS EN CONRETO"/>
      <sheetName val="AFIRMADO"/>
      <sheetName val="EXCAVACION SUB ROCA"/>
      <sheetName val="EXCAVACION SUB SUELO"/>
      <sheetName val="PERNOS SUBTERRÁNEOS BL6"/>
      <sheetName val="PERNOS SUBTERRÁNEOS BR6"/>
      <sheetName val="CONCRETO VIGAS EN PISO 21"/>
      <sheetName val="CONCRETO VIGAS EN PISO 28"/>
      <sheetName val="CONCRETO LOSA DE PISO"/>
      <sheetName val="CONCRETO NEUMATICO SUB"/>
      <sheetName val="ACERO DE REFUERZO"/>
      <sheetName val="MALLA ELECTROSOLDADA"/>
      <sheetName val="FIBRA DE ACERO EN TUNEL"/>
      <sheetName val="ATIZADO METALICO"/>
      <sheetName val="ARCOS DE ACERO"/>
      <sheetName val="PERFORACIONES PARA INYECCION"/>
      <sheetName val="INYECCION CON LECHADA"/>
      <sheetName val="INYECCION CON MORTERO"/>
      <sheetName val="TÚNEL DE CONDUCCIÓN"/>
    </sheetNames>
    <sheetDataSet>
      <sheetData sheetId="0">
        <row r="1">
          <cell r="B1">
            <v>6600</v>
          </cell>
        </row>
        <row r="3">
          <cell r="B3">
            <v>1800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 GRAL"/>
      <sheetName val="Acumulados"/>
      <sheetName val="Control_Pagos"/>
      <sheetName val="Inf Consolidado"/>
      <sheetName val="GRAF"/>
      <sheetName val="REAJ"/>
      <sheetName val="Reaj_Deduc_Mpios"/>
      <sheetName val="Indices"/>
      <sheetName val="Inf Interes"/>
      <sheetName val="Tramite acta"/>
    </sheetNames>
    <sheetDataSet>
      <sheetData sheetId="0">
        <row r="3">
          <cell r="C3" t="str">
            <v>010119330</v>
          </cell>
        </row>
        <row r="5">
          <cell r="C5" t="str">
            <v>Sanear Ltda.</v>
          </cell>
        </row>
        <row r="9">
          <cell r="C9">
            <v>93645912</v>
          </cell>
        </row>
        <row r="13">
          <cell r="C13">
            <v>38139</v>
          </cell>
        </row>
        <row r="17">
          <cell r="C17">
            <v>365</v>
          </cell>
        </row>
      </sheetData>
      <sheetData sheetId="1"/>
      <sheetData sheetId="2">
        <row r="1">
          <cell r="A1" t="str">
            <v>ACTA</v>
          </cell>
          <cell r="B1" t="str">
            <v>OBRA CONTRACTUAL</v>
          </cell>
          <cell r="E1" t="str">
            <v>OBRA ADICIONAL</v>
          </cell>
          <cell r="H1" t="str">
            <v>OBRA EXTRA</v>
          </cell>
          <cell r="K1" t="str">
            <v>Acum acta     O.C +OAD +OE</v>
          </cell>
          <cell r="L1" t="str">
            <v>Acumulado Total</v>
          </cell>
          <cell r="M1" t="str">
            <v>% EJECUCIÓN</v>
          </cell>
          <cell r="N1" t="str">
            <v>VALOR TOTAL ACTA</v>
          </cell>
        </row>
        <row r="2">
          <cell r="B2" t="str">
            <v>Acta</v>
          </cell>
          <cell r="C2" t="str">
            <v>Acumulado</v>
          </cell>
          <cell r="D2" t="str">
            <v>%</v>
          </cell>
          <cell r="E2" t="str">
            <v>Acta</v>
          </cell>
          <cell r="F2" t="str">
            <v>Acumulado</v>
          </cell>
          <cell r="G2" t="str">
            <v>%</v>
          </cell>
          <cell r="H2" t="str">
            <v>Acta</v>
          </cell>
          <cell r="I2" t="str">
            <v>Acumulado</v>
          </cell>
          <cell r="J2" t="str">
            <v>%</v>
          </cell>
        </row>
        <row r="3">
          <cell r="A3">
            <v>1</v>
          </cell>
          <cell r="B3">
            <v>2744744</v>
          </cell>
          <cell r="C3">
            <v>2744744</v>
          </cell>
          <cell r="D3">
            <v>2.9309811196029573E-2</v>
          </cell>
          <cell r="E3">
            <v>0</v>
          </cell>
          <cell r="F3">
            <v>0</v>
          </cell>
          <cell r="G3">
            <v>0</v>
          </cell>
          <cell r="H3">
            <v>0</v>
          </cell>
          <cell r="I3">
            <v>0</v>
          </cell>
          <cell r="J3">
            <v>0</v>
          </cell>
          <cell r="K3">
            <v>2744744</v>
          </cell>
          <cell r="L3">
            <v>2744744</v>
          </cell>
          <cell r="M3">
            <v>2.9309811196029573E-2</v>
          </cell>
          <cell r="N3">
            <v>2744744</v>
          </cell>
        </row>
        <row r="4">
          <cell r="A4">
            <v>2</v>
          </cell>
          <cell r="B4">
            <v>0</v>
          </cell>
          <cell r="C4">
            <v>0</v>
          </cell>
          <cell r="D4">
            <v>0</v>
          </cell>
          <cell r="E4">
            <v>0</v>
          </cell>
          <cell r="F4">
            <v>0</v>
          </cell>
          <cell r="G4">
            <v>0</v>
          </cell>
          <cell r="H4">
            <v>0</v>
          </cell>
          <cell r="I4">
            <v>0</v>
          </cell>
          <cell r="J4">
            <v>0</v>
          </cell>
          <cell r="K4">
            <v>0</v>
          </cell>
          <cell r="L4">
            <v>0</v>
          </cell>
          <cell r="M4">
            <v>0</v>
          </cell>
          <cell r="N4">
            <v>0</v>
          </cell>
        </row>
        <row r="5">
          <cell r="A5">
            <v>3</v>
          </cell>
          <cell r="B5">
            <v>0</v>
          </cell>
          <cell r="C5">
            <v>0</v>
          </cell>
          <cell r="D5">
            <v>0</v>
          </cell>
          <cell r="E5">
            <v>0</v>
          </cell>
          <cell r="F5">
            <v>0</v>
          </cell>
          <cell r="G5">
            <v>0</v>
          </cell>
          <cell r="H5">
            <v>0</v>
          </cell>
          <cell r="I5">
            <v>0</v>
          </cell>
          <cell r="J5">
            <v>0</v>
          </cell>
          <cell r="K5">
            <v>0</v>
          </cell>
          <cell r="L5">
            <v>0</v>
          </cell>
          <cell r="M5">
            <v>0</v>
          </cell>
          <cell r="N5">
            <v>0</v>
          </cell>
        </row>
        <row r="6">
          <cell r="A6">
            <v>4</v>
          </cell>
          <cell r="B6">
            <v>0</v>
          </cell>
          <cell r="C6">
            <v>0</v>
          </cell>
          <cell r="D6">
            <v>0</v>
          </cell>
          <cell r="E6">
            <v>0</v>
          </cell>
          <cell r="F6">
            <v>0</v>
          </cell>
          <cell r="G6">
            <v>0</v>
          </cell>
          <cell r="H6">
            <v>0</v>
          </cell>
          <cell r="I6">
            <v>0</v>
          </cell>
          <cell r="J6">
            <v>0</v>
          </cell>
          <cell r="K6">
            <v>0</v>
          </cell>
          <cell r="L6">
            <v>0</v>
          </cell>
          <cell r="M6">
            <v>0</v>
          </cell>
          <cell r="N6">
            <v>0</v>
          </cell>
        </row>
        <row r="7">
          <cell r="A7">
            <v>5</v>
          </cell>
          <cell r="B7">
            <v>0</v>
          </cell>
          <cell r="C7">
            <v>0</v>
          </cell>
          <cell r="D7">
            <v>0</v>
          </cell>
          <cell r="E7">
            <v>0</v>
          </cell>
          <cell r="F7">
            <v>0</v>
          </cell>
          <cell r="G7">
            <v>0</v>
          </cell>
          <cell r="H7">
            <v>0</v>
          </cell>
          <cell r="I7">
            <v>0</v>
          </cell>
          <cell r="J7">
            <v>0</v>
          </cell>
          <cell r="K7">
            <v>0</v>
          </cell>
          <cell r="L7">
            <v>0</v>
          </cell>
          <cell r="M7">
            <v>0</v>
          </cell>
          <cell r="N7">
            <v>0</v>
          </cell>
        </row>
        <row r="8">
          <cell r="A8">
            <v>6</v>
          </cell>
          <cell r="B8">
            <v>0</v>
          </cell>
          <cell r="C8">
            <v>0</v>
          </cell>
          <cell r="D8">
            <v>0</v>
          </cell>
          <cell r="E8">
            <v>0</v>
          </cell>
          <cell r="F8">
            <v>0</v>
          </cell>
          <cell r="G8">
            <v>0</v>
          </cell>
          <cell r="H8">
            <v>0</v>
          </cell>
          <cell r="I8">
            <v>0</v>
          </cell>
          <cell r="J8">
            <v>0</v>
          </cell>
          <cell r="K8">
            <v>0</v>
          </cell>
          <cell r="L8">
            <v>0</v>
          </cell>
          <cell r="M8">
            <v>0</v>
          </cell>
          <cell r="N8">
            <v>0</v>
          </cell>
        </row>
        <row r="9">
          <cell r="A9">
            <v>7</v>
          </cell>
          <cell r="B9">
            <v>0</v>
          </cell>
          <cell r="C9">
            <v>0</v>
          </cell>
          <cell r="D9">
            <v>0</v>
          </cell>
          <cell r="E9">
            <v>0</v>
          </cell>
          <cell r="F9">
            <v>0</v>
          </cell>
          <cell r="G9">
            <v>0</v>
          </cell>
          <cell r="H9">
            <v>0</v>
          </cell>
          <cell r="I9">
            <v>0</v>
          </cell>
          <cell r="J9">
            <v>0</v>
          </cell>
          <cell r="K9">
            <v>0</v>
          </cell>
          <cell r="L9">
            <v>0</v>
          </cell>
          <cell r="M9">
            <v>0</v>
          </cell>
          <cell r="N9">
            <v>0</v>
          </cell>
        </row>
        <row r="10">
          <cell r="A10">
            <v>8</v>
          </cell>
          <cell r="B10">
            <v>0</v>
          </cell>
          <cell r="C10">
            <v>0</v>
          </cell>
          <cell r="D10">
            <v>0</v>
          </cell>
          <cell r="E10">
            <v>0</v>
          </cell>
          <cell r="F10">
            <v>0</v>
          </cell>
          <cell r="G10">
            <v>0</v>
          </cell>
          <cell r="H10">
            <v>0</v>
          </cell>
          <cell r="I10">
            <v>0</v>
          </cell>
          <cell r="J10">
            <v>0</v>
          </cell>
          <cell r="K10">
            <v>0</v>
          </cell>
          <cell r="L10">
            <v>0</v>
          </cell>
          <cell r="M10">
            <v>0</v>
          </cell>
          <cell r="N10">
            <v>0</v>
          </cell>
        </row>
        <row r="11">
          <cell r="A11">
            <v>9</v>
          </cell>
          <cell r="B11">
            <v>0</v>
          </cell>
          <cell r="C11">
            <v>0</v>
          </cell>
          <cell r="D11">
            <v>0</v>
          </cell>
          <cell r="E11">
            <v>0</v>
          </cell>
          <cell r="F11">
            <v>0</v>
          </cell>
          <cell r="G11">
            <v>0</v>
          </cell>
          <cell r="H11">
            <v>0</v>
          </cell>
          <cell r="I11">
            <v>0</v>
          </cell>
          <cell r="J11">
            <v>0</v>
          </cell>
          <cell r="K11">
            <v>0</v>
          </cell>
          <cell r="L11">
            <v>0</v>
          </cell>
          <cell r="M11">
            <v>0</v>
          </cell>
          <cell r="N11">
            <v>0</v>
          </cell>
        </row>
        <row r="12">
          <cell r="A12">
            <v>10</v>
          </cell>
          <cell r="B12">
            <v>0</v>
          </cell>
          <cell r="C12">
            <v>0</v>
          </cell>
          <cell r="D12">
            <v>0</v>
          </cell>
          <cell r="E12">
            <v>0</v>
          </cell>
          <cell r="F12">
            <v>0</v>
          </cell>
          <cell r="G12">
            <v>0</v>
          </cell>
          <cell r="H12">
            <v>0</v>
          </cell>
          <cell r="I12">
            <v>0</v>
          </cell>
          <cell r="J12">
            <v>0</v>
          </cell>
          <cell r="K12">
            <v>0</v>
          </cell>
          <cell r="L12">
            <v>0</v>
          </cell>
          <cell r="M12">
            <v>0</v>
          </cell>
          <cell r="N12">
            <v>0</v>
          </cell>
        </row>
        <row r="13">
          <cell r="A13">
            <v>11</v>
          </cell>
          <cell r="B13">
            <v>0</v>
          </cell>
          <cell r="C13">
            <v>0</v>
          </cell>
          <cell r="D13">
            <v>0</v>
          </cell>
          <cell r="E13">
            <v>0</v>
          </cell>
          <cell r="F13">
            <v>0</v>
          </cell>
          <cell r="G13">
            <v>0</v>
          </cell>
          <cell r="H13">
            <v>0</v>
          </cell>
          <cell r="I13">
            <v>0</v>
          </cell>
          <cell r="J13">
            <v>0</v>
          </cell>
          <cell r="K13">
            <v>0</v>
          </cell>
          <cell r="L13">
            <v>0</v>
          </cell>
          <cell r="M13">
            <v>0</v>
          </cell>
          <cell r="N13">
            <v>0</v>
          </cell>
        </row>
        <row r="14">
          <cell r="A14">
            <v>12</v>
          </cell>
          <cell r="B14">
            <v>0</v>
          </cell>
          <cell r="C14">
            <v>0</v>
          </cell>
          <cell r="D14">
            <v>0</v>
          </cell>
          <cell r="E14">
            <v>0</v>
          </cell>
          <cell r="F14">
            <v>0</v>
          </cell>
          <cell r="G14">
            <v>0</v>
          </cell>
          <cell r="H14">
            <v>0</v>
          </cell>
          <cell r="I14">
            <v>0</v>
          </cell>
          <cell r="J14">
            <v>0</v>
          </cell>
          <cell r="K14">
            <v>0</v>
          </cell>
          <cell r="L14">
            <v>0</v>
          </cell>
          <cell r="M14">
            <v>0</v>
          </cell>
          <cell r="N14">
            <v>0</v>
          </cell>
        </row>
        <row r="15">
          <cell r="A15">
            <v>13</v>
          </cell>
          <cell r="B15">
            <v>0</v>
          </cell>
          <cell r="C15">
            <v>0</v>
          </cell>
          <cell r="D15">
            <v>0</v>
          </cell>
          <cell r="E15">
            <v>0</v>
          </cell>
          <cell r="F15">
            <v>0</v>
          </cell>
          <cell r="G15">
            <v>0</v>
          </cell>
          <cell r="H15">
            <v>0</v>
          </cell>
          <cell r="I15">
            <v>0</v>
          </cell>
          <cell r="J15">
            <v>0</v>
          </cell>
          <cell r="K15">
            <v>0</v>
          </cell>
          <cell r="L15">
            <v>0</v>
          </cell>
          <cell r="M15">
            <v>0</v>
          </cell>
          <cell r="N15">
            <v>0</v>
          </cell>
        </row>
        <row r="16">
          <cell r="A16">
            <v>14</v>
          </cell>
          <cell r="B16">
            <v>0</v>
          </cell>
          <cell r="C16">
            <v>0</v>
          </cell>
          <cell r="D16">
            <v>0</v>
          </cell>
          <cell r="E16">
            <v>0</v>
          </cell>
          <cell r="F16">
            <v>0</v>
          </cell>
          <cell r="G16">
            <v>0</v>
          </cell>
          <cell r="H16">
            <v>0</v>
          </cell>
          <cell r="I16">
            <v>0</v>
          </cell>
          <cell r="J16">
            <v>0</v>
          </cell>
          <cell r="K16">
            <v>0</v>
          </cell>
          <cell r="L16">
            <v>0</v>
          </cell>
          <cell r="M16">
            <v>0</v>
          </cell>
          <cell r="N16">
            <v>0</v>
          </cell>
        </row>
        <row r="17">
          <cell r="A17">
            <v>15</v>
          </cell>
          <cell r="B17">
            <v>0</v>
          </cell>
          <cell r="C17">
            <v>0</v>
          </cell>
          <cell r="D17">
            <v>0</v>
          </cell>
          <cell r="E17">
            <v>0</v>
          </cell>
          <cell r="F17">
            <v>0</v>
          </cell>
          <cell r="G17">
            <v>0</v>
          </cell>
          <cell r="H17">
            <v>0</v>
          </cell>
          <cell r="I17">
            <v>0</v>
          </cell>
          <cell r="J17">
            <v>0</v>
          </cell>
          <cell r="K17">
            <v>0</v>
          </cell>
          <cell r="L17">
            <v>0</v>
          </cell>
          <cell r="M17">
            <v>0</v>
          </cell>
          <cell r="N17">
            <v>0</v>
          </cell>
        </row>
        <row r="18">
          <cell r="A18">
            <v>16</v>
          </cell>
          <cell r="B18">
            <v>0</v>
          </cell>
          <cell r="C18">
            <v>0</v>
          </cell>
          <cell r="D18">
            <v>0</v>
          </cell>
          <cell r="E18">
            <v>0</v>
          </cell>
          <cell r="F18">
            <v>0</v>
          </cell>
          <cell r="G18">
            <v>0</v>
          </cell>
          <cell r="H18">
            <v>0</v>
          </cell>
          <cell r="I18">
            <v>0</v>
          </cell>
          <cell r="J18">
            <v>0</v>
          </cell>
          <cell r="K18">
            <v>0</v>
          </cell>
          <cell r="L18">
            <v>0</v>
          </cell>
          <cell r="M18">
            <v>0</v>
          </cell>
          <cell r="N18">
            <v>0</v>
          </cell>
        </row>
        <row r="19">
          <cell r="A19">
            <v>17</v>
          </cell>
          <cell r="B19">
            <v>0</v>
          </cell>
          <cell r="C19">
            <v>0</v>
          </cell>
          <cell r="D19">
            <v>0</v>
          </cell>
          <cell r="E19">
            <v>0</v>
          </cell>
          <cell r="F19">
            <v>0</v>
          </cell>
          <cell r="G19">
            <v>0</v>
          </cell>
          <cell r="H19">
            <v>0</v>
          </cell>
          <cell r="I19">
            <v>0</v>
          </cell>
          <cell r="J19">
            <v>0</v>
          </cell>
          <cell r="K19">
            <v>0</v>
          </cell>
          <cell r="L19">
            <v>0</v>
          </cell>
          <cell r="M19">
            <v>0</v>
          </cell>
          <cell r="N19">
            <v>0</v>
          </cell>
        </row>
        <row r="20">
          <cell r="A20">
            <v>18</v>
          </cell>
          <cell r="B20">
            <v>0</v>
          </cell>
          <cell r="C20">
            <v>0</v>
          </cell>
          <cell r="D20">
            <v>0</v>
          </cell>
          <cell r="E20">
            <v>0</v>
          </cell>
          <cell r="F20">
            <v>0</v>
          </cell>
          <cell r="G20">
            <v>0</v>
          </cell>
          <cell r="H20">
            <v>0</v>
          </cell>
          <cell r="I20">
            <v>0</v>
          </cell>
          <cell r="J20">
            <v>0</v>
          </cell>
          <cell r="K20">
            <v>0</v>
          </cell>
          <cell r="L20">
            <v>0</v>
          </cell>
          <cell r="M20">
            <v>0</v>
          </cell>
          <cell r="N20">
            <v>0</v>
          </cell>
        </row>
        <row r="21">
          <cell r="A21">
            <v>19</v>
          </cell>
          <cell r="B21">
            <v>0</v>
          </cell>
          <cell r="C21">
            <v>0</v>
          </cell>
          <cell r="D21">
            <v>0</v>
          </cell>
          <cell r="E21">
            <v>0</v>
          </cell>
          <cell r="F21">
            <v>0</v>
          </cell>
          <cell r="G21">
            <v>0</v>
          </cell>
          <cell r="H21">
            <v>0</v>
          </cell>
          <cell r="I21">
            <v>0</v>
          </cell>
          <cell r="J21">
            <v>0</v>
          </cell>
          <cell r="K21">
            <v>0</v>
          </cell>
          <cell r="L21">
            <v>0</v>
          </cell>
          <cell r="M21">
            <v>0</v>
          </cell>
          <cell r="N21">
            <v>0</v>
          </cell>
        </row>
        <row r="22">
          <cell r="A22">
            <v>20</v>
          </cell>
          <cell r="B22">
            <v>0</v>
          </cell>
          <cell r="C22">
            <v>0</v>
          </cell>
          <cell r="D22">
            <v>0</v>
          </cell>
          <cell r="E22">
            <v>0</v>
          </cell>
          <cell r="F22">
            <v>0</v>
          </cell>
          <cell r="G22">
            <v>0</v>
          </cell>
          <cell r="H22">
            <v>0</v>
          </cell>
          <cell r="I22">
            <v>0</v>
          </cell>
          <cell r="J22">
            <v>0</v>
          </cell>
          <cell r="K22">
            <v>0</v>
          </cell>
          <cell r="L22">
            <v>0</v>
          </cell>
          <cell r="M22">
            <v>0</v>
          </cell>
          <cell r="N22">
            <v>0</v>
          </cell>
        </row>
        <row r="23">
          <cell r="A23">
            <v>21</v>
          </cell>
          <cell r="B23">
            <v>0</v>
          </cell>
          <cell r="C23">
            <v>0</v>
          </cell>
          <cell r="D23">
            <v>0</v>
          </cell>
          <cell r="E23">
            <v>0</v>
          </cell>
          <cell r="F23">
            <v>0</v>
          </cell>
          <cell r="G23">
            <v>0</v>
          </cell>
          <cell r="H23">
            <v>0</v>
          </cell>
          <cell r="I23">
            <v>0</v>
          </cell>
          <cell r="J23">
            <v>0</v>
          </cell>
          <cell r="K23">
            <v>0</v>
          </cell>
          <cell r="L23">
            <v>0</v>
          </cell>
          <cell r="M23">
            <v>0</v>
          </cell>
          <cell r="N23">
            <v>0</v>
          </cell>
        </row>
        <row r="24">
          <cell r="A24">
            <v>22</v>
          </cell>
          <cell r="B24">
            <v>0</v>
          </cell>
          <cell r="C24">
            <v>0</v>
          </cell>
          <cell r="D24">
            <v>0</v>
          </cell>
          <cell r="E24">
            <v>0</v>
          </cell>
          <cell r="F24">
            <v>0</v>
          </cell>
          <cell r="G24">
            <v>0</v>
          </cell>
          <cell r="H24">
            <v>0</v>
          </cell>
          <cell r="I24">
            <v>0</v>
          </cell>
          <cell r="J24">
            <v>0</v>
          </cell>
          <cell r="K24">
            <v>0</v>
          </cell>
          <cell r="L24">
            <v>0</v>
          </cell>
          <cell r="M24">
            <v>0</v>
          </cell>
          <cell r="N24">
            <v>0</v>
          </cell>
        </row>
        <row r="25">
          <cell r="A25">
            <v>23</v>
          </cell>
          <cell r="B25">
            <v>0</v>
          </cell>
          <cell r="C25">
            <v>0</v>
          </cell>
          <cell r="D25">
            <v>0</v>
          </cell>
          <cell r="E25">
            <v>0</v>
          </cell>
          <cell r="F25">
            <v>0</v>
          </cell>
          <cell r="G25">
            <v>0</v>
          </cell>
          <cell r="H25">
            <v>0</v>
          </cell>
          <cell r="I25">
            <v>0</v>
          </cell>
          <cell r="J25">
            <v>0</v>
          </cell>
          <cell r="K25">
            <v>0</v>
          </cell>
          <cell r="L25">
            <v>0</v>
          </cell>
          <cell r="M25">
            <v>0</v>
          </cell>
          <cell r="N25">
            <v>0</v>
          </cell>
        </row>
        <row r="26">
          <cell r="A26">
            <v>24</v>
          </cell>
          <cell r="B26">
            <v>0</v>
          </cell>
          <cell r="C26">
            <v>0</v>
          </cell>
          <cell r="D26">
            <v>0</v>
          </cell>
          <cell r="E26">
            <v>0</v>
          </cell>
          <cell r="F26">
            <v>0</v>
          </cell>
          <cell r="G26">
            <v>0</v>
          </cell>
          <cell r="H26">
            <v>0</v>
          </cell>
          <cell r="I26">
            <v>0</v>
          </cell>
          <cell r="J26">
            <v>0</v>
          </cell>
          <cell r="K26">
            <v>0</v>
          </cell>
          <cell r="L26">
            <v>0</v>
          </cell>
          <cell r="M26">
            <v>0</v>
          </cell>
          <cell r="N26">
            <v>0</v>
          </cell>
        </row>
        <row r="27">
          <cell r="G27">
            <v>0</v>
          </cell>
          <cell r="I27" t="str">
            <v>OK</v>
          </cell>
        </row>
        <row r="30">
          <cell r="A30" t="str">
            <v>ACTA</v>
          </cell>
          <cell r="B30" t="str">
            <v>REAJUSTES</v>
          </cell>
          <cell r="E30" t="str">
            <v>PAGOS AL CONTRATISTA
(N° órdenes O.W.- Formato Causación)</v>
          </cell>
          <cell r="K30" t="str">
            <v>PLAZO DE EJECUCIÓN CONTRATO</v>
          </cell>
        </row>
        <row r="31">
          <cell r="B31" t="str">
            <v>Provisional</v>
          </cell>
          <cell r="C31" t="str">
            <v>Definitivo</v>
          </cell>
          <cell r="D31" t="str">
            <v>Diferencia</v>
          </cell>
          <cell r="E31" t="str">
            <v>Actas (O4)</v>
          </cell>
          <cell r="F31" t="str">
            <v>Valor</v>
          </cell>
          <cell r="G31" t="str">
            <v>Consecutivo Reajuste</v>
          </cell>
          <cell r="H31" t="str">
            <v>Valor</v>
          </cell>
          <cell r="I31" t="str">
            <v>Acum Obra+Reaj</v>
          </cell>
          <cell r="J31" t="str">
            <v>% EJEC.</v>
          </cell>
          <cell r="K31" t="str">
            <v>FECHA CORTE</v>
          </cell>
          <cell r="L31" t="str">
            <v>TIEMPO EJEC.</v>
          </cell>
          <cell r="M31" t="str">
            <v>% EJEC.</v>
          </cell>
        </row>
        <row r="32">
          <cell r="A32">
            <v>1</v>
          </cell>
          <cell r="B32">
            <v>0</v>
          </cell>
          <cell r="C32">
            <v>0</v>
          </cell>
          <cell r="D32">
            <v>0</v>
          </cell>
          <cell r="F32">
            <v>2744744</v>
          </cell>
          <cell r="H32">
            <v>0</v>
          </cell>
          <cell r="I32">
            <v>0</v>
          </cell>
          <cell r="J32">
            <v>0</v>
          </cell>
          <cell r="L32">
            <v>0</v>
          </cell>
          <cell r="M32">
            <v>0</v>
          </cell>
        </row>
        <row r="33">
          <cell r="A33">
            <v>2</v>
          </cell>
          <cell r="B33">
            <v>0</v>
          </cell>
          <cell r="C33">
            <v>0</v>
          </cell>
          <cell r="D33">
            <v>0</v>
          </cell>
          <cell r="F33">
            <v>0</v>
          </cell>
          <cell r="H33">
            <v>0</v>
          </cell>
          <cell r="I33">
            <v>0</v>
          </cell>
          <cell r="J33">
            <v>0</v>
          </cell>
          <cell r="L33">
            <v>0</v>
          </cell>
          <cell r="M33">
            <v>0</v>
          </cell>
        </row>
        <row r="34">
          <cell r="A34">
            <v>3</v>
          </cell>
          <cell r="B34">
            <v>0</v>
          </cell>
          <cell r="C34">
            <v>0</v>
          </cell>
          <cell r="D34">
            <v>0</v>
          </cell>
          <cell r="F34">
            <v>0</v>
          </cell>
          <cell r="H34">
            <v>0</v>
          </cell>
          <cell r="I34">
            <v>0</v>
          </cell>
          <cell r="J34">
            <v>0</v>
          </cell>
          <cell r="L34">
            <v>0</v>
          </cell>
          <cell r="M34">
            <v>0</v>
          </cell>
        </row>
        <row r="35">
          <cell r="A35">
            <v>4</v>
          </cell>
          <cell r="B35">
            <v>0</v>
          </cell>
          <cell r="C35">
            <v>0</v>
          </cell>
          <cell r="D35">
            <v>0</v>
          </cell>
          <cell r="F35">
            <v>0</v>
          </cell>
          <cell r="H35">
            <v>0</v>
          </cell>
          <cell r="I35">
            <v>0</v>
          </cell>
          <cell r="J35">
            <v>0</v>
          </cell>
          <cell r="L35">
            <v>0</v>
          </cell>
          <cell r="M35">
            <v>0</v>
          </cell>
        </row>
        <row r="36">
          <cell r="A36">
            <v>5</v>
          </cell>
          <cell r="B36">
            <v>0</v>
          </cell>
          <cell r="C36">
            <v>0</v>
          </cell>
          <cell r="D36">
            <v>0</v>
          </cell>
          <cell r="F36">
            <v>0</v>
          </cell>
          <cell r="H36">
            <v>0</v>
          </cell>
          <cell r="I36">
            <v>0</v>
          </cell>
          <cell r="J36">
            <v>0</v>
          </cell>
          <cell r="L36">
            <v>0</v>
          </cell>
          <cell r="M36">
            <v>0</v>
          </cell>
        </row>
        <row r="37">
          <cell r="A37">
            <v>6</v>
          </cell>
          <cell r="B37">
            <v>0</v>
          </cell>
          <cell r="C37">
            <v>0</v>
          </cell>
          <cell r="D37">
            <v>0</v>
          </cell>
          <cell r="F37">
            <v>0</v>
          </cell>
          <cell r="H37">
            <v>0</v>
          </cell>
          <cell r="I37">
            <v>0</v>
          </cell>
          <cell r="J37">
            <v>0</v>
          </cell>
          <cell r="L37">
            <v>0</v>
          </cell>
          <cell r="M37">
            <v>0</v>
          </cell>
        </row>
        <row r="38">
          <cell r="A38">
            <v>7</v>
          </cell>
          <cell r="B38">
            <v>0</v>
          </cell>
          <cell r="C38">
            <v>0</v>
          </cell>
          <cell r="D38">
            <v>0</v>
          </cell>
          <cell r="F38">
            <v>0</v>
          </cell>
          <cell r="H38">
            <v>0</v>
          </cell>
          <cell r="I38">
            <v>0</v>
          </cell>
          <cell r="J38">
            <v>0</v>
          </cell>
          <cell r="L38">
            <v>0</v>
          </cell>
          <cell r="M38">
            <v>0</v>
          </cell>
        </row>
        <row r="39">
          <cell r="A39">
            <v>8</v>
          </cell>
          <cell r="B39">
            <v>0</v>
          </cell>
          <cell r="C39">
            <v>0</v>
          </cell>
          <cell r="D39">
            <v>0</v>
          </cell>
          <cell r="F39">
            <v>0</v>
          </cell>
          <cell r="H39">
            <v>0</v>
          </cell>
          <cell r="I39">
            <v>0</v>
          </cell>
          <cell r="J39">
            <v>0</v>
          </cell>
          <cell r="L39">
            <v>0</v>
          </cell>
          <cell r="M39">
            <v>0</v>
          </cell>
        </row>
        <row r="40">
          <cell r="A40">
            <v>9</v>
          </cell>
          <cell r="B40">
            <v>0</v>
          </cell>
          <cell r="C40">
            <v>0</v>
          </cell>
          <cell r="D40">
            <v>0</v>
          </cell>
          <cell r="F40">
            <v>0</v>
          </cell>
          <cell r="H40">
            <v>0</v>
          </cell>
          <cell r="I40">
            <v>0</v>
          </cell>
          <cell r="J40">
            <v>0</v>
          </cell>
          <cell r="L40">
            <v>0</v>
          </cell>
          <cell r="M40">
            <v>0</v>
          </cell>
        </row>
        <row r="41">
          <cell r="A41">
            <v>10</v>
          </cell>
          <cell r="B41">
            <v>0</v>
          </cell>
          <cell r="C41">
            <v>0</v>
          </cell>
          <cell r="D41">
            <v>0</v>
          </cell>
          <cell r="F41">
            <v>0</v>
          </cell>
          <cell r="H41">
            <v>0</v>
          </cell>
          <cell r="I41">
            <v>0</v>
          </cell>
          <cell r="J41">
            <v>0</v>
          </cell>
          <cell r="L41">
            <v>0</v>
          </cell>
          <cell r="M41">
            <v>0</v>
          </cell>
        </row>
        <row r="42">
          <cell r="A42">
            <v>11</v>
          </cell>
          <cell r="B42">
            <v>0</v>
          </cell>
          <cell r="C42">
            <v>0</v>
          </cell>
          <cell r="D42">
            <v>0</v>
          </cell>
          <cell r="F42">
            <v>0</v>
          </cell>
          <cell r="H42">
            <v>0</v>
          </cell>
          <cell r="I42">
            <v>0</v>
          </cell>
          <cell r="J42">
            <v>0</v>
          </cell>
          <cell r="L42">
            <v>0</v>
          </cell>
          <cell r="M42">
            <v>0</v>
          </cell>
        </row>
        <row r="43">
          <cell r="A43">
            <v>12</v>
          </cell>
          <cell r="B43">
            <v>0</v>
          </cell>
          <cell r="C43">
            <v>0</v>
          </cell>
          <cell r="D43">
            <v>0</v>
          </cell>
          <cell r="F43">
            <v>0</v>
          </cell>
          <cell r="H43">
            <v>0</v>
          </cell>
          <cell r="I43">
            <v>0</v>
          </cell>
          <cell r="J43">
            <v>0</v>
          </cell>
          <cell r="L43">
            <v>0</v>
          </cell>
          <cell r="M43">
            <v>0</v>
          </cell>
        </row>
        <row r="44">
          <cell r="A44">
            <v>13</v>
          </cell>
          <cell r="B44">
            <v>0</v>
          </cell>
          <cell r="C44">
            <v>0</v>
          </cell>
          <cell r="D44">
            <v>0</v>
          </cell>
          <cell r="F44">
            <v>0</v>
          </cell>
          <cell r="H44">
            <v>0</v>
          </cell>
          <cell r="I44">
            <v>0</v>
          </cell>
          <cell r="J44">
            <v>0</v>
          </cell>
          <cell r="L44">
            <v>0</v>
          </cell>
          <cell r="M44">
            <v>0</v>
          </cell>
        </row>
        <row r="45">
          <cell r="A45">
            <v>14</v>
          </cell>
          <cell r="B45">
            <v>0</v>
          </cell>
          <cell r="C45">
            <v>0</v>
          </cell>
          <cell r="D45">
            <v>0</v>
          </cell>
          <cell r="F45">
            <v>0</v>
          </cell>
          <cell r="H45">
            <v>0</v>
          </cell>
          <cell r="I45">
            <v>0</v>
          </cell>
          <cell r="J45">
            <v>0</v>
          </cell>
          <cell r="L45">
            <v>0</v>
          </cell>
          <cell r="M45">
            <v>0</v>
          </cell>
        </row>
        <row r="46">
          <cell r="A46">
            <v>15</v>
          </cell>
          <cell r="B46">
            <v>0</v>
          </cell>
          <cell r="C46">
            <v>0</v>
          </cell>
          <cell r="D46">
            <v>0</v>
          </cell>
          <cell r="F46">
            <v>0</v>
          </cell>
          <cell r="H46">
            <v>0</v>
          </cell>
          <cell r="I46">
            <v>0</v>
          </cell>
          <cell r="J46">
            <v>0</v>
          </cell>
          <cell r="L46">
            <v>0</v>
          </cell>
          <cell r="M46">
            <v>0</v>
          </cell>
        </row>
        <row r="47">
          <cell r="A47">
            <v>16</v>
          </cell>
          <cell r="B47">
            <v>0</v>
          </cell>
          <cell r="C47">
            <v>0</v>
          </cell>
          <cell r="D47">
            <v>0</v>
          </cell>
          <cell r="F47">
            <v>0</v>
          </cell>
          <cell r="H47">
            <v>0</v>
          </cell>
          <cell r="I47">
            <v>0</v>
          </cell>
          <cell r="J47">
            <v>0</v>
          </cell>
          <cell r="L47">
            <v>0</v>
          </cell>
          <cell r="M47">
            <v>0</v>
          </cell>
        </row>
        <row r="48">
          <cell r="A48">
            <v>17</v>
          </cell>
          <cell r="B48">
            <v>0</v>
          </cell>
          <cell r="C48">
            <v>0</v>
          </cell>
          <cell r="D48">
            <v>0</v>
          </cell>
          <cell r="F48">
            <v>0</v>
          </cell>
          <cell r="H48">
            <v>0</v>
          </cell>
          <cell r="I48">
            <v>0</v>
          </cell>
          <cell r="J48">
            <v>0</v>
          </cell>
          <cell r="L48">
            <v>0</v>
          </cell>
          <cell r="M48">
            <v>0</v>
          </cell>
        </row>
        <row r="49">
          <cell r="A49">
            <v>18</v>
          </cell>
          <cell r="B49">
            <v>0</v>
          </cell>
          <cell r="C49">
            <v>0</v>
          </cell>
          <cell r="D49">
            <v>0</v>
          </cell>
          <cell r="F49">
            <v>0</v>
          </cell>
          <cell r="H49">
            <v>0</v>
          </cell>
          <cell r="I49">
            <v>0</v>
          </cell>
          <cell r="J49">
            <v>0</v>
          </cell>
          <cell r="L49">
            <v>0</v>
          </cell>
          <cell r="M49">
            <v>0</v>
          </cell>
        </row>
        <row r="50">
          <cell r="A50">
            <v>19</v>
          </cell>
          <cell r="B50">
            <v>0</v>
          </cell>
          <cell r="C50">
            <v>0</v>
          </cell>
          <cell r="D50">
            <v>0</v>
          </cell>
          <cell r="F50">
            <v>0</v>
          </cell>
          <cell r="H50">
            <v>0</v>
          </cell>
          <cell r="I50">
            <v>0</v>
          </cell>
          <cell r="J50">
            <v>0</v>
          </cell>
          <cell r="L50">
            <v>0</v>
          </cell>
          <cell r="M50">
            <v>0</v>
          </cell>
        </row>
        <row r="51">
          <cell r="A51">
            <v>20</v>
          </cell>
          <cell r="B51">
            <v>0</v>
          </cell>
          <cell r="C51">
            <v>0</v>
          </cell>
          <cell r="D51">
            <v>0</v>
          </cell>
          <cell r="F51">
            <v>0</v>
          </cell>
          <cell r="H51">
            <v>0</v>
          </cell>
          <cell r="I51">
            <v>0</v>
          </cell>
          <cell r="J51">
            <v>0</v>
          </cell>
          <cell r="L51">
            <v>0</v>
          </cell>
          <cell r="M51">
            <v>0</v>
          </cell>
        </row>
        <row r="52">
          <cell r="A52">
            <v>21</v>
          </cell>
          <cell r="B52">
            <v>0</v>
          </cell>
          <cell r="C52">
            <v>0</v>
          </cell>
          <cell r="D52">
            <v>0</v>
          </cell>
          <cell r="F52">
            <v>0</v>
          </cell>
          <cell r="H52">
            <v>0</v>
          </cell>
          <cell r="I52">
            <v>0</v>
          </cell>
          <cell r="J52">
            <v>0</v>
          </cell>
          <cell r="L52">
            <v>0</v>
          </cell>
          <cell r="M52">
            <v>0</v>
          </cell>
        </row>
        <row r="53">
          <cell r="A53">
            <v>22</v>
          </cell>
          <cell r="B53">
            <v>0</v>
          </cell>
          <cell r="C53">
            <v>0</v>
          </cell>
          <cell r="D53">
            <v>0</v>
          </cell>
          <cell r="F53">
            <v>0</v>
          </cell>
          <cell r="H53">
            <v>0</v>
          </cell>
          <cell r="I53">
            <v>0</v>
          </cell>
          <cell r="J53">
            <v>0</v>
          </cell>
          <cell r="L53">
            <v>0</v>
          </cell>
          <cell r="M53">
            <v>0</v>
          </cell>
        </row>
        <row r="54">
          <cell r="A54">
            <v>23</v>
          </cell>
          <cell r="B54">
            <v>0</v>
          </cell>
          <cell r="C54">
            <v>0</v>
          </cell>
          <cell r="D54">
            <v>0</v>
          </cell>
          <cell r="F54">
            <v>0</v>
          </cell>
          <cell r="H54">
            <v>0</v>
          </cell>
          <cell r="I54">
            <v>0</v>
          </cell>
          <cell r="J54">
            <v>0</v>
          </cell>
          <cell r="L54">
            <v>0</v>
          </cell>
          <cell r="M54">
            <v>0</v>
          </cell>
        </row>
        <row r="55">
          <cell r="A55">
            <v>24</v>
          </cell>
          <cell r="B55">
            <v>0</v>
          </cell>
          <cell r="C55">
            <v>0</v>
          </cell>
          <cell r="D55">
            <v>0</v>
          </cell>
          <cell r="F55">
            <v>0</v>
          </cell>
          <cell r="H55">
            <v>0</v>
          </cell>
          <cell r="I55">
            <v>0</v>
          </cell>
          <cell r="J55">
            <v>0</v>
          </cell>
          <cell r="L55">
            <v>0</v>
          </cell>
          <cell r="M55">
            <v>0</v>
          </cell>
        </row>
      </sheetData>
      <sheetData sheetId="3"/>
      <sheetData sheetId="4"/>
      <sheetData sheetId="5">
        <row r="29">
          <cell r="A29" t="str">
            <v>ACTA</v>
          </cell>
          <cell r="I29" t="str">
            <v>REAJUSTE PROVISIONAL</v>
          </cell>
          <cell r="K29" t="str">
            <v>REAJUSTE DEFINITIVO</v>
          </cell>
        </row>
        <row r="30">
          <cell r="A30">
            <v>1</v>
          </cell>
          <cell r="I30">
            <v>0</v>
          </cell>
          <cell r="K30">
            <v>0</v>
          </cell>
        </row>
        <row r="31">
          <cell r="A31">
            <v>1</v>
          </cell>
          <cell r="I31">
            <v>0</v>
          </cell>
          <cell r="K31">
            <v>0</v>
          </cell>
        </row>
        <row r="32">
          <cell r="A32">
            <v>1</v>
          </cell>
          <cell r="I32">
            <v>0</v>
          </cell>
          <cell r="K32">
            <v>0</v>
          </cell>
        </row>
        <row r="33">
          <cell r="A33">
            <v>1</v>
          </cell>
          <cell r="I33">
            <v>0</v>
          </cell>
          <cell r="K33">
            <v>0</v>
          </cell>
        </row>
        <row r="34">
          <cell r="A34">
            <v>1</v>
          </cell>
          <cell r="I34">
            <v>0</v>
          </cell>
          <cell r="K34">
            <v>0</v>
          </cell>
        </row>
        <row r="35">
          <cell r="A35">
            <v>1</v>
          </cell>
          <cell r="I35">
            <v>0</v>
          </cell>
          <cell r="K35">
            <v>0</v>
          </cell>
        </row>
        <row r="36">
          <cell r="A36">
            <v>1</v>
          </cell>
          <cell r="I36">
            <v>0</v>
          </cell>
          <cell r="K36">
            <v>0</v>
          </cell>
        </row>
        <row r="37">
          <cell r="A37">
            <v>1</v>
          </cell>
          <cell r="I37">
            <v>0</v>
          </cell>
          <cell r="K37">
            <v>0</v>
          </cell>
        </row>
        <row r="38">
          <cell r="A38">
            <v>1</v>
          </cell>
          <cell r="I38">
            <v>0</v>
          </cell>
          <cell r="K38">
            <v>0</v>
          </cell>
        </row>
        <row r="39">
          <cell r="A39">
            <v>1</v>
          </cell>
          <cell r="I39">
            <v>0</v>
          </cell>
          <cell r="K39">
            <v>0</v>
          </cell>
        </row>
        <row r="40">
          <cell r="A40">
            <v>1</v>
          </cell>
          <cell r="I40">
            <v>0</v>
          </cell>
          <cell r="K40">
            <v>0</v>
          </cell>
        </row>
        <row r="41">
          <cell r="A41">
            <v>1</v>
          </cell>
          <cell r="I41">
            <v>0</v>
          </cell>
          <cell r="K41">
            <v>0</v>
          </cell>
        </row>
        <row r="42">
          <cell r="A42">
            <v>1</v>
          </cell>
          <cell r="I42">
            <v>0</v>
          </cell>
          <cell r="K42">
            <v>0</v>
          </cell>
        </row>
        <row r="43">
          <cell r="A43">
            <v>1</v>
          </cell>
          <cell r="I43">
            <v>0</v>
          </cell>
          <cell r="K43">
            <v>0</v>
          </cell>
        </row>
        <row r="44">
          <cell r="A44">
            <v>1</v>
          </cell>
          <cell r="I44">
            <v>0</v>
          </cell>
          <cell r="K44">
            <v>0</v>
          </cell>
        </row>
        <row r="45">
          <cell r="A45">
            <v>2</v>
          </cell>
          <cell r="I45">
            <v>0</v>
          </cell>
          <cell r="K45">
            <v>0</v>
          </cell>
        </row>
        <row r="46">
          <cell r="A46">
            <v>2</v>
          </cell>
          <cell r="I46">
            <v>0</v>
          </cell>
          <cell r="K46">
            <v>0</v>
          </cell>
        </row>
        <row r="47">
          <cell r="A47">
            <v>2</v>
          </cell>
          <cell r="I47">
            <v>0</v>
          </cell>
          <cell r="K47">
            <v>0</v>
          </cell>
        </row>
        <row r="48">
          <cell r="A48">
            <v>2</v>
          </cell>
          <cell r="I48">
            <v>0</v>
          </cell>
          <cell r="K48">
            <v>0</v>
          </cell>
        </row>
        <row r="49">
          <cell r="A49">
            <v>2</v>
          </cell>
          <cell r="I49">
            <v>0</v>
          </cell>
          <cell r="K49">
            <v>0</v>
          </cell>
        </row>
        <row r="50">
          <cell r="A50">
            <v>2</v>
          </cell>
          <cell r="I50">
            <v>0</v>
          </cell>
          <cell r="K50">
            <v>0</v>
          </cell>
        </row>
        <row r="51">
          <cell r="A51">
            <v>2</v>
          </cell>
          <cell r="I51">
            <v>0</v>
          </cell>
          <cell r="K51">
            <v>0</v>
          </cell>
        </row>
        <row r="52">
          <cell r="A52">
            <v>2</v>
          </cell>
          <cell r="I52">
            <v>0</v>
          </cell>
          <cell r="K52">
            <v>0</v>
          </cell>
        </row>
        <row r="53">
          <cell r="A53">
            <v>2</v>
          </cell>
          <cell r="I53">
            <v>0</v>
          </cell>
          <cell r="K53">
            <v>0</v>
          </cell>
        </row>
        <row r="54">
          <cell r="A54">
            <v>2</v>
          </cell>
          <cell r="I54">
            <v>0</v>
          </cell>
          <cell r="K54">
            <v>0</v>
          </cell>
        </row>
        <row r="55">
          <cell r="A55">
            <v>2</v>
          </cell>
          <cell r="I55">
            <v>0</v>
          </cell>
          <cell r="K55">
            <v>0</v>
          </cell>
        </row>
        <row r="56">
          <cell r="A56">
            <v>2</v>
          </cell>
          <cell r="I56">
            <v>0</v>
          </cell>
          <cell r="K56">
            <v>0</v>
          </cell>
        </row>
        <row r="57">
          <cell r="A57">
            <v>2</v>
          </cell>
          <cell r="I57">
            <v>0</v>
          </cell>
          <cell r="K57">
            <v>0</v>
          </cell>
        </row>
        <row r="58">
          <cell r="A58">
            <v>2</v>
          </cell>
          <cell r="I58">
            <v>0</v>
          </cell>
          <cell r="K58">
            <v>0</v>
          </cell>
        </row>
        <row r="59">
          <cell r="A59">
            <v>2</v>
          </cell>
          <cell r="I59">
            <v>0</v>
          </cell>
          <cell r="K59">
            <v>0</v>
          </cell>
        </row>
        <row r="60">
          <cell r="A60">
            <v>3</v>
          </cell>
          <cell r="I60">
            <v>0</v>
          </cell>
          <cell r="K60">
            <v>0</v>
          </cell>
        </row>
        <row r="61">
          <cell r="A61">
            <v>3</v>
          </cell>
          <cell r="I61">
            <v>0</v>
          </cell>
          <cell r="K61">
            <v>0</v>
          </cell>
        </row>
        <row r="62">
          <cell r="A62">
            <v>3</v>
          </cell>
          <cell r="I62">
            <v>0</v>
          </cell>
          <cell r="K62">
            <v>0</v>
          </cell>
        </row>
        <row r="63">
          <cell r="A63">
            <v>3</v>
          </cell>
          <cell r="I63">
            <v>0</v>
          </cell>
          <cell r="K63">
            <v>0</v>
          </cell>
        </row>
        <row r="64">
          <cell r="A64">
            <v>3</v>
          </cell>
          <cell r="I64">
            <v>0</v>
          </cell>
          <cell r="K64">
            <v>0</v>
          </cell>
        </row>
        <row r="65">
          <cell r="A65">
            <v>3</v>
          </cell>
          <cell r="I65">
            <v>0</v>
          </cell>
          <cell r="K65">
            <v>0</v>
          </cell>
        </row>
        <row r="66">
          <cell r="A66">
            <v>3</v>
          </cell>
          <cell r="I66">
            <v>0</v>
          </cell>
          <cell r="K66">
            <v>0</v>
          </cell>
        </row>
        <row r="67">
          <cell r="A67">
            <v>3</v>
          </cell>
          <cell r="I67">
            <v>0</v>
          </cell>
          <cell r="K67">
            <v>0</v>
          </cell>
        </row>
        <row r="68">
          <cell r="A68">
            <v>3</v>
          </cell>
          <cell r="I68">
            <v>0</v>
          </cell>
          <cell r="K68">
            <v>0</v>
          </cell>
        </row>
        <row r="69">
          <cell r="A69">
            <v>3</v>
          </cell>
          <cell r="I69">
            <v>0</v>
          </cell>
          <cell r="K69">
            <v>0</v>
          </cell>
        </row>
        <row r="70">
          <cell r="A70">
            <v>3</v>
          </cell>
          <cell r="I70">
            <v>0</v>
          </cell>
          <cell r="K70">
            <v>0</v>
          </cell>
        </row>
        <row r="71">
          <cell r="A71">
            <v>3</v>
          </cell>
          <cell r="I71">
            <v>0</v>
          </cell>
          <cell r="K71">
            <v>0</v>
          </cell>
        </row>
        <row r="72">
          <cell r="A72">
            <v>3</v>
          </cell>
          <cell r="I72">
            <v>0</v>
          </cell>
          <cell r="K72">
            <v>0</v>
          </cell>
        </row>
        <row r="73">
          <cell r="A73">
            <v>3</v>
          </cell>
          <cell r="I73">
            <v>0</v>
          </cell>
          <cell r="K73">
            <v>0</v>
          </cell>
        </row>
        <row r="74">
          <cell r="A74">
            <v>3</v>
          </cell>
          <cell r="I74">
            <v>0</v>
          </cell>
          <cell r="K74">
            <v>0</v>
          </cell>
        </row>
        <row r="75">
          <cell r="A75">
            <v>4</v>
          </cell>
          <cell r="I75">
            <v>0</v>
          </cell>
          <cell r="K75">
            <v>0</v>
          </cell>
        </row>
        <row r="76">
          <cell r="A76">
            <v>4</v>
          </cell>
          <cell r="I76">
            <v>0</v>
          </cell>
          <cell r="K76">
            <v>0</v>
          </cell>
        </row>
        <row r="77">
          <cell r="A77">
            <v>4</v>
          </cell>
          <cell r="I77">
            <v>0</v>
          </cell>
          <cell r="K77">
            <v>0</v>
          </cell>
        </row>
        <row r="78">
          <cell r="A78">
            <v>4</v>
          </cell>
          <cell r="I78">
            <v>0</v>
          </cell>
          <cell r="K78">
            <v>0</v>
          </cell>
        </row>
        <row r="79">
          <cell r="A79">
            <v>4</v>
          </cell>
          <cell r="I79">
            <v>0</v>
          </cell>
          <cell r="K79">
            <v>0</v>
          </cell>
        </row>
        <row r="80">
          <cell r="A80">
            <v>4</v>
          </cell>
          <cell r="I80">
            <v>0</v>
          </cell>
          <cell r="K80">
            <v>0</v>
          </cell>
        </row>
        <row r="81">
          <cell r="A81">
            <v>4</v>
          </cell>
          <cell r="I81">
            <v>0</v>
          </cell>
          <cell r="K81">
            <v>0</v>
          </cell>
        </row>
        <row r="82">
          <cell r="A82">
            <v>4</v>
          </cell>
          <cell r="I82">
            <v>0</v>
          </cell>
          <cell r="K82">
            <v>0</v>
          </cell>
        </row>
        <row r="83">
          <cell r="A83">
            <v>4</v>
          </cell>
          <cell r="I83">
            <v>0</v>
          </cell>
          <cell r="K83">
            <v>0</v>
          </cell>
        </row>
        <row r="84">
          <cell r="A84">
            <v>4</v>
          </cell>
          <cell r="I84">
            <v>0</v>
          </cell>
          <cell r="K84">
            <v>0</v>
          </cell>
        </row>
        <row r="85">
          <cell r="A85">
            <v>4</v>
          </cell>
          <cell r="I85">
            <v>0</v>
          </cell>
          <cell r="K85">
            <v>0</v>
          </cell>
        </row>
        <row r="86">
          <cell r="A86">
            <v>4</v>
          </cell>
          <cell r="I86">
            <v>0</v>
          </cell>
          <cell r="K86">
            <v>0</v>
          </cell>
        </row>
        <row r="87">
          <cell r="A87">
            <v>4</v>
          </cell>
          <cell r="I87">
            <v>0</v>
          </cell>
          <cell r="K87">
            <v>0</v>
          </cell>
        </row>
        <row r="88">
          <cell r="A88">
            <v>4</v>
          </cell>
          <cell r="I88">
            <v>0</v>
          </cell>
          <cell r="K88">
            <v>0</v>
          </cell>
        </row>
        <row r="89">
          <cell r="A89">
            <v>4</v>
          </cell>
          <cell r="I89">
            <v>0</v>
          </cell>
          <cell r="K89">
            <v>0</v>
          </cell>
        </row>
        <row r="90">
          <cell r="A90">
            <v>5</v>
          </cell>
          <cell r="I90">
            <v>0</v>
          </cell>
          <cell r="K90">
            <v>0</v>
          </cell>
        </row>
        <row r="91">
          <cell r="A91">
            <v>5</v>
          </cell>
          <cell r="I91">
            <v>0</v>
          </cell>
          <cell r="K91">
            <v>0</v>
          </cell>
        </row>
        <row r="92">
          <cell r="A92">
            <v>5</v>
          </cell>
          <cell r="I92">
            <v>0</v>
          </cell>
          <cell r="K92">
            <v>0</v>
          </cell>
        </row>
        <row r="93">
          <cell r="A93">
            <v>5</v>
          </cell>
          <cell r="I93">
            <v>0</v>
          </cell>
          <cell r="K93">
            <v>0</v>
          </cell>
        </row>
        <row r="94">
          <cell r="A94">
            <v>5</v>
          </cell>
          <cell r="I94">
            <v>0</v>
          </cell>
          <cell r="K94">
            <v>0</v>
          </cell>
        </row>
        <row r="95">
          <cell r="A95">
            <v>5</v>
          </cell>
          <cell r="I95">
            <v>0</v>
          </cell>
          <cell r="K95">
            <v>0</v>
          </cell>
        </row>
        <row r="96">
          <cell r="A96">
            <v>5</v>
          </cell>
          <cell r="I96">
            <v>0</v>
          </cell>
          <cell r="K96">
            <v>0</v>
          </cell>
        </row>
        <row r="97">
          <cell r="A97">
            <v>5</v>
          </cell>
          <cell r="I97">
            <v>0</v>
          </cell>
          <cell r="K97">
            <v>0</v>
          </cell>
        </row>
        <row r="98">
          <cell r="A98">
            <v>5</v>
          </cell>
          <cell r="I98">
            <v>0</v>
          </cell>
          <cell r="K98">
            <v>0</v>
          </cell>
        </row>
        <row r="99">
          <cell r="A99">
            <v>5</v>
          </cell>
          <cell r="I99">
            <v>0</v>
          </cell>
          <cell r="K99">
            <v>0</v>
          </cell>
        </row>
        <row r="100">
          <cell r="A100">
            <v>5</v>
          </cell>
          <cell r="I100">
            <v>0</v>
          </cell>
          <cell r="K100">
            <v>0</v>
          </cell>
        </row>
        <row r="101">
          <cell r="A101">
            <v>5</v>
          </cell>
          <cell r="I101">
            <v>0</v>
          </cell>
          <cell r="K101">
            <v>0</v>
          </cell>
        </row>
        <row r="102">
          <cell r="A102">
            <v>5</v>
          </cell>
          <cell r="I102">
            <v>0</v>
          </cell>
          <cell r="K102">
            <v>0</v>
          </cell>
        </row>
        <row r="103">
          <cell r="A103">
            <v>5</v>
          </cell>
          <cell r="I103">
            <v>0</v>
          </cell>
          <cell r="K103">
            <v>0</v>
          </cell>
        </row>
        <row r="104">
          <cell r="A104">
            <v>5</v>
          </cell>
          <cell r="I104">
            <v>0</v>
          </cell>
          <cell r="K104">
            <v>0</v>
          </cell>
        </row>
        <row r="105">
          <cell r="A105">
            <v>6</v>
          </cell>
          <cell r="I105">
            <v>0</v>
          </cell>
          <cell r="K105">
            <v>0</v>
          </cell>
        </row>
        <row r="106">
          <cell r="A106">
            <v>6</v>
          </cell>
          <cell r="I106">
            <v>0</v>
          </cell>
          <cell r="K106">
            <v>0</v>
          </cell>
        </row>
        <row r="107">
          <cell r="A107">
            <v>6</v>
          </cell>
          <cell r="I107">
            <v>0</v>
          </cell>
          <cell r="K107">
            <v>0</v>
          </cell>
        </row>
        <row r="108">
          <cell r="A108">
            <v>6</v>
          </cell>
          <cell r="I108">
            <v>0</v>
          </cell>
          <cell r="K108">
            <v>0</v>
          </cell>
        </row>
        <row r="109">
          <cell r="A109">
            <v>6</v>
          </cell>
          <cell r="I109">
            <v>0</v>
          </cell>
          <cell r="K109">
            <v>0</v>
          </cell>
        </row>
        <row r="110">
          <cell r="A110">
            <v>6</v>
          </cell>
          <cell r="I110">
            <v>0</v>
          </cell>
          <cell r="K110">
            <v>0</v>
          </cell>
        </row>
        <row r="111">
          <cell r="A111">
            <v>6</v>
          </cell>
          <cell r="I111">
            <v>0</v>
          </cell>
          <cell r="K111">
            <v>0</v>
          </cell>
        </row>
        <row r="112">
          <cell r="A112">
            <v>6</v>
          </cell>
          <cell r="I112">
            <v>0</v>
          </cell>
          <cell r="K112">
            <v>0</v>
          </cell>
        </row>
        <row r="113">
          <cell r="A113">
            <v>6</v>
          </cell>
          <cell r="I113">
            <v>0</v>
          </cell>
          <cell r="K113">
            <v>0</v>
          </cell>
        </row>
        <row r="114">
          <cell r="A114">
            <v>6</v>
          </cell>
          <cell r="I114">
            <v>0</v>
          </cell>
          <cell r="K114">
            <v>0</v>
          </cell>
        </row>
        <row r="115">
          <cell r="A115">
            <v>6</v>
          </cell>
          <cell r="I115">
            <v>0</v>
          </cell>
          <cell r="K115">
            <v>0</v>
          </cell>
        </row>
        <row r="116">
          <cell r="A116">
            <v>6</v>
          </cell>
          <cell r="I116">
            <v>0</v>
          </cell>
          <cell r="K116">
            <v>0</v>
          </cell>
        </row>
        <row r="117">
          <cell r="A117">
            <v>6</v>
          </cell>
          <cell r="I117">
            <v>0</v>
          </cell>
          <cell r="K117">
            <v>0</v>
          </cell>
        </row>
        <row r="118">
          <cell r="A118">
            <v>6</v>
          </cell>
          <cell r="I118">
            <v>0</v>
          </cell>
          <cell r="K118">
            <v>0</v>
          </cell>
        </row>
        <row r="119">
          <cell r="A119">
            <v>6</v>
          </cell>
          <cell r="I119">
            <v>0</v>
          </cell>
          <cell r="K119">
            <v>0</v>
          </cell>
        </row>
        <row r="120">
          <cell r="A120">
            <v>7</v>
          </cell>
          <cell r="I120">
            <v>0</v>
          </cell>
          <cell r="K120">
            <v>0</v>
          </cell>
        </row>
        <row r="121">
          <cell r="A121">
            <v>7</v>
          </cell>
          <cell r="I121">
            <v>0</v>
          </cell>
          <cell r="K121">
            <v>0</v>
          </cell>
        </row>
        <row r="122">
          <cell r="A122">
            <v>7</v>
          </cell>
          <cell r="I122">
            <v>0</v>
          </cell>
          <cell r="K122">
            <v>0</v>
          </cell>
        </row>
        <row r="123">
          <cell r="A123">
            <v>7</v>
          </cell>
          <cell r="I123">
            <v>0</v>
          </cell>
          <cell r="K123">
            <v>0</v>
          </cell>
        </row>
        <row r="124">
          <cell r="A124">
            <v>7</v>
          </cell>
          <cell r="I124">
            <v>0</v>
          </cell>
          <cell r="K124">
            <v>0</v>
          </cell>
        </row>
        <row r="125">
          <cell r="A125">
            <v>7</v>
          </cell>
          <cell r="I125">
            <v>0</v>
          </cell>
          <cell r="K125">
            <v>0</v>
          </cell>
        </row>
        <row r="126">
          <cell r="A126">
            <v>7</v>
          </cell>
          <cell r="I126">
            <v>0</v>
          </cell>
          <cell r="K126">
            <v>0</v>
          </cell>
        </row>
        <row r="127">
          <cell r="A127">
            <v>7</v>
          </cell>
          <cell r="I127">
            <v>0</v>
          </cell>
          <cell r="K127">
            <v>0</v>
          </cell>
        </row>
        <row r="128">
          <cell r="A128">
            <v>7</v>
          </cell>
          <cell r="I128">
            <v>0</v>
          </cell>
          <cell r="K128">
            <v>0</v>
          </cell>
        </row>
        <row r="129">
          <cell r="A129">
            <v>7</v>
          </cell>
          <cell r="I129">
            <v>0</v>
          </cell>
          <cell r="K129">
            <v>0</v>
          </cell>
        </row>
        <row r="130">
          <cell r="A130">
            <v>7</v>
          </cell>
          <cell r="I130">
            <v>0</v>
          </cell>
          <cell r="K130">
            <v>0</v>
          </cell>
        </row>
        <row r="131">
          <cell r="A131">
            <v>7</v>
          </cell>
          <cell r="I131">
            <v>0</v>
          </cell>
          <cell r="K131">
            <v>0</v>
          </cell>
        </row>
        <row r="132">
          <cell r="A132">
            <v>7</v>
          </cell>
          <cell r="I132">
            <v>0</v>
          </cell>
          <cell r="K132">
            <v>0</v>
          </cell>
        </row>
        <row r="133">
          <cell r="A133">
            <v>7</v>
          </cell>
          <cell r="I133">
            <v>0</v>
          </cell>
          <cell r="K133">
            <v>0</v>
          </cell>
        </row>
        <row r="134">
          <cell r="A134">
            <v>7</v>
          </cell>
          <cell r="I134">
            <v>0</v>
          </cell>
          <cell r="K134">
            <v>0</v>
          </cell>
        </row>
        <row r="135">
          <cell r="A135">
            <v>8</v>
          </cell>
          <cell r="I135">
            <v>0</v>
          </cell>
          <cell r="K135">
            <v>0</v>
          </cell>
        </row>
        <row r="136">
          <cell r="A136">
            <v>8</v>
          </cell>
          <cell r="I136">
            <v>0</v>
          </cell>
          <cell r="K136">
            <v>0</v>
          </cell>
        </row>
        <row r="137">
          <cell r="A137">
            <v>8</v>
          </cell>
          <cell r="I137">
            <v>0</v>
          </cell>
          <cell r="K137">
            <v>0</v>
          </cell>
        </row>
        <row r="138">
          <cell r="A138">
            <v>8</v>
          </cell>
          <cell r="I138">
            <v>0</v>
          </cell>
          <cell r="K138">
            <v>0</v>
          </cell>
        </row>
        <row r="139">
          <cell r="A139">
            <v>8</v>
          </cell>
          <cell r="I139">
            <v>0</v>
          </cell>
          <cell r="K139">
            <v>0</v>
          </cell>
        </row>
        <row r="140">
          <cell r="A140">
            <v>8</v>
          </cell>
          <cell r="I140">
            <v>0</v>
          </cell>
          <cell r="K140">
            <v>0</v>
          </cell>
        </row>
        <row r="141">
          <cell r="A141">
            <v>8</v>
          </cell>
          <cell r="I141">
            <v>0</v>
          </cell>
          <cell r="K141">
            <v>0</v>
          </cell>
        </row>
        <row r="142">
          <cell r="A142">
            <v>8</v>
          </cell>
          <cell r="I142">
            <v>0</v>
          </cell>
          <cell r="K142">
            <v>0</v>
          </cell>
        </row>
        <row r="143">
          <cell r="A143">
            <v>8</v>
          </cell>
          <cell r="I143">
            <v>0</v>
          </cell>
          <cell r="K143">
            <v>0</v>
          </cell>
        </row>
        <row r="144">
          <cell r="A144">
            <v>8</v>
          </cell>
          <cell r="I144">
            <v>0</v>
          </cell>
          <cell r="K144">
            <v>0</v>
          </cell>
        </row>
        <row r="145">
          <cell r="A145">
            <v>8</v>
          </cell>
          <cell r="I145">
            <v>0</v>
          </cell>
          <cell r="K145">
            <v>0</v>
          </cell>
        </row>
        <row r="146">
          <cell r="A146">
            <v>8</v>
          </cell>
          <cell r="I146">
            <v>0</v>
          </cell>
          <cell r="K146">
            <v>0</v>
          </cell>
        </row>
        <row r="147">
          <cell r="A147">
            <v>8</v>
          </cell>
          <cell r="I147">
            <v>0</v>
          </cell>
          <cell r="K147">
            <v>0</v>
          </cell>
        </row>
        <row r="148">
          <cell r="A148">
            <v>8</v>
          </cell>
          <cell r="I148">
            <v>0</v>
          </cell>
          <cell r="K148">
            <v>0</v>
          </cell>
        </row>
        <row r="149">
          <cell r="A149">
            <v>8</v>
          </cell>
          <cell r="I149">
            <v>0</v>
          </cell>
          <cell r="K149">
            <v>0</v>
          </cell>
        </row>
        <row r="150">
          <cell r="A150">
            <v>9</v>
          </cell>
          <cell r="I150">
            <v>0</v>
          </cell>
          <cell r="K150">
            <v>0</v>
          </cell>
        </row>
        <row r="151">
          <cell r="A151">
            <v>9</v>
          </cell>
          <cell r="I151">
            <v>0</v>
          </cell>
          <cell r="K151">
            <v>0</v>
          </cell>
        </row>
        <row r="152">
          <cell r="A152">
            <v>9</v>
          </cell>
          <cell r="I152">
            <v>0</v>
          </cell>
          <cell r="K152">
            <v>0</v>
          </cell>
        </row>
        <row r="153">
          <cell r="A153">
            <v>9</v>
          </cell>
          <cell r="I153">
            <v>0</v>
          </cell>
          <cell r="K153">
            <v>0</v>
          </cell>
        </row>
        <row r="154">
          <cell r="A154">
            <v>9</v>
          </cell>
          <cell r="I154">
            <v>0</v>
          </cell>
          <cell r="K154">
            <v>0</v>
          </cell>
        </row>
        <row r="155">
          <cell r="A155">
            <v>9</v>
          </cell>
          <cell r="I155">
            <v>0</v>
          </cell>
          <cell r="K155">
            <v>0</v>
          </cell>
        </row>
        <row r="156">
          <cell r="A156">
            <v>9</v>
          </cell>
          <cell r="I156">
            <v>0</v>
          </cell>
          <cell r="K156">
            <v>0</v>
          </cell>
        </row>
        <row r="157">
          <cell r="A157">
            <v>9</v>
          </cell>
          <cell r="I157">
            <v>0</v>
          </cell>
          <cell r="K157">
            <v>0</v>
          </cell>
        </row>
        <row r="158">
          <cell r="A158">
            <v>9</v>
          </cell>
          <cell r="I158">
            <v>0</v>
          </cell>
          <cell r="K158">
            <v>0</v>
          </cell>
        </row>
        <row r="159">
          <cell r="A159">
            <v>9</v>
          </cell>
          <cell r="I159">
            <v>0</v>
          </cell>
          <cell r="K159">
            <v>0</v>
          </cell>
        </row>
        <row r="160">
          <cell r="A160">
            <v>9</v>
          </cell>
          <cell r="I160">
            <v>0</v>
          </cell>
          <cell r="K160">
            <v>0</v>
          </cell>
        </row>
        <row r="161">
          <cell r="A161">
            <v>9</v>
          </cell>
          <cell r="I161">
            <v>0</v>
          </cell>
          <cell r="K161">
            <v>0</v>
          </cell>
        </row>
        <row r="162">
          <cell r="A162">
            <v>9</v>
          </cell>
          <cell r="I162">
            <v>0</v>
          </cell>
          <cell r="K162">
            <v>0</v>
          </cell>
        </row>
        <row r="163">
          <cell r="A163">
            <v>9</v>
          </cell>
          <cell r="I163">
            <v>0</v>
          </cell>
          <cell r="K163">
            <v>0</v>
          </cell>
        </row>
        <row r="164">
          <cell r="A164">
            <v>9</v>
          </cell>
          <cell r="I164">
            <v>0</v>
          </cell>
          <cell r="K164">
            <v>0</v>
          </cell>
        </row>
        <row r="165">
          <cell r="A165">
            <v>10</v>
          </cell>
          <cell r="I165">
            <v>0</v>
          </cell>
          <cell r="K165">
            <v>0</v>
          </cell>
        </row>
        <row r="166">
          <cell r="A166">
            <v>10</v>
          </cell>
          <cell r="I166">
            <v>0</v>
          </cell>
          <cell r="K166">
            <v>0</v>
          </cell>
        </row>
        <row r="167">
          <cell r="A167">
            <v>10</v>
          </cell>
          <cell r="I167">
            <v>0</v>
          </cell>
          <cell r="K167">
            <v>0</v>
          </cell>
        </row>
        <row r="168">
          <cell r="A168">
            <v>10</v>
          </cell>
          <cell r="I168">
            <v>0</v>
          </cell>
          <cell r="K168">
            <v>0</v>
          </cell>
        </row>
        <row r="169">
          <cell r="A169">
            <v>10</v>
          </cell>
          <cell r="I169">
            <v>0</v>
          </cell>
          <cell r="K169">
            <v>0</v>
          </cell>
        </row>
        <row r="170">
          <cell r="A170">
            <v>10</v>
          </cell>
          <cell r="I170">
            <v>0</v>
          </cell>
          <cell r="K170">
            <v>0</v>
          </cell>
        </row>
        <row r="171">
          <cell r="A171">
            <v>10</v>
          </cell>
          <cell r="I171">
            <v>0</v>
          </cell>
          <cell r="K171">
            <v>0</v>
          </cell>
        </row>
        <row r="172">
          <cell r="A172">
            <v>10</v>
          </cell>
          <cell r="I172">
            <v>0</v>
          </cell>
          <cell r="K172">
            <v>0</v>
          </cell>
        </row>
        <row r="173">
          <cell r="A173">
            <v>10</v>
          </cell>
          <cell r="I173">
            <v>0</v>
          </cell>
          <cell r="K173">
            <v>0</v>
          </cell>
        </row>
        <row r="174">
          <cell r="A174">
            <v>10</v>
          </cell>
          <cell r="I174">
            <v>0</v>
          </cell>
          <cell r="K174">
            <v>0</v>
          </cell>
        </row>
        <row r="175">
          <cell r="A175">
            <v>10</v>
          </cell>
          <cell r="I175">
            <v>0</v>
          </cell>
          <cell r="K175">
            <v>0</v>
          </cell>
        </row>
        <row r="176">
          <cell r="A176">
            <v>10</v>
          </cell>
          <cell r="I176">
            <v>0</v>
          </cell>
          <cell r="K176">
            <v>0</v>
          </cell>
        </row>
        <row r="177">
          <cell r="A177">
            <v>10</v>
          </cell>
          <cell r="I177">
            <v>0</v>
          </cell>
          <cell r="K177">
            <v>0</v>
          </cell>
        </row>
        <row r="178">
          <cell r="A178">
            <v>10</v>
          </cell>
          <cell r="I178">
            <v>0</v>
          </cell>
          <cell r="K178">
            <v>0</v>
          </cell>
        </row>
        <row r="179">
          <cell r="A179">
            <v>10</v>
          </cell>
          <cell r="I179">
            <v>0</v>
          </cell>
          <cell r="K179">
            <v>0</v>
          </cell>
        </row>
        <row r="180">
          <cell r="A180">
            <v>11</v>
          </cell>
          <cell r="I180">
            <v>0</v>
          </cell>
          <cell r="K180">
            <v>0</v>
          </cell>
        </row>
        <row r="181">
          <cell r="A181">
            <v>11</v>
          </cell>
          <cell r="I181">
            <v>0</v>
          </cell>
          <cell r="K181">
            <v>0</v>
          </cell>
        </row>
        <row r="182">
          <cell r="A182">
            <v>11</v>
          </cell>
          <cell r="I182">
            <v>0</v>
          </cell>
          <cell r="K182">
            <v>0</v>
          </cell>
        </row>
        <row r="183">
          <cell r="A183">
            <v>11</v>
          </cell>
          <cell r="I183">
            <v>0</v>
          </cell>
          <cell r="K183">
            <v>0</v>
          </cell>
        </row>
        <row r="184">
          <cell r="A184">
            <v>11</v>
          </cell>
          <cell r="I184">
            <v>0</v>
          </cell>
          <cell r="K184">
            <v>0</v>
          </cell>
        </row>
        <row r="185">
          <cell r="A185">
            <v>11</v>
          </cell>
          <cell r="I185">
            <v>0</v>
          </cell>
          <cell r="K185">
            <v>0</v>
          </cell>
        </row>
        <row r="186">
          <cell r="A186">
            <v>11</v>
          </cell>
          <cell r="I186">
            <v>0</v>
          </cell>
          <cell r="K186">
            <v>0</v>
          </cell>
        </row>
        <row r="187">
          <cell r="A187">
            <v>11</v>
          </cell>
          <cell r="I187">
            <v>0</v>
          </cell>
          <cell r="K187">
            <v>0</v>
          </cell>
        </row>
        <row r="188">
          <cell r="A188">
            <v>11</v>
          </cell>
          <cell r="I188">
            <v>0</v>
          </cell>
          <cell r="K188">
            <v>0</v>
          </cell>
        </row>
        <row r="189">
          <cell r="A189">
            <v>11</v>
          </cell>
          <cell r="I189">
            <v>0</v>
          </cell>
          <cell r="K189">
            <v>0</v>
          </cell>
        </row>
        <row r="190">
          <cell r="A190">
            <v>11</v>
          </cell>
          <cell r="I190">
            <v>0</v>
          </cell>
          <cell r="K190">
            <v>0</v>
          </cell>
        </row>
        <row r="191">
          <cell r="A191">
            <v>11</v>
          </cell>
          <cell r="I191">
            <v>0</v>
          </cell>
          <cell r="K191">
            <v>0</v>
          </cell>
        </row>
        <row r="192">
          <cell r="A192">
            <v>11</v>
          </cell>
          <cell r="I192">
            <v>0</v>
          </cell>
          <cell r="K192">
            <v>0</v>
          </cell>
        </row>
        <row r="193">
          <cell r="A193">
            <v>11</v>
          </cell>
          <cell r="I193">
            <v>0</v>
          </cell>
          <cell r="K193">
            <v>0</v>
          </cell>
        </row>
        <row r="194">
          <cell r="A194">
            <v>11</v>
          </cell>
          <cell r="I194">
            <v>0</v>
          </cell>
          <cell r="K194">
            <v>0</v>
          </cell>
        </row>
        <row r="195">
          <cell r="A195">
            <v>12</v>
          </cell>
          <cell r="I195">
            <v>0</v>
          </cell>
          <cell r="K195">
            <v>0</v>
          </cell>
        </row>
        <row r="196">
          <cell r="A196">
            <v>12</v>
          </cell>
          <cell r="I196">
            <v>0</v>
          </cell>
          <cell r="K196">
            <v>0</v>
          </cell>
        </row>
        <row r="197">
          <cell r="A197">
            <v>12</v>
          </cell>
          <cell r="I197">
            <v>0</v>
          </cell>
          <cell r="K197">
            <v>0</v>
          </cell>
        </row>
        <row r="198">
          <cell r="A198">
            <v>12</v>
          </cell>
          <cell r="I198">
            <v>0</v>
          </cell>
          <cell r="K198">
            <v>0</v>
          </cell>
        </row>
        <row r="199">
          <cell r="A199">
            <v>12</v>
          </cell>
          <cell r="I199">
            <v>0</v>
          </cell>
          <cell r="K199">
            <v>0</v>
          </cell>
        </row>
        <row r="200">
          <cell r="A200">
            <v>12</v>
          </cell>
          <cell r="I200">
            <v>0</v>
          </cell>
          <cell r="K200">
            <v>0</v>
          </cell>
        </row>
        <row r="201">
          <cell r="A201">
            <v>12</v>
          </cell>
          <cell r="I201">
            <v>0</v>
          </cell>
          <cell r="K201">
            <v>0</v>
          </cell>
        </row>
        <row r="202">
          <cell r="A202">
            <v>12</v>
          </cell>
          <cell r="I202">
            <v>0</v>
          </cell>
          <cell r="K202">
            <v>0</v>
          </cell>
        </row>
        <row r="203">
          <cell r="A203">
            <v>12</v>
          </cell>
          <cell r="I203">
            <v>0</v>
          </cell>
          <cell r="K203">
            <v>0</v>
          </cell>
        </row>
        <row r="204">
          <cell r="A204">
            <v>12</v>
          </cell>
          <cell r="I204">
            <v>0</v>
          </cell>
          <cell r="K204">
            <v>0</v>
          </cell>
        </row>
        <row r="205">
          <cell r="A205">
            <v>12</v>
          </cell>
          <cell r="I205">
            <v>0</v>
          </cell>
          <cell r="K205">
            <v>0</v>
          </cell>
        </row>
        <row r="206">
          <cell r="A206">
            <v>12</v>
          </cell>
          <cell r="I206">
            <v>0</v>
          </cell>
          <cell r="K206">
            <v>0</v>
          </cell>
        </row>
        <row r="207">
          <cell r="A207">
            <v>12</v>
          </cell>
          <cell r="I207">
            <v>0</v>
          </cell>
          <cell r="K207">
            <v>0</v>
          </cell>
        </row>
        <row r="208">
          <cell r="A208">
            <v>12</v>
          </cell>
          <cell r="I208">
            <v>0</v>
          </cell>
          <cell r="K208">
            <v>0</v>
          </cell>
        </row>
        <row r="209">
          <cell r="A209">
            <v>12</v>
          </cell>
          <cell r="I209">
            <v>0</v>
          </cell>
          <cell r="K209">
            <v>0</v>
          </cell>
        </row>
        <row r="210">
          <cell r="A210">
            <v>13</v>
          </cell>
          <cell r="I210">
            <v>0</v>
          </cell>
          <cell r="K210">
            <v>0</v>
          </cell>
        </row>
        <row r="211">
          <cell r="A211">
            <v>13</v>
          </cell>
          <cell r="I211">
            <v>0</v>
          </cell>
          <cell r="K211">
            <v>0</v>
          </cell>
        </row>
        <row r="212">
          <cell r="A212">
            <v>13</v>
          </cell>
          <cell r="I212">
            <v>0</v>
          </cell>
          <cell r="K212">
            <v>0</v>
          </cell>
        </row>
        <row r="213">
          <cell r="A213">
            <v>13</v>
          </cell>
          <cell r="I213">
            <v>0</v>
          </cell>
          <cell r="K213">
            <v>0</v>
          </cell>
        </row>
        <row r="214">
          <cell r="A214">
            <v>13</v>
          </cell>
          <cell r="I214">
            <v>0</v>
          </cell>
          <cell r="K214">
            <v>0</v>
          </cell>
        </row>
        <row r="215">
          <cell r="A215">
            <v>13</v>
          </cell>
          <cell r="I215">
            <v>0</v>
          </cell>
          <cell r="K215">
            <v>0</v>
          </cell>
        </row>
        <row r="216">
          <cell r="A216">
            <v>13</v>
          </cell>
          <cell r="I216">
            <v>0</v>
          </cell>
          <cell r="K216">
            <v>0</v>
          </cell>
        </row>
        <row r="217">
          <cell r="A217">
            <v>13</v>
          </cell>
          <cell r="I217">
            <v>0</v>
          </cell>
          <cell r="K217">
            <v>0</v>
          </cell>
        </row>
        <row r="218">
          <cell r="A218">
            <v>13</v>
          </cell>
          <cell r="I218">
            <v>0</v>
          </cell>
          <cell r="K218">
            <v>0</v>
          </cell>
        </row>
        <row r="219">
          <cell r="A219">
            <v>13</v>
          </cell>
          <cell r="I219">
            <v>0</v>
          </cell>
          <cell r="K219">
            <v>0</v>
          </cell>
        </row>
        <row r="220">
          <cell r="A220">
            <v>13</v>
          </cell>
          <cell r="I220">
            <v>0</v>
          </cell>
          <cell r="K220">
            <v>0</v>
          </cell>
        </row>
        <row r="221">
          <cell r="A221">
            <v>13</v>
          </cell>
          <cell r="I221">
            <v>0</v>
          </cell>
          <cell r="K221">
            <v>0</v>
          </cell>
        </row>
        <row r="222">
          <cell r="A222">
            <v>13</v>
          </cell>
          <cell r="I222">
            <v>0</v>
          </cell>
          <cell r="K222">
            <v>0</v>
          </cell>
        </row>
        <row r="223">
          <cell r="A223">
            <v>13</v>
          </cell>
          <cell r="I223">
            <v>0</v>
          </cell>
          <cell r="K223">
            <v>0</v>
          </cell>
        </row>
        <row r="224">
          <cell r="A224">
            <v>13</v>
          </cell>
          <cell r="I224">
            <v>0</v>
          </cell>
          <cell r="K224">
            <v>0</v>
          </cell>
        </row>
        <row r="225">
          <cell r="A225">
            <v>14</v>
          </cell>
          <cell r="I225">
            <v>0</v>
          </cell>
          <cell r="K225">
            <v>0</v>
          </cell>
        </row>
        <row r="226">
          <cell r="A226">
            <v>14</v>
          </cell>
          <cell r="I226">
            <v>0</v>
          </cell>
          <cell r="K226">
            <v>0</v>
          </cell>
        </row>
        <row r="227">
          <cell r="A227">
            <v>14</v>
          </cell>
          <cell r="I227">
            <v>0</v>
          </cell>
          <cell r="K227">
            <v>0</v>
          </cell>
        </row>
        <row r="228">
          <cell r="A228">
            <v>14</v>
          </cell>
          <cell r="I228">
            <v>0</v>
          </cell>
          <cell r="K228">
            <v>0</v>
          </cell>
        </row>
        <row r="229">
          <cell r="A229">
            <v>14</v>
          </cell>
          <cell r="I229">
            <v>0</v>
          </cell>
          <cell r="K229">
            <v>0</v>
          </cell>
        </row>
        <row r="230">
          <cell r="A230">
            <v>14</v>
          </cell>
          <cell r="I230">
            <v>0</v>
          </cell>
          <cell r="K230">
            <v>0</v>
          </cell>
        </row>
        <row r="231">
          <cell r="A231">
            <v>14</v>
          </cell>
          <cell r="I231">
            <v>0</v>
          </cell>
          <cell r="K231">
            <v>0</v>
          </cell>
        </row>
        <row r="232">
          <cell r="A232">
            <v>14</v>
          </cell>
          <cell r="I232">
            <v>0</v>
          </cell>
          <cell r="K232">
            <v>0</v>
          </cell>
        </row>
        <row r="233">
          <cell r="A233">
            <v>14</v>
          </cell>
          <cell r="I233">
            <v>0</v>
          </cell>
          <cell r="K233">
            <v>0</v>
          </cell>
        </row>
        <row r="234">
          <cell r="A234">
            <v>14</v>
          </cell>
          <cell r="I234">
            <v>0</v>
          </cell>
          <cell r="K234">
            <v>0</v>
          </cell>
        </row>
        <row r="235">
          <cell r="A235">
            <v>14</v>
          </cell>
          <cell r="I235">
            <v>0</v>
          </cell>
          <cell r="K235">
            <v>0</v>
          </cell>
        </row>
        <row r="236">
          <cell r="A236">
            <v>14</v>
          </cell>
          <cell r="I236">
            <v>0</v>
          </cell>
          <cell r="K236">
            <v>0</v>
          </cell>
        </row>
        <row r="237">
          <cell r="A237">
            <v>14</v>
          </cell>
          <cell r="I237">
            <v>0</v>
          </cell>
          <cell r="K237">
            <v>0</v>
          </cell>
        </row>
        <row r="238">
          <cell r="A238">
            <v>14</v>
          </cell>
          <cell r="I238">
            <v>0</v>
          </cell>
          <cell r="K238">
            <v>0</v>
          </cell>
        </row>
        <row r="239">
          <cell r="A239">
            <v>14</v>
          </cell>
          <cell r="I239">
            <v>0</v>
          </cell>
          <cell r="K239">
            <v>0</v>
          </cell>
        </row>
        <row r="240">
          <cell r="A240">
            <v>15</v>
          </cell>
          <cell r="I240">
            <v>0</v>
          </cell>
          <cell r="K240">
            <v>0</v>
          </cell>
        </row>
        <row r="241">
          <cell r="A241">
            <v>15</v>
          </cell>
          <cell r="I241">
            <v>0</v>
          </cell>
          <cell r="K241">
            <v>0</v>
          </cell>
        </row>
        <row r="242">
          <cell r="A242">
            <v>15</v>
          </cell>
          <cell r="I242">
            <v>0</v>
          </cell>
          <cell r="K242">
            <v>0</v>
          </cell>
        </row>
        <row r="243">
          <cell r="A243">
            <v>15</v>
          </cell>
          <cell r="I243">
            <v>0</v>
          </cell>
          <cell r="K243">
            <v>0</v>
          </cell>
        </row>
        <row r="244">
          <cell r="A244">
            <v>15</v>
          </cell>
          <cell r="I244">
            <v>0</v>
          </cell>
          <cell r="K244">
            <v>0</v>
          </cell>
        </row>
        <row r="245">
          <cell r="A245">
            <v>15</v>
          </cell>
          <cell r="I245">
            <v>0</v>
          </cell>
          <cell r="K245">
            <v>0</v>
          </cell>
        </row>
        <row r="246">
          <cell r="A246">
            <v>15</v>
          </cell>
          <cell r="I246">
            <v>0</v>
          </cell>
          <cell r="K246">
            <v>0</v>
          </cell>
        </row>
        <row r="247">
          <cell r="A247">
            <v>15</v>
          </cell>
          <cell r="I247">
            <v>0</v>
          </cell>
          <cell r="K247">
            <v>0</v>
          </cell>
        </row>
        <row r="248">
          <cell r="A248">
            <v>15</v>
          </cell>
          <cell r="I248">
            <v>0</v>
          </cell>
          <cell r="K248">
            <v>0</v>
          </cell>
        </row>
        <row r="249">
          <cell r="A249">
            <v>15</v>
          </cell>
          <cell r="I249">
            <v>0</v>
          </cell>
          <cell r="K249">
            <v>0</v>
          </cell>
        </row>
        <row r="250">
          <cell r="A250">
            <v>15</v>
          </cell>
          <cell r="I250">
            <v>0</v>
          </cell>
          <cell r="K250">
            <v>0</v>
          </cell>
        </row>
        <row r="251">
          <cell r="A251">
            <v>15</v>
          </cell>
          <cell r="I251">
            <v>0</v>
          </cell>
          <cell r="K251">
            <v>0</v>
          </cell>
        </row>
        <row r="252">
          <cell r="A252">
            <v>15</v>
          </cell>
          <cell r="I252">
            <v>0</v>
          </cell>
          <cell r="K252">
            <v>0</v>
          </cell>
        </row>
        <row r="253">
          <cell r="A253">
            <v>15</v>
          </cell>
          <cell r="I253">
            <v>0</v>
          </cell>
          <cell r="K253">
            <v>0</v>
          </cell>
        </row>
        <row r="254">
          <cell r="A254">
            <v>15</v>
          </cell>
          <cell r="I254">
            <v>0</v>
          </cell>
          <cell r="K254">
            <v>0</v>
          </cell>
        </row>
        <row r="255">
          <cell r="A255">
            <v>16</v>
          </cell>
          <cell r="I255">
            <v>0</v>
          </cell>
          <cell r="K255">
            <v>0</v>
          </cell>
        </row>
        <row r="256">
          <cell r="A256">
            <v>16</v>
          </cell>
          <cell r="I256">
            <v>0</v>
          </cell>
          <cell r="K256">
            <v>0</v>
          </cell>
        </row>
        <row r="257">
          <cell r="A257">
            <v>16</v>
          </cell>
          <cell r="I257">
            <v>0</v>
          </cell>
          <cell r="K257">
            <v>0</v>
          </cell>
        </row>
        <row r="258">
          <cell r="A258">
            <v>16</v>
          </cell>
          <cell r="I258">
            <v>0</v>
          </cell>
          <cell r="K258">
            <v>0</v>
          </cell>
        </row>
        <row r="259">
          <cell r="A259">
            <v>16</v>
          </cell>
          <cell r="I259">
            <v>0</v>
          </cell>
          <cell r="K259">
            <v>0</v>
          </cell>
        </row>
        <row r="260">
          <cell r="A260">
            <v>16</v>
          </cell>
          <cell r="I260">
            <v>0</v>
          </cell>
          <cell r="K260">
            <v>0</v>
          </cell>
        </row>
        <row r="261">
          <cell r="A261">
            <v>16</v>
          </cell>
          <cell r="I261">
            <v>0</v>
          </cell>
          <cell r="K261">
            <v>0</v>
          </cell>
        </row>
        <row r="262">
          <cell r="A262">
            <v>16</v>
          </cell>
          <cell r="I262">
            <v>0</v>
          </cell>
          <cell r="K262">
            <v>0</v>
          </cell>
        </row>
        <row r="263">
          <cell r="A263">
            <v>16</v>
          </cell>
          <cell r="I263">
            <v>0</v>
          </cell>
          <cell r="K263">
            <v>0</v>
          </cell>
        </row>
        <row r="264">
          <cell r="A264">
            <v>16</v>
          </cell>
          <cell r="I264">
            <v>0</v>
          </cell>
          <cell r="K264">
            <v>0</v>
          </cell>
        </row>
        <row r="265">
          <cell r="A265">
            <v>16</v>
          </cell>
          <cell r="I265">
            <v>0</v>
          </cell>
          <cell r="K265">
            <v>0</v>
          </cell>
        </row>
        <row r="266">
          <cell r="A266">
            <v>16</v>
          </cell>
          <cell r="I266">
            <v>0</v>
          </cell>
          <cell r="K266">
            <v>0</v>
          </cell>
        </row>
        <row r="267">
          <cell r="A267">
            <v>16</v>
          </cell>
          <cell r="I267">
            <v>0</v>
          </cell>
          <cell r="K267">
            <v>0</v>
          </cell>
        </row>
        <row r="268">
          <cell r="A268">
            <v>16</v>
          </cell>
          <cell r="I268">
            <v>0</v>
          </cell>
          <cell r="K268">
            <v>0</v>
          </cell>
        </row>
        <row r="269">
          <cell r="A269">
            <v>16</v>
          </cell>
          <cell r="I269">
            <v>0</v>
          </cell>
          <cell r="K269">
            <v>0</v>
          </cell>
        </row>
        <row r="270">
          <cell r="A270">
            <v>17</v>
          </cell>
          <cell r="I270">
            <v>0</v>
          </cell>
          <cell r="K270">
            <v>0</v>
          </cell>
        </row>
        <row r="271">
          <cell r="A271">
            <v>17</v>
          </cell>
          <cell r="I271">
            <v>0</v>
          </cell>
          <cell r="K271">
            <v>0</v>
          </cell>
        </row>
        <row r="272">
          <cell r="A272">
            <v>17</v>
          </cell>
          <cell r="I272">
            <v>0</v>
          </cell>
          <cell r="K272">
            <v>0</v>
          </cell>
        </row>
        <row r="273">
          <cell r="A273">
            <v>17</v>
          </cell>
          <cell r="I273">
            <v>0</v>
          </cell>
          <cell r="K273">
            <v>0</v>
          </cell>
        </row>
        <row r="274">
          <cell r="A274">
            <v>17</v>
          </cell>
          <cell r="I274">
            <v>0</v>
          </cell>
          <cell r="K274">
            <v>0</v>
          </cell>
        </row>
        <row r="275">
          <cell r="A275">
            <v>17</v>
          </cell>
          <cell r="I275">
            <v>0</v>
          </cell>
          <cell r="K275">
            <v>0</v>
          </cell>
        </row>
        <row r="276">
          <cell r="A276">
            <v>17</v>
          </cell>
          <cell r="I276">
            <v>0</v>
          </cell>
          <cell r="K276">
            <v>0</v>
          </cell>
        </row>
        <row r="277">
          <cell r="A277">
            <v>17</v>
          </cell>
          <cell r="I277">
            <v>0</v>
          </cell>
          <cell r="K277">
            <v>0</v>
          </cell>
        </row>
        <row r="278">
          <cell r="A278">
            <v>17</v>
          </cell>
          <cell r="I278">
            <v>0</v>
          </cell>
          <cell r="K278">
            <v>0</v>
          </cell>
        </row>
        <row r="279">
          <cell r="A279">
            <v>17</v>
          </cell>
          <cell r="I279">
            <v>0</v>
          </cell>
          <cell r="K279">
            <v>0</v>
          </cell>
        </row>
        <row r="280">
          <cell r="A280">
            <v>17</v>
          </cell>
          <cell r="I280">
            <v>0</v>
          </cell>
          <cell r="K280">
            <v>0</v>
          </cell>
        </row>
        <row r="281">
          <cell r="A281">
            <v>17</v>
          </cell>
          <cell r="I281">
            <v>0</v>
          </cell>
          <cell r="K281">
            <v>0</v>
          </cell>
        </row>
        <row r="282">
          <cell r="A282">
            <v>17</v>
          </cell>
          <cell r="I282">
            <v>0</v>
          </cell>
          <cell r="K282">
            <v>0</v>
          </cell>
        </row>
        <row r="283">
          <cell r="A283">
            <v>17</v>
          </cell>
          <cell r="I283">
            <v>0</v>
          </cell>
          <cell r="K283">
            <v>0</v>
          </cell>
        </row>
        <row r="284">
          <cell r="A284">
            <v>17</v>
          </cell>
          <cell r="I284">
            <v>0</v>
          </cell>
          <cell r="K284">
            <v>0</v>
          </cell>
        </row>
        <row r="285">
          <cell r="A285">
            <v>18</v>
          </cell>
          <cell r="I285">
            <v>0</v>
          </cell>
          <cell r="K285">
            <v>0</v>
          </cell>
        </row>
        <row r="286">
          <cell r="A286">
            <v>18</v>
          </cell>
          <cell r="I286">
            <v>0</v>
          </cell>
          <cell r="K286">
            <v>0</v>
          </cell>
        </row>
        <row r="287">
          <cell r="A287">
            <v>18</v>
          </cell>
          <cell r="I287">
            <v>0</v>
          </cell>
          <cell r="K287">
            <v>0</v>
          </cell>
        </row>
        <row r="288">
          <cell r="A288">
            <v>18</v>
          </cell>
          <cell r="I288">
            <v>0</v>
          </cell>
          <cell r="K288">
            <v>0</v>
          </cell>
        </row>
        <row r="289">
          <cell r="A289">
            <v>18</v>
          </cell>
          <cell r="I289">
            <v>0</v>
          </cell>
          <cell r="K289">
            <v>0</v>
          </cell>
        </row>
        <row r="290">
          <cell r="A290">
            <v>18</v>
          </cell>
          <cell r="I290">
            <v>0</v>
          </cell>
          <cell r="K290">
            <v>0</v>
          </cell>
        </row>
        <row r="291">
          <cell r="A291">
            <v>18</v>
          </cell>
          <cell r="I291">
            <v>0</v>
          </cell>
          <cell r="K291">
            <v>0</v>
          </cell>
        </row>
        <row r="292">
          <cell r="A292">
            <v>18</v>
          </cell>
          <cell r="I292">
            <v>0</v>
          </cell>
          <cell r="K292">
            <v>0</v>
          </cell>
        </row>
        <row r="293">
          <cell r="A293">
            <v>18</v>
          </cell>
          <cell r="I293">
            <v>0</v>
          </cell>
          <cell r="K293">
            <v>0</v>
          </cell>
        </row>
        <row r="294">
          <cell r="A294">
            <v>18</v>
          </cell>
          <cell r="I294">
            <v>0</v>
          </cell>
          <cell r="K294">
            <v>0</v>
          </cell>
        </row>
        <row r="295">
          <cell r="A295">
            <v>18</v>
          </cell>
          <cell r="I295">
            <v>0</v>
          </cell>
          <cell r="K295">
            <v>0</v>
          </cell>
        </row>
        <row r="296">
          <cell r="A296">
            <v>18</v>
          </cell>
          <cell r="I296">
            <v>0</v>
          </cell>
          <cell r="K296">
            <v>0</v>
          </cell>
        </row>
        <row r="297">
          <cell r="A297">
            <v>18</v>
          </cell>
          <cell r="I297">
            <v>0</v>
          </cell>
          <cell r="K297">
            <v>0</v>
          </cell>
        </row>
        <row r="298">
          <cell r="A298">
            <v>18</v>
          </cell>
          <cell r="I298">
            <v>0</v>
          </cell>
          <cell r="K298">
            <v>0</v>
          </cell>
        </row>
        <row r="299">
          <cell r="A299">
            <v>18</v>
          </cell>
          <cell r="I299">
            <v>0</v>
          </cell>
          <cell r="K299">
            <v>0</v>
          </cell>
        </row>
        <row r="300">
          <cell r="A300">
            <v>19</v>
          </cell>
          <cell r="I300">
            <v>0</v>
          </cell>
          <cell r="K300">
            <v>0</v>
          </cell>
        </row>
        <row r="301">
          <cell r="A301">
            <v>19</v>
          </cell>
          <cell r="I301">
            <v>0</v>
          </cell>
          <cell r="K301">
            <v>0</v>
          </cell>
        </row>
        <row r="302">
          <cell r="A302">
            <v>19</v>
          </cell>
          <cell r="I302">
            <v>0</v>
          </cell>
          <cell r="K302">
            <v>0</v>
          </cell>
        </row>
        <row r="303">
          <cell r="A303">
            <v>19</v>
          </cell>
          <cell r="I303">
            <v>0</v>
          </cell>
          <cell r="K303">
            <v>0</v>
          </cell>
        </row>
        <row r="304">
          <cell r="A304">
            <v>19</v>
          </cell>
          <cell r="I304">
            <v>0</v>
          </cell>
          <cell r="K304">
            <v>0</v>
          </cell>
        </row>
        <row r="305">
          <cell r="A305">
            <v>19</v>
          </cell>
          <cell r="I305">
            <v>0</v>
          </cell>
          <cell r="K305">
            <v>0</v>
          </cell>
        </row>
        <row r="306">
          <cell r="A306">
            <v>19</v>
          </cell>
          <cell r="I306">
            <v>0</v>
          </cell>
          <cell r="K306">
            <v>0</v>
          </cell>
        </row>
        <row r="307">
          <cell r="A307">
            <v>19</v>
          </cell>
          <cell r="I307">
            <v>0</v>
          </cell>
          <cell r="K307">
            <v>0</v>
          </cell>
        </row>
        <row r="308">
          <cell r="A308">
            <v>19</v>
          </cell>
          <cell r="I308">
            <v>0</v>
          </cell>
          <cell r="K308">
            <v>0</v>
          </cell>
        </row>
        <row r="309">
          <cell r="A309">
            <v>19</v>
          </cell>
          <cell r="I309">
            <v>0</v>
          </cell>
          <cell r="K309">
            <v>0</v>
          </cell>
        </row>
        <row r="310">
          <cell r="A310">
            <v>19</v>
          </cell>
          <cell r="I310">
            <v>0</v>
          </cell>
          <cell r="K310">
            <v>0</v>
          </cell>
        </row>
        <row r="311">
          <cell r="A311">
            <v>19</v>
          </cell>
          <cell r="I311">
            <v>0</v>
          </cell>
          <cell r="K311">
            <v>0</v>
          </cell>
        </row>
        <row r="312">
          <cell r="A312">
            <v>19</v>
          </cell>
          <cell r="I312">
            <v>0</v>
          </cell>
          <cell r="K312">
            <v>0</v>
          </cell>
        </row>
        <row r="313">
          <cell r="A313">
            <v>19</v>
          </cell>
          <cell r="I313">
            <v>0</v>
          </cell>
          <cell r="K313">
            <v>0</v>
          </cell>
        </row>
        <row r="314">
          <cell r="A314">
            <v>19</v>
          </cell>
          <cell r="I314">
            <v>0</v>
          </cell>
          <cell r="K314">
            <v>0</v>
          </cell>
        </row>
        <row r="315">
          <cell r="A315">
            <v>20</v>
          </cell>
          <cell r="I315">
            <v>0</v>
          </cell>
          <cell r="K315">
            <v>0</v>
          </cell>
        </row>
        <row r="316">
          <cell r="A316">
            <v>20</v>
          </cell>
          <cell r="I316">
            <v>0</v>
          </cell>
          <cell r="K316">
            <v>0</v>
          </cell>
        </row>
        <row r="317">
          <cell r="A317">
            <v>20</v>
          </cell>
          <cell r="I317">
            <v>0</v>
          </cell>
          <cell r="K317">
            <v>0</v>
          </cell>
        </row>
        <row r="318">
          <cell r="A318">
            <v>20</v>
          </cell>
          <cell r="I318">
            <v>0</v>
          </cell>
          <cell r="K318">
            <v>0</v>
          </cell>
        </row>
        <row r="319">
          <cell r="A319">
            <v>20</v>
          </cell>
          <cell r="I319">
            <v>0</v>
          </cell>
          <cell r="K319">
            <v>0</v>
          </cell>
        </row>
        <row r="320">
          <cell r="A320">
            <v>20</v>
          </cell>
          <cell r="I320">
            <v>0</v>
          </cell>
          <cell r="K320">
            <v>0</v>
          </cell>
        </row>
        <row r="321">
          <cell r="A321">
            <v>20</v>
          </cell>
          <cell r="I321">
            <v>0</v>
          </cell>
          <cell r="K321">
            <v>0</v>
          </cell>
        </row>
        <row r="322">
          <cell r="A322">
            <v>20</v>
          </cell>
          <cell r="I322">
            <v>0</v>
          </cell>
          <cell r="K322">
            <v>0</v>
          </cell>
        </row>
        <row r="323">
          <cell r="A323">
            <v>20</v>
          </cell>
          <cell r="I323">
            <v>0</v>
          </cell>
          <cell r="K323">
            <v>0</v>
          </cell>
        </row>
        <row r="324">
          <cell r="A324">
            <v>20</v>
          </cell>
          <cell r="I324">
            <v>0</v>
          </cell>
          <cell r="K324">
            <v>0</v>
          </cell>
        </row>
        <row r="325">
          <cell r="A325">
            <v>20</v>
          </cell>
          <cell r="I325">
            <v>0</v>
          </cell>
          <cell r="K325">
            <v>0</v>
          </cell>
        </row>
        <row r="326">
          <cell r="A326">
            <v>20</v>
          </cell>
          <cell r="I326">
            <v>0</v>
          </cell>
          <cell r="K326">
            <v>0</v>
          </cell>
        </row>
        <row r="327">
          <cell r="A327">
            <v>20</v>
          </cell>
          <cell r="I327">
            <v>0</v>
          </cell>
          <cell r="K327">
            <v>0</v>
          </cell>
        </row>
        <row r="328">
          <cell r="A328">
            <v>20</v>
          </cell>
          <cell r="I328">
            <v>0</v>
          </cell>
          <cell r="K328">
            <v>0</v>
          </cell>
        </row>
        <row r="329">
          <cell r="A329">
            <v>20</v>
          </cell>
          <cell r="I329">
            <v>0</v>
          </cell>
          <cell r="K329">
            <v>0</v>
          </cell>
        </row>
        <row r="330">
          <cell r="A330">
            <v>21</v>
          </cell>
          <cell r="I330">
            <v>0</v>
          </cell>
          <cell r="K330">
            <v>0</v>
          </cell>
        </row>
        <row r="331">
          <cell r="A331">
            <v>21</v>
          </cell>
          <cell r="I331">
            <v>0</v>
          </cell>
          <cell r="K331">
            <v>0</v>
          </cell>
        </row>
        <row r="332">
          <cell r="A332">
            <v>21</v>
          </cell>
          <cell r="I332">
            <v>0</v>
          </cell>
          <cell r="K332">
            <v>0</v>
          </cell>
        </row>
        <row r="333">
          <cell r="A333">
            <v>21</v>
          </cell>
          <cell r="I333">
            <v>0</v>
          </cell>
          <cell r="K333">
            <v>0</v>
          </cell>
        </row>
        <row r="334">
          <cell r="A334">
            <v>21</v>
          </cell>
          <cell r="I334">
            <v>0</v>
          </cell>
          <cell r="K334">
            <v>0</v>
          </cell>
        </row>
        <row r="335">
          <cell r="A335">
            <v>21</v>
          </cell>
          <cell r="I335">
            <v>0</v>
          </cell>
          <cell r="K335">
            <v>0</v>
          </cell>
        </row>
        <row r="336">
          <cell r="A336">
            <v>21</v>
          </cell>
          <cell r="I336">
            <v>0</v>
          </cell>
          <cell r="K336">
            <v>0</v>
          </cell>
        </row>
        <row r="337">
          <cell r="A337">
            <v>21</v>
          </cell>
          <cell r="I337">
            <v>0</v>
          </cell>
          <cell r="K337">
            <v>0</v>
          </cell>
        </row>
        <row r="338">
          <cell r="A338">
            <v>21</v>
          </cell>
          <cell r="I338">
            <v>0</v>
          </cell>
          <cell r="K338">
            <v>0</v>
          </cell>
        </row>
        <row r="339">
          <cell r="A339">
            <v>21</v>
          </cell>
          <cell r="I339">
            <v>0</v>
          </cell>
          <cell r="K339">
            <v>0</v>
          </cell>
        </row>
        <row r="340">
          <cell r="A340">
            <v>21</v>
          </cell>
          <cell r="I340">
            <v>0</v>
          </cell>
          <cell r="K340">
            <v>0</v>
          </cell>
        </row>
        <row r="341">
          <cell r="A341">
            <v>21</v>
          </cell>
          <cell r="I341">
            <v>0</v>
          </cell>
          <cell r="K341">
            <v>0</v>
          </cell>
        </row>
        <row r="342">
          <cell r="A342">
            <v>21</v>
          </cell>
          <cell r="I342">
            <v>0</v>
          </cell>
          <cell r="K342">
            <v>0</v>
          </cell>
        </row>
        <row r="343">
          <cell r="A343">
            <v>21</v>
          </cell>
          <cell r="I343">
            <v>0</v>
          </cell>
          <cell r="K343">
            <v>0</v>
          </cell>
        </row>
        <row r="344">
          <cell r="A344">
            <v>21</v>
          </cell>
          <cell r="I344">
            <v>0</v>
          </cell>
          <cell r="K344">
            <v>0</v>
          </cell>
        </row>
        <row r="345">
          <cell r="A345">
            <v>22</v>
          </cell>
          <cell r="I345">
            <v>0</v>
          </cell>
          <cell r="K345">
            <v>0</v>
          </cell>
        </row>
        <row r="346">
          <cell r="A346">
            <v>22</v>
          </cell>
          <cell r="I346">
            <v>0</v>
          </cell>
          <cell r="K346">
            <v>0</v>
          </cell>
        </row>
        <row r="347">
          <cell r="A347">
            <v>22</v>
          </cell>
          <cell r="I347">
            <v>0</v>
          </cell>
          <cell r="K347">
            <v>0</v>
          </cell>
        </row>
        <row r="348">
          <cell r="A348">
            <v>22</v>
          </cell>
          <cell r="I348">
            <v>0</v>
          </cell>
          <cell r="K348">
            <v>0</v>
          </cell>
        </row>
        <row r="349">
          <cell r="A349">
            <v>22</v>
          </cell>
          <cell r="I349">
            <v>0</v>
          </cell>
          <cell r="K349">
            <v>0</v>
          </cell>
        </row>
        <row r="350">
          <cell r="A350">
            <v>22</v>
          </cell>
          <cell r="I350">
            <v>0</v>
          </cell>
          <cell r="K350">
            <v>0</v>
          </cell>
        </row>
        <row r="351">
          <cell r="A351">
            <v>22</v>
          </cell>
          <cell r="I351">
            <v>0</v>
          </cell>
          <cell r="K351">
            <v>0</v>
          </cell>
        </row>
        <row r="352">
          <cell r="A352">
            <v>22</v>
          </cell>
          <cell r="I352">
            <v>0</v>
          </cell>
          <cell r="K352">
            <v>0</v>
          </cell>
        </row>
        <row r="353">
          <cell r="A353">
            <v>22</v>
          </cell>
          <cell r="I353">
            <v>0</v>
          </cell>
          <cell r="K353">
            <v>0</v>
          </cell>
        </row>
        <row r="354">
          <cell r="A354">
            <v>22</v>
          </cell>
          <cell r="I354">
            <v>0</v>
          </cell>
          <cell r="K354">
            <v>0</v>
          </cell>
        </row>
        <row r="355">
          <cell r="A355">
            <v>22</v>
          </cell>
          <cell r="I355">
            <v>0</v>
          </cell>
          <cell r="K355">
            <v>0</v>
          </cell>
        </row>
        <row r="356">
          <cell r="A356">
            <v>22</v>
          </cell>
          <cell r="I356">
            <v>0</v>
          </cell>
          <cell r="K356">
            <v>0</v>
          </cell>
        </row>
        <row r="357">
          <cell r="A357">
            <v>22</v>
          </cell>
          <cell r="I357">
            <v>0</v>
          </cell>
          <cell r="K357">
            <v>0</v>
          </cell>
        </row>
        <row r="358">
          <cell r="A358">
            <v>22</v>
          </cell>
          <cell r="I358">
            <v>0</v>
          </cell>
          <cell r="K358">
            <v>0</v>
          </cell>
        </row>
        <row r="359">
          <cell r="A359">
            <v>22</v>
          </cell>
          <cell r="I359">
            <v>0</v>
          </cell>
          <cell r="K359">
            <v>0</v>
          </cell>
        </row>
        <row r="360">
          <cell r="A360">
            <v>23</v>
          </cell>
          <cell r="I360">
            <v>0</v>
          </cell>
          <cell r="K360">
            <v>0</v>
          </cell>
        </row>
        <row r="361">
          <cell r="A361">
            <v>23</v>
          </cell>
          <cell r="I361">
            <v>0</v>
          </cell>
          <cell r="K361">
            <v>0</v>
          </cell>
        </row>
        <row r="362">
          <cell r="A362">
            <v>23</v>
          </cell>
          <cell r="I362">
            <v>0</v>
          </cell>
          <cell r="K362">
            <v>0</v>
          </cell>
        </row>
        <row r="363">
          <cell r="A363">
            <v>23</v>
          </cell>
          <cell r="I363">
            <v>0</v>
          </cell>
          <cell r="K363">
            <v>0</v>
          </cell>
        </row>
        <row r="364">
          <cell r="A364">
            <v>23</v>
          </cell>
          <cell r="I364">
            <v>0</v>
          </cell>
          <cell r="K364">
            <v>0</v>
          </cell>
        </row>
        <row r="365">
          <cell r="A365">
            <v>23</v>
          </cell>
          <cell r="I365">
            <v>0</v>
          </cell>
          <cell r="K365">
            <v>0</v>
          </cell>
        </row>
        <row r="366">
          <cell r="A366">
            <v>23</v>
          </cell>
          <cell r="I366">
            <v>0</v>
          </cell>
          <cell r="K366">
            <v>0</v>
          </cell>
        </row>
        <row r="367">
          <cell r="A367">
            <v>23</v>
          </cell>
          <cell r="I367">
            <v>0</v>
          </cell>
          <cell r="K367">
            <v>0</v>
          </cell>
        </row>
        <row r="368">
          <cell r="A368">
            <v>23</v>
          </cell>
          <cell r="I368">
            <v>0</v>
          </cell>
          <cell r="K368">
            <v>0</v>
          </cell>
        </row>
        <row r="369">
          <cell r="A369">
            <v>23</v>
          </cell>
          <cell r="I369">
            <v>0</v>
          </cell>
          <cell r="K369">
            <v>0</v>
          </cell>
        </row>
        <row r="370">
          <cell r="A370">
            <v>23</v>
          </cell>
          <cell r="I370">
            <v>0</v>
          </cell>
          <cell r="K370">
            <v>0</v>
          </cell>
        </row>
        <row r="371">
          <cell r="A371">
            <v>23</v>
          </cell>
          <cell r="I371">
            <v>0</v>
          </cell>
          <cell r="K371">
            <v>0</v>
          </cell>
        </row>
        <row r="372">
          <cell r="A372">
            <v>23</v>
          </cell>
          <cell r="I372">
            <v>0</v>
          </cell>
          <cell r="K372">
            <v>0</v>
          </cell>
        </row>
        <row r="373">
          <cell r="A373">
            <v>23</v>
          </cell>
          <cell r="I373">
            <v>0</v>
          </cell>
          <cell r="K373">
            <v>0</v>
          </cell>
        </row>
        <row r="374">
          <cell r="A374">
            <v>23</v>
          </cell>
          <cell r="I374">
            <v>0</v>
          </cell>
          <cell r="K374">
            <v>0</v>
          </cell>
        </row>
        <row r="375">
          <cell r="A375">
            <v>24</v>
          </cell>
          <cell r="I375">
            <v>0</v>
          </cell>
          <cell r="K375">
            <v>0</v>
          </cell>
        </row>
        <row r="376">
          <cell r="A376">
            <v>24</v>
          </cell>
          <cell r="I376">
            <v>0</v>
          </cell>
          <cell r="K376">
            <v>0</v>
          </cell>
        </row>
        <row r="377">
          <cell r="A377">
            <v>24</v>
          </cell>
          <cell r="I377">
            <v>0</v>
          </cell>
          <cell r="K377">
            <v>0</v>
          </cell>
        </row>
        <row r="378">
          <cell r="A378">
            <v>24</v>
          </cell>
          <cell r="I378">
            <v>0</v>
          </cell>
          <cell r="K378">
            <v>0</v>
          </cell>
        </row>
        <row r="379">
          <cell r="A379">
            <v>24</v>
          </cell>
          <cell r="I379">
            <v>0</v>
          </cell>
          <cell r="K379">
            <v>0</v>
          </cell>
        </row>
        <row r="380">
          <cell r="A380">
            <v>24</v>
          </cell>
          <cell r="I380">
            <v>0</v>
          </cell>
          <cell r="K380">
            <v>0</v>
          </cell>
        </row>
        <row r="381">
          <cell r="A381">
            <v>24</v>
          </cell>
          <cell r="I381">
            <v>0</v>
          </cell>
          <cell r="K381">
            <v>0</v>
          </cell>
        </row>
        <row r="382">
          <cell r="A382">
            <v>24</v>
          </cell>
          <cell r="I382">
            <v>0</v>
          </cell>
          <cell r="K382">
            <v>0</v>
          </cell>
        </row>
        <row r="383">
          <cell r="A383">
            <v>24</v>
          </cell>
          <cell r="I383">
            <v>0</v>
          </cell>
          <cell r="K383">
            <v>0</v>
          </cell>
        </row>
        <row r="384">
          <cell r="A384">
            <v>24</v>
          </cell>
          <cell r="I384">
            <v>0</v>
          </cell>
          <cell r="K384">
            <v>0</v>
          </cell>
        </row>
        <row r="385">
          <cell r="A385">
            <v>24</v>
          </cell>
          <cell r="I385">
            <v>0</v>
          </cell>
          <cell r="K385">
            <v>0</v>
          </cell>
        </row>
        <row r="386">
          <cell r="A386">
            <v>24</v>
          </cell>
          <cell r="I386">
            <v>0</v>
          </cell>
          <cell r="K386">
            <v>0</v>
          </cell>
        </row>
        <row r="387">
          <cell r="A387">
            <v>24</v>
          </cell>
          <cell r="I387">
            <v>0</v>
          </cell>
          <cell r="K387">
            <v>0</v>
          </cell>
        </row>
        <row r="388">
          <cell r="A388">
            <v>24</v>
          </cell>
          <cell r="I388">
            <v>0</v>
          </cell>
          <cell r="K388">
            <v>0</v>
          </cell>
        </row>
        <row r="389">
          <cell r="A389">
            <v>24</v>
          </cell>
          <cell r="I389">
            <v>0</v>
          </cell>
          <cell r="K389">
            <v>0</v>
          </cell>
        </row>
      </sheetData>
      <sheetData sheetId="6"/>
      <sheetData sheetId="7">
        <row r="73">
          <cell r="B73">
            <v>37561</v>
          </cell>
          <cell r="E73">
            <v>695.8</v>
          </cell>
          <cell r="F73">
            <v>530.52</v>
          </cell>
          <cell r="G73">
            <v>427.69</v>
          </cell>
          <cell r="I73">
            <v>1217.77</v>
          </cell>
          <cell r="O73">
            <v>918.58</v>
          </cell>
          <cell r="V73">
            <v>797.63</v>
          </cell>
          <cell r="AD73">
            <v>1056.3800000000001</v>
          </cell>
          <cell r="AI73">
            <v>2739.38</v>
          </cell>
        </row>
        <row r="74">
          <cell r="B74">
            <v>37622</v>
          </cell>
          <cell r="E74">
            <v>728.46</v>
          </cell>
          <cell r="F74">
            <v>547.91999999999996</v>
          </cell>
          <cell r="G74">
            <v>427.69</v>
          </cell>
          <cell r="I74">
            <v>1303.3699999999999</v>
          </cell>
          <cell r="O74">
            <v>946.65</v>
          </cell>
          <cell r="V74">
            <v>818.59</v>
          </cell>
          <cell r="AD74">
            <v>1139.1099999999999</v>
          </cell>
          <cell r="AI74">
            <v>2795.25</v>
          </cell>
        </row>
        <row r="75">
          <cell r="B75">
            <v>37653</v>
          </cell>
          <cell r="E75">
            <v>746.13</v>
          </cell>
          <cell r="F75">
            <v>635.49</v>
          </cell>
          <cell r="G75">
            <v>450.73</v>
          </cell>
          <cell r="I75">
            <v>1303.3699999999999</v>
          </cell>
          <cell r="O75">
            <v>955.23</v>
          </cell>
          <cell r="V75">
            <v>818.59</v>
          </cell>
          <cell r="AD75">
            <v>1139.1099999999999</v>
          </cell>
          <cell r="AI75">
            <v>2891.14</v>
          </cell>
        </row>
        <row r="76">
          <cell r="B76">
            <v>37681</v>
          </cell>
          <cell r="E76">
            <v>746.56</v>
          </cell>
          <cell r="F76">
            <v>677.44</v>
          </cell>
          <cell r="G76">
            <v>521.73</v>
          </cell>
          <cell r="I76">
            <v>1303.3699999999999</v>
          </cell>
          <cell r="O76">
            <v>961.21</v>
          </cell>
          <cell r="V76">
            <v>818.59</v>
          </cell>
          <cell r="AD76">
            <v>1139.1099999999999</v>
          </cell>
          <cell r="AI76">
            <v>2971.82</v>
          </cell>
        </row>
        <row r="77">
          <cell r="B77">
            <v>37712</v>
          </cell>
          <cell r="E77">
            <v>763.71</v>
          </cell>
          <cell r="F77">
            <v>700.46</v>
          </cell>
          <cell r="G77">
            <v>521.73</v>
          </cell>
          <cell r="I77">
            <v>1303.3699999999999</v>
          </cell>
          <cell r="O77">
            <v>961.21</v>
          </cell>
          <cell r="V77">
            <v>818.59</v>
          </cell>
          <cell r="AD77">
            <v>1139.1099999999999</v>
          </cell>
          <cell r="AI77">
            <v>3028.03</v>
          </cell>
        </row>
        <row r="78">
          <cell r="B78">
            <v>37742</v>
          </cell>
          <cell r="E78">
            <v>763.71</v>
          </cell>
          <cell r="F78">
            <v>702.02</v>
          </cell>
          <cell r="G78">
            <v>521.73</v>
          </cell>
          <cell r="I78">
            <v>1303.3699999999999</v>
          </cell>
          <cell r="O78">
            <v>961.21</v>
          </cell>
          <cell r="V78">
            <v>818.59</v>
          </cell>
          <cell r="AD78">
            <v>1139.1099999999999</v>
          </cell>
          <cell r="AI78">
            <v>3058.81</v>
          </cell>
        </row>
        <row r="79">
          <cell r="B79">
            <v>37773</v>
          </cell>
          <cell r="E79">
            <v>763.71</v>
          </cell>
          <cell r="F79">
            <v>715.74</v>
          </cell>
          <cell r="G79">
            <v>521.73</v>
          </cell>
          <cell r="I79">
            <v>1303.3699999999999</v>
          </cell>
          <cell r="O79">
            <v>961.21</v>
          </cell>
          <cell r="V79">
            <v>818.59</v>
          </cell>
          <cell r="AD79">
            <v>1139.1099999999999</v>
          </cell>
          <cell r="AI79">
            <v>3090.93</v>
          </cell>
        </row>
        <row r="80">
          <cell r="B80">
            <v>37803</v>
          </cell>
          <cell r="E80">
            <v>763.71</v>
          </cell>
          <cell r="F80">
            <v>717.84</v>
          </cell>
          <cell r="G80">
            <v>521.73</v>
          </cell>
          <cell r="I80">
            <v>1303.3699999999999</v>
          </cell>
          <cell r="O80">
            <v>961.21</v>
          </cell>
          <cell r="V80">
            <v>824.68</v>
          </cell>
          <cell r="AD80">
            <v>1139.1099999999999</v>
          </cell>
          <cell r="AI80">
            <v>3122.4</v>
          </cell>
        </row>
        <row r="81">
          <cell r="B81">
            <v>37834</v>
          </cell>
          <cell r="E81">
            <v>780.38</v>
          </cell>
          <cell r="F81">
            <v>713.01</v>
          </cell>
          <cell r="G81">
            <v>529.52</v>
          </cell>
          <cell r="I81">
            <v>1303.3699999999999</v>
          </cell>
          <cell r="O81">
            <v>961.21</v>
          </cell>
          <cell r="V81">
            <v>824.68</v>
          </cell>
          <cell r="AD81">
            <v>1139.1099999999999</v>
          </cell>
          <cell r="AI81">
            <v>3178.57</v>
          </cell>
        </row>
        <row r="82">
          <cell r="B82">
            <v>37865</v>
          </cell>
          <cell r="E82">
            <v>817.73</v>
          </cell>
          <cell r="F82">
            <v>710.75</v>
          </cell>
          <cell r="G82">
            <v>529.52</v>
          </cell>
          <cell r="I82">
            <v>1303.3699999999999</v>
          </cell>
          <cell r="O82">
            <v>961.21</v>
          </cell>
          <cell r="V82">
            <v>824.68</v>
          </cell>
          <cell r="AD82">
            <v>1139.1099999999999</v>
          </cell>
          <cell r="AI82">
            <v>3235.7</v>
          </cell>
        </row>
        <row r="83">
          <cell r="B83">
            <v>37895</v>
          </cell>
          <cell r="E83">
            <v>821.71</v>
          </cell>
          <cell r="F83">
            <v>710.75</v>
          </cell>
          <cell r="G83">
            <v>529.52</v>
          </cell>
          <cell r="I83">
            <v>1303.3699999999999</v>
          </cell>
          <cell r="O83">
            <v>973.68</v>
          </cell>
          <cell r="V83">
            <v>824.68</v>
          </cell>
          <cell r="AD83">
            <v>1139.1099999999999</v>
          </cell>
          <cell r="AI83">
            <v>3293.3850000000002</v>
          </cell>
        </row>
        <row r="84">
          <cell r="B84">
            <v>37926</v>
          </cell>
          <cell r="E84">
            <v>821.71</v>
          </cell>
          <cell r="F84">
            <v>729.4</v>
          </cell>
          <cell r="G84">
            <v>529.52</v>
          </cell>
          <cell r="I84">
            <v>1303.3699999999999</v>
          </cell>
          <cell r="O84">
            <v>973.68</v>
          </cell>
          <cell r="V84">
            <v>847.32</v>
          </cell>
          <cell r="AD84">
            <v>1139.1099999999999</v>
          </cell>
          <cell r="AI84">
            <v>3351.5</v>
          </cell>
        </row>
        <row r="85">
          <cell r="B85">
            <v>37956</v>
          </cell>
          <cell r="E85">
            <v>821.71</v>
          </cell>
          <cell r="F85">
            <v>754.61</v>
          </cell>
          <cell r="G85">
            <v>529.52</v>
          </cell>
          <cell r="I85">
            <v>1303.3699999999999</v>
          </cell>
          <cell r="O85">
            <v>973.68</v>
          </cell>
          <cell r="V85">
            <v>847.32</v>
          </cell>
          <cell r="AD85">
            <v>1139.1099999999999</v>
          </cell>
          <cell r="AI85">
            <v>3351.52</v>
          </cell>
        </row>
        <row r="86">
          <cell r="B86">
            <v>37987</v>
          </cell>
          <cell r="E86">
            <v>877.73</v>
          </cell>
          <cell r="F86">
            <v>784.41</v>
          </cell>
          <cell r="G86">
            <v>552.94000000000005</v>
          </cell>
          <cell r="I86">
            <v>1303.3699999999999</v>
          </cell>
          <cell r="O86">
            <v>973.68</v>
          </cell>
          <cell r="V86">
            <v>880.63</v>
          </cell>
          <cell r="AD86">
            <v>1225.67</v>
          </cell>
          <cell r="AI86">
            <v>3383.12</v>
          </cell>
        </row>
        <row r="87">
          <cell r="B87">
            <v>38018</v>
          </cell>
          <cell r="E87">
            <v>877.73</v>
          </cell>
          <cell r="F87">
            <v>973.56</v>
          </cell>
          <cell r="G87">
            <v>552.94000000000005</v>
          </cell>
          <cell r="I87">
            <v>1368.58</v>
          </cell>
          <cell r="O87">
            <v>974.49</v>
          </cell>
          <cell r="V87">
            <v>922.49</v>
          </cell>
          <cell r="AD87">
            <v>1225.67</v>
          </cell>
          <cell r="AI87">
            <v>3419.46</v>
          </cell>
        </row>
        <row r="88">
          <cell r="B88">
            <v>38047</v>
          </cell>
        </row>
        <row r="89">
          <cell r="B89">
            <v>38078</v>
          </cell>
        </row>
        <row r="90">
          <cell r="B90">
            <v>38108</v>
          </cell>
        </row>
        <row r="91">
          <cell r="B91">
            <v>38139</v>
          </cell>
        </row>
        <row r="92">
          <cell r="B92">
            <v>38169</v>
          </cell>
        </row>
        <row r="93">
          <cell r="B93">
            <v>38200</v>
          </cell>
        </row>
        <row r="94">
          <cell r="B94">
            <v>38231</v>
          </cell>
        </row>
        <row r="95">
          <cell r="B95">
            <v>38261</v>
          </cell>
        </row>
        <row r="96">
          <cell r="B96">
            <v>38292</v>
          </cell>
        </row>
        <row r="97">
          <cell r="B97">
            <v>38322</v>
          </cell>
        </row>
        <row r="98">
          <cell r="B98">
            <v>38353</v>
          </cell>
        </row>
        <row r="99">
          <cell r="B99">
            <v>38384</v>
          </cell>
        </row>
        <row r="100">
          <cell r="B100">
            <v>38412</v>
          </cell>
        </row>
        <row r="101">
          <cell r="B101">
            <v>38443</v>
          </cell>
        </row>
        <row r="102">
          <cell r="B102">
            <v>38473</v>
          </cell>
        </row>
        <row r="103">
          <cell r="B103">
            <v>38504</v>
          </cell>
        </row>
        <row r="104">
          <cell r="B104">
            <v>38534</v>
          </cell>
        </row>
        <row r="105">
          <cell r="B105">
            <v>38565</v>
          </cell>
        </row>
      </sheetData>
      <sheetData sheetId="8"/>
      <sheetData sheetId="9"/>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I.U (2)"/>
      <sheetName val="Datos generales"/>
      <sheetName val="Datos de entrada"/>
      <sheetName val="FOR-001"/>
      <sheetName val="Sábana"/>
      <sheetName val="AIUI calculado"/>
      <sheetName val="Cuadro1"/>
      <sheetName val="Cuadro2"/>
      <sheetName val="Cuadro3"/>
      <sheetName val="Exper."/>
      <sheetName val="OtrosCálculos"/>
      <sheetName val="A.I.U"/>
    </sheetNames>
    <sheetDataSet>
      <sheetData sheetId="0"/>
      <sheetData sheetId="1"/>
      <sheetData sheetId="2"/>
      <sheetData sheetId="3"/>
      <sheetData sheetId="4">
        <row r="17">
          <cell r="I17">
            <v>183738</v>
          </cell>
        </row>
        <row r="18">
          <cell r="I18">
            <v>134186</v>
          </cell>
        </row>
        <row r="19">
          <cell r="I19">
            <v>17154</v>
          </cell>
        </row>
        <row r="20">
          <cell r="I20">
            <v>67093</v>
          </cell>
        </row>
        <row r="21">
          <cell r="I21">
            <v>61246</v>
          </cell>
        </row>
        <row r="22">
          <cell r="I22">
            <v>45474</v>
          </cell>
        </row>
        <row r="23">
          <cell r="I23">
            <v>46130</v>
          </cell>
        </row>
        <row r="24">
          <cell r="I24">
            <v>140000</v>
          </cell>
        </row>
        <row r="25">
          <cell r="I25">
            <v>24048</v>
          </cell>
        </row>
        <row r="26">
          <cell r="I26">
            <v>49109</v>
          </cell>
        </row>
        <row r="27">
          <cell r="I27">
            <v>1006395</v>
          </cell>
        </row>
        <row r="28">
          <cell r="I28">
            <v>3574011</v>
          </cell>
        </row>
        <row r="29">
          <cell r="I29">
            <v>67212</v>
          </cell>
        </row>
        <row r="30">
          <cell r="I30">
            <v>4986784</v>
          </cell>
        </row>
        <row r="31">
          <cell r="I31">
            <v>2408670</v>
          </cell>
        </row>
        <row r="32">
          <cell r="I32">
            <v>23592</v>
          </cell>
        </row>
        <row r="33">
          <cell r="I33">
            <v>222508</v>
          </cell>
        </row>
        <row r="34">
          <cell r="I34">
            <v>828036</v>
          </cell>
        </row>
        <row r="35">
          <cell r="I35">
            <v>526746</v>
          </cell>
        </row>
        <row r="36">
          <cell r="I36">
            <v>1387254</v>
          </cell>
        </row>
        <row r="37">
          <cell r="I37">
            <v>26000000</v>
          </cell>
        </row>
        <row r="38">
          <cell r="I38">
            <v>17500000</v>
          </cell>
        </row>
        <row r="39">
          <cell r="I39">
            <v>217500</v>
          </cell>
        </row>
        <row r="40">
          <cell r="I40">
            <v>853020</v>
          </cell>
        </row>
        <row r="41">
          <cell r="I41">
            <v>20848854</v>
          </cell>
        </row>
        <row r="42">
          <cell r="I42">
            <v>2730250</v>
          </cell>
        </row>
        <row r="43">
          <cell r="I43">
            <v>1044360</v>
          </cell>
        </row>
        <row r="44">
          <cell r="I44">
            <v>441690</v>
          </cell>
        </row>
        <row r="45">
          <cell r="I45">
            <v>19857204</v>
          </cell>
        </row>
        <row r="46">
          <cell r="I46">
            <v>472450</v>
          </cell>
        </row>
        <row r="47">
          <cell r="I47">
            <v>1133691</v>
          </cell>
        </row>
        <row r="48">
          <cell r="I48">
            <v>856520</v>
          </cell>
        </row>
        <row r="49">
          <cell r="I49">
            <v>2444418</v>
          </cell>
        </row>
        <row r="50">
          <cell r="I50">
            <v>3700235</v>
          </cell>
        </row>
        <row r="51">
          <cell r="I51">
            <v>5902560</v>
          </cell>
        </row>
        <row r="52">
          <cell r="I52">
            <v>19527921</v>
          </cell>
        </row>
        <row r="53">
          <cell r="I53">
            <v>249444</v>
          </cell>
        </row>
        <row r="54">
          <cell r="I54">
            <v>7778505</v>
          </cell>
        </row>
        <row r="55">
          <cell r="I55">
            <v>395717</v>
          </cell>
        </row>
        <row r="56">
          <cell r="I56">
            <v>370405</v>
          </cell>
        </row>
        <row r="57">
          <cell r="I57">
            <v>6134775</v>
          </cell>
        </row>
        <row r="58">
          <cell r="I58">
            <v>370405</v>
          </cell>
        </row>
        <row r="59">
          <cell r="I59">
            <v>6118000</v>
          </cell>
        </row>
        <row r="60">
          <cell r="I60">
            <v>3021600</v>
          </cell>
        </row>
        <row r="61">
          <cell r="I61">
            <v>3273400</v>
          </cell>
        </row>
        <row r="62">
          <cell r="I62">
            <v>433872</v>
          </cell>
        </row>
        <row r="63">
          <cell r="I63">
            <v>529444</v>
          </cell>
        </row>
        <row r="64">
          <cell r="I64">
            <v>81624</v>
          </cell>
        </row>
        <row r="65">
          <cell r="I65">
            <v>264722</v>
          </cell>
        </row>
        <row r="66">
          <cell r="I66">
            <v>1764756</v>
          </cell>
        </row>
        <row r="67">
          <cell r="I67">
            <v>29959</v>
          </cell>
        </row>
        <row r="68">
          <cell r="I68">
            <v>205800</v>
          </cell>
        </row>
        <row r="69">
          <cell r="I69">
            <v>470314</v>
          </cell>
        </row>
        <row r="70">
          <cell r="I70">
            <v>82827380</v>
          </cell>
        </row>
        <row r="71">
          <cell r="I71">
            <v>5310852</v>
          </cell>
        </row>
        <row r="72">
          <cell r="I72">
            <v>1327713</v>
          </cell>
        </row>
        <row r="73">
          <cell r="I73">
            <v>10946502</v>
          </cell>
        </row>
        <row r="74">
          <cell r="I74">
            <v>4691358</v>
          </cell>
        </row>
        <row r="75">
          <cell r="I75">
            <v>1563786</v>
          </cell>
        </row>
        <row r="76">
          <cell r="I76">
            <v>1845100</v>
          </cell>
        </row>
        <row r="77">
          <cell r="I77">
            <v>2789916</v>
          </cell>
        </row>
        <row r="78">
          <cell r="I78">
            <v>2789916</v>
          </cell>
        </row>
        <row r="79">
          <cell r="I79">
            <v>8368848</v>
          </cell>
        </row>
        <row r="80">
          <cell r="I80">
            <v>3032588</v>
          </cell>
        </row>
        <row r="81">
          <cell r="I81">
            <v>1837070</v>
          </cell>
        </row>
        <row r="82">
          <cell r="I82">
            <v>2049655</v>
          </cell>
        </row>
        <row r="83">
          <cell r="I83">
            <v>1450000</v>
          </cell>
        </row>
        <row r="84">
          <cell r="I84">
            <v>1850000</v>
          </cell>
        </row>
        <row r="85">
          <cell r="I85">
            <v>2895360</v>
          </cell>
        </row>
        <row r="86">
          <cell r="I86">
            <v>2896610</v>
          </cell>
        </row>
        <row r="87">
          <cell r="I87">
            <v>295241</v>
          </cell>
        </row>
        <row r="88">
          <cell r="I88">
            <v>1100123</v>
          </cell>
        </row>
        <row r="89">
          <cell r="I89">
            <v>1845000</v>
          </cell>
        </row>
        <row r="90">
          <cell r="I90">
            <v>268800</v>
          </cell>
        </row>
        <row r="91">
          <cell r="I91">
            <v>4209464</v>
          </cell>
        </row>
        <row r="92">
          <cell r="I92">
            <v>3856716</v>
          </cell>
        </row>
        <row r="93">
          <cell r="I93">
            <v>609217</v>
          </cell>
        </row>
        <row r="94">
          <cell r="I94">
            <v>2287860</v>
          </cell>
        </row>
        <row r="95">
          <cell r="I95">
            <v>1160130</v>
          </cell>
        </row>
        <row r="96">
          <cell r="I96">
            <v>2752960</v>
          </cell>
        </row>
        <row r="97">
          <cell r="I97">
            <v>49185</v>
          </cell>
        </row>
        <row r="98">
          <cell r="I98">
            <v>458932</v>
          </cell>
        </row>
        <row r="99">
          <cell r="I99">
            <v>1356549</v>
          </cell>
        </row>
        <row r="100">
          <cell r="I100">
            <v>632775</v>
          </cell>
        </row>
        <row r="101">
          <cell r="I101">
            <v>2750000</v>
          </cell>
        </row>
        <row r="102">
          <cell r="I102">
            <v>98000</v>
          </cell>
        </row>
        <row r="103">
          <cell r="I103">
            <v>293104</v>
          </cell>
        </row>
        <row r="104">
          <cell r="I104">
            <v>89096</v>
          </cell>
        </row>
        <row r="105">
          <cell r="I105">
            <v>342538</v>
          </cell>
        </row>
        <row r="106">
          <cell r="I106">
            <v>867552</v>
          </cell>
        </row>
        <row r="107">
          <cell r="I107">
            <v>190000</v>
          </cell>
        </row>
        <row r="108">
          <cell r="I108">
            <v>264096</v>
          </cell>
        </row>
        <row r="109">
          <cell r="I109">
            <v>39690</v>
          </cell>
        </row>
        <row r="110">
          <cell r="I110">
            <v>184800</v>
          </cell>
        </row>
        <row r="111">
          <cell r="I111">
            <v>1675504</v>
          </cell>
        </row>
        <row r="112">
          <cell r="I112">
            <v>280000</v>
          </cell>
        </row>
        <row r="113">
          <cell r="I113">
            <v>287280</v>
          </cell>
        </row>
        <row r="114">
          <cell r="I114">
            <v>525000</v>
          </cell>
        </row>
        <row r="115">
          <cell r="I115">
            <v>345400</v>
          </cell>
        </row>
      </sheetData>
      <sheetData sheetId="5"/>
      <sheetData sheetId="6"/>
      <sheetData sheetId="7"/>
      <sheetData sheetId="8"/>
      <sheetData sheetId="9"/>
      <sheetData sheetId="10"/>
      <sheetData sheetId="1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ne-Feb"/>
      <sheetName val="Mar-Abr"/>
      <sheetName val="May-Jun"/>
      <sheetName val="Jul-Ago"/>
      <sheetName val="Sep-Oct"/>
      <sheetName val="Ene-Oct EEPPM"/>
      <sheetName val="May-Oct Contrato"/>
      <sheetName val="Ene-Oct_EEPPM"/>
      <sheetName val="May-Oct_Contrato"/>
      <sheetName val="Ene-Oct_EEPPM2"/>
      <sheetName val="May-Oct_Contrato2"/>
      <sheetName val="Ene-Oct_EEPPM1"/>
      <sheetName val="May-Oct_Contrato1"/>
      <sheetName val="BASE"/>
      <sheetName val="INSUMOS"/>
      <sheetName val="ENE"/>
      <sheetName val="FEB"/>
      <sheetName val="MAR"/>
      <sheetName val="LISTA CÓDIGOS"/>
      <sheetName val="BASE APU"/>
      <sheetName val="MANO DE OBRA"/>
      <sheetName val="EQUIPOS"/>
      <sheetName val="MATERIALES"/>
      <sheetName val="ESTRUCTURAS"/>
      <sheetName val="TRANSPORTE"/>
      <sheetName val="INDICE"/>
    </sheetNames>
    <sheetDataSet>
      <sheetData sheetId="0" refreshError="1"/>
      <sheetData sheetId="1" refreshError="1"/>
      <sheetData sheetId="2" refreshError="1">
        <row r="31">
          <cell r="A31" t="str">
            <v>CAMBIO ACOMETIDAS CONTRATO</v>
          </cell>
        </row>
        <row r="33">
          <cell r="A33" t="str">
            <v>CAMBIO ACOMETIDAS CONTRATO</v>
          </cell>
          <cell r="B33">
            <v>259</v>
          </cell>
          <cell r="C33">
            <v>16</v>
          </cell>
          <cell r="D33">
            <v>3</v>
          </cell>
          <cell r="E33">
            <v>40</v>
          </cell>
          <cell r="F33">
            <v>2.2000000000000002</v>
          </cell>
          <cell r="G33">
            <v>2.2999999999999998</v>
          </cell>
          <cell r="H33">
            <v>5.8181818181818182E-2</v>
          </cell>
        </row>
        <row r="34">
          <cell r="A34" t="str">
            <v>CASAS SIN AGUA</v>
          </cell>
          <cell r="B34">
            <v>2</v>
          </cell>
          <cell r="C34">
            <v>4</v>
          </cell>
          <cell r="E34">
            <v>40</v>
          </cell>
          <cell r="F34">
            <v>0</v>
          </cell>
          <cell r="G34">
            <v>0</v>
          </cell>
          <cell r="H34">
            <v>0.66666666666666663</v>
          </cell>
        </row>
        <row r="35">
          <cell r="A35" t="str">
            <v>CORTE Y RECONEXION</v>
          </cell>
          <cell r="B35">
            <v>673</v>
          </cell>
          <cell r="C35">
            <v>58</v>
          </cell>
          <cell r="D35">
            <v>1</v>
          </cell>
          <cell r="E35">
            <v>40</v>
          </cell>
          <cell r="F35">
            <v>16.8</v>
          </cell>
          <cell r="G35">
            <v>18.3</v>
          </cell>
          <cell r="H35">
            <v>7.9343365253077974E-2</v>
          </cell>
        </row>
        <row r="36">
          <cell r="A36" t="str">
            <v>DAÑOS ACUEDUCTO</v>
          </cell>
          <cell r="B36">
            <v>8</v>
          </cell>
          <cell r="C36">
            <v>0</v>
          </cell>
          <cell r="D36">
            <v>1</v>
          </cell>
          <cell r="E36">
            <v>40</v>
          </cell>
          <cell r="F36">
            <v>0</v>
          </cell>
          <cell r="G36">
            <v>0</v>
          </cell>
          <cell r="H36">
            <v>0</v>
          </cell>
        </row>
        <row r="37">
          <cell r="A37" t="str">
            <v>ESCOMBROS DAÑOS ACUEDUCTO</v>
          </cell>
          <cell r="B37">
            <v>10</v>
          </cell>
          <cell r="C37">
            <v>0</v>
          </cell>
          <cell r="D37">
            <v>5</v>
          </cell>
          <cell r="E37">
            <v>40</v>
          </cell>
          <cell r="F37">
            <v>0</v>
          </cell>
          <cell r="G37">
            <v>0</v>
          </cell>
          <cell r="H37">
            <v>0</v>
          </cell>
        </row>
        <row r="38">
          <cell r="A38" t="str">
            <v>FRAUDES</v>
          </cell>
          <cell r="B38">
            <v>4</v>
          </cell>
          <cell r="C38">
            <v>3</v>
          </cell>
          <cell r="D38">
            <v>3.5</v>
          </cell>
          <cell r="E38">
            <v>40</v>
          </cell>
          <cell r="F38">
            <v>0</v>
          </cell>
          <cell r="G38">
            <v>0</v>
          </cell>
          <cell r="H38">
            <v>0.42857142857142855</v>
          </cell>
        </row>
        <row r="39">
          <cell r="A39" t="str">
            <v>GARANTIAS INSTALACIONES</v>
          </cell>
          <cell r="B39">
            <v>96</v>
          </cell>
          <cell r="C39">
            <v>7</v>
          </cell>
          <cell r="D39">
            <v>1</v>
          </cell>
          <cell r="E39">
            <v>40</v>
          </cell>
          <cell r="F39">
            <v>2.4</v>
          </cell>
          <cell r="G39">
            <v>2.6</v>
          </cell>
          <cell r="H39">
            <v>6.7961165048543687E-2</v>
          </cell>
        </row>
        <row r="40">
          <cell r="A40" t="str">
            <v>INSTALACIONES ACUEDUCTO</v>
          </cell>
          <cell r="B40">
            <v>928</v>
          </cell>
          <cell r="C40">
            <v>131</v>
          </cell>
          <cell r="D40">
            <v>5</v>
          </cell>
          <cell r="E40">
            <v>40</v>
          </cell>
          <cell r="F40">
            <v>4.5999999999999996</v>
          </cell>
          <cell r="G40">
            <v>5.3</v>
          </cell>
          <cell r="H40">
            <v>0.12370160528800755</v>
          </cell>
        </row>
        <row r="41">
          <cell r="A41" t="str">
            <v>INSTALACIONES ALCANTARILLADO</v>
          </cell>
          <cell r="B41">
            <v>59</v>
          </cell>
          <cell r="C41">
            <v>0</v>
          </cell>
          <cell r="D41">
            <v>4</v>
          </cell>
          <cell r="E41">
            <v>40</v>
          </cell>
          <cell r="F41">
            <v>0.4</v>
          </cell>
          <cell r="G41">
            <v>0.4</v>
          </cell>
          <cell r="H41">
            <v>0</v>
          </cell>
        </row>
        <row r="42">
          <cell r="A42" t="str">
            <v>MEDIDORES 1/2 Y 1"</v>
          </cell>
          <cell r="B42">
            <v>622</v>
          </cell>
          <cell r="C42">
            <v>9</v>
          </cell>
          <cell r="D42">
            <v>2.5</v>
          </cell>
          <cell r="E42">
            <v>40</v>
          </cell>
          <cell r="F42">
            <v>6.2</v>
          </cell>
          <cell r="G42">
            <v>6.3</v>
          </cell>
          <cell r="H42">
            <v>1.4263074484944533E-2</v>
          </cell>
        </row>
        <row r="43">
          <cell r="A43" t="str">
            <v>MMTO VALVULAS E HIDRANTES</v>
          </cell>
          <cell r="B43">
            <v>256</v>
          </cell>
          <cell r="C43">
            <v>0</v>
          </cell>
          <cell r="D43">
            <v>3</v>
          </cell>
          <cell r="E43">
            <v>40</v>
          </cell>
          <cell r="F43">
            <v>2.1</v>
          </cell>
          <cell r="G43">
            <v>2.1</v>
          </cell>
          <cell r="H43">
            <v>0</v>
          </cell>
        </row>
        <row r="44">
          <cell r="A44" t="str">
            <v>OBRAS ACCESORIAS DAÑOS ACUEDUCTO</v>
          </cell>
          <cell r="B44">
            <v>289</v>
          </cell>
          <cell r="C44">
            <v>24</v>
          </cell>
          <cell r="D44">
            <v>3</v>
          </cell>
          <cell r="E44">
            <v>40</v>
          </cell>
          <cell r="F44">
            <v>2.4</v>
          </cell>
          <cell r="G44">
            <v>2.6</v>
          </cell>
          <cell r="H44">
            <v>7.6677316293929709E-2</v>
          </cell>
        </row>
        <row r="45">
          <cell r="A45" t="str">
            <v>OBRAS ACCESORIAS INSTALACIONES</v>
          </cell>
          <cell r="B45">
            <v>1125</v>
          </cell>
          <cell r="C45">
            <v>0</v>
          </cell>
          <cell r="D45">
            <v>3.5</v>
          </cell>
          <cell r="E45">
            <v>40</v>
          </cell>
          <cell r="F45">
            <v>8</v>
          </cell>
          <cell r="G45">
            <v>8</v>
          </cell>
          <cell r="H45">
            <v>0</v>
          </cell>
        </row>
        <row r="46">
          <cell r="A46" t="str">
            <v>PROYECTOS ACUEDUCTO</v>
          </cell>
          <cell r="B46">
            <v>2</v>
          </cell>
          <cell r="C46">
            <v>0</v>
          </cell>
          <cell r="E46">
            <v>40</v>
          </cell>
          <cell r="F46">
            <v>0</v>
          </cell>
          <cell r="G46">
            <v>0</v>
          </cell>
          <cell r="H46">
            <v>0</v>
          </cell>
        </row>
        <row r="47">
          <cell r="A47" t="str">
            <v>REFERENCIACIÓN ACUEDUCTO</v>
          </cell>
          <cell r="B47">
            <v>7</v>
          </cell>
          <cell r="C47">
            <v>1</v>
          </cell>
          <cell r="E47">
            <v>40</v>
          </cell>
          <cell r="F47">
            <v>0</v>
          </cell>
          <cell r="G47">
            <v>0</v>
          </cell>
          <cell r="H47">
            <v>0.125</v>
          </cell>
        </row>
        <row r="48">
          <cell r="A48" t="str">
            <v>REPARACION CAJAS DE MEDIDORES</v>
          </cell>
          <cell r="B48">
            <v>8</v>
          </cell>
          <cell r="C48">
            <v>0</v>
          </cell>
          <cell r="E48">
            <v>40</v>
          </cell>
          <cell r="F48">
            <v>0</v>
          </cell>
          <cell r="G48">
            <v>0</v>
          </cell>
          <cell r="H48">
            <v>0</v>
          </cell>
        </row>
        <row r="49">
          <cell r="A49" t="str">
            <v>TRASLADO MEDIDOR</v>
          </cell>
          <cell r="B49">
            <v>2</v>
          </cell>
          <cell r="C49">
            <v>0</v>
          </cell>
          <cell r="D49">
            <v>1</v>
          </cell>
          <cell r="E49">
            <v>40</v>
          </cell>
          <cell r="F49">
            <v>0.1</v>
          </cell>
          <cell r="G49">
            <v>0.1</v>
          </cell>
          <cell r="H49">
            <v>0</v>
          </cell>
        </row>
        <row r="51">
          <cell r="A51" t="str">
            <v>Total general</v>
          </cell>
          <cell r="B51">
            <v>4350</v>
          </cell>
          <cell r="C51">
            <v>253</v>
          </cell>
          <cell r="F51">
            <v>0</v>
          </cell>
          <cell r="G51">
            <v>0</v>
          </cell>
          <cell r="H51">
            <v>5.4964153812730829E-2</v>
          </cell>
        </row>
        <row r="52">
          <cell r="F52">
            <v>0</v>
          </cell>
          <cell r="G52">
            <v>0</v>
          </cell>
          <cell r="H52">
            <v>0</v>
          </cell>
        </row>
      </sheetData>
      <sheetData sheetId="3" refreshError="1">
        <row r="30">
          <cell r="A30" t="str">
            <v>CAMBIO ACOMETIDAS CONTRATO</v>
          </cell>
          <cell r="B30">
            <v>287</v>
          </cell>
          <cell r="C30">
            <v>4</v>
          </cell>
          <cell r="D30">
            <v>3</v>
          </cell>
          <cell r="E30">
            <v>41</v>
          </cell>
          <cell r="F30">
            <v>2.2999999999999998</v>
          </cell>
          <cell r="G30">
            <v>2.4</v>
          </cell>
          <cell r="H30">
            <v>1.3745704467353952E-2</v>
          </cell>
        </row>
        <row r="31">
          <cell r="A31" t="str">
            <v>CASAS SIN AGUA</v>
          </cell>
          <cell r="B31">
            <v>6</v>
          </cell>
          <cell r="C31">
            <v>1</v>
          </cell>
          <cell r="E31">
            <v>41</v>
          </cell>
          <cell r="F31">
            <v>0</v>
          </cell>
          <cell r="G31">
            <v>0</v>
          </cell>
          <cell r="H31">
            <v>0.14285714285714285</v>
          </cell>
        </row>
        <row r="32">
          <cell r="A32" t="str">
            <v>CORTE Y RECONEXION</v>
          </cell>
          <cell r="B32">
            <v>741</v>
          </cell>
          <cell r="C32">
            <v>10</v>
          </cell>
          <cell r="D32">
            <v>1</v>
          </cell>
          <cell r="E32">
            <v>41</v>
          </cell>
          <cell r="F32">
            <v>18.100000000000001</v>
          </cell>
          <cell r="G32">
            <v>18.3</v>
          </cell>
          <cell r="H32">
            <v>1.3315579227696404E-2</v>
          </cell>
        </row>
        <row r="33">
          <cell r="A33" t="str">
            <v>DAÑOS ACUEDUCTO</v>
          </cell>
          <cell r="B33">
            <v>15</v>
          </cell>
          <cell r="C33">
            <v>0</v>
          </cell>
          <cell r="E33">
            <v>41</v>
          </cell>
          <cell r="F33">
            <v>0</v>
          </cell>
          <cell r="G33">
            <v>0</v>
          </cell>
          <cell r="H33">
            <v>0</v>
          </cell>
        </row>
        <row r="34">
          <cell r="A34" t="str">
            <v>FRAUDES</v>
          </cell>
          <cell r="B34">
            <v>8</v>
          </cell>
          <cell r="C34">
            <v>5</v>
          </cell>
          <cell r="E34">
            <v>41</v>
          </cell>
          <cell r="F34">
            <v>0</v>
          </cell>
          <cell r="G34">
            <v>0</v>
          </cell>
          <cell r="H34">
            <v>0.38461538461538464</v>
          </cell>
        </row>
        <row r="35">
          <cell r="A35" t="str">
            <v>GARANTIAS INSTALACIONES</v>
          </cell>
          <cell r="B35">
            <v>60</v>
          </cell>
          <cell r="C35">
            <v>5</v>
          </cell>
          <cell r="D35">
            <v>1</v>
          </cell>
          <cell r="E35">
            <v>41</v>
          </cell>
          <cell r="F35">
            <v>1.5</v>
          </cell>
          <cell r="G35">
            <v>1.6</v>
          </cell>
          <cell r="H35">
            <v>7.6923076923076927E-2</v>
          </cell>
        </row>
        <row r="36">
          <cell r="A36" t="str">
            <v>INSTALACIONES ACUEDUCTO</v>
          </cell>
          <cell r="B36">
            <v>949</v>
          </cell>
          <cell r="C36">
            <v>55</v>
          </cell>
          <cell r="D36">
            <v>5</v>
          </cell>
          <cell r="E36">
            <v>41</v>
          </cell>
          <cell r="F36">
            <v>4.5999999999999996</v>
          </cell>
          <cell r="G36">
            <v>4.9000000000000004</v>
          </cell>
          <cell r="H36">
            <v>5.4780876494023904E-2</v>
          </cell>
        </row>
        <row r="37">
          <cell r="A37" t="str">
            <v>INSTALACIONES ALCANTARILLADO</v>
          </cell>
          <cell r="B37">
            <v>7</v>
          </cell>
          <cell r="C37">
            <v>0</v>
          </cell>
          <cell r="D37">
            <v>4</v>
          </cell>
          <cell r="E37">
            <v>41</v>
          </cell>
          <cell r="F37">
            <v>0</v>
          </cell>
          <cell r="G37">
            <v>0</v>
          </cell>
          <cell r="H37">
            <v>0</v>
          </cell>
        </row>
        <row r="38">
          <cell r="A38" t="str">
            <v>MEDIDORES 1/2 Y 1"</v>
          </cell>
          <cell r="B38">
            <v>1375</v>
          </cell>
          <cell r="C38">
            <v>1</v>
          </cell>
          <cell r="D38">
            <v>3.5</v>
          </cell>
          <cell r="E38">
            <v>41</v>
          </cell>
          <cell r="F38">
            <v>9.6</v>
          </cell>
          <cell r="G38">
            <v>9.6</v>
          </cell>
          <cell r="H38">
            <v>7.2674418604651162E-4</v>
          </cell>
        </row>
        <row r="39">
          <cell r="A39" t="str">
            <v>MMTO VALVULAS E HIDRANTES</v>
          </cell>
          <cell r="B39">
            <v>114</v>
          </cell>
          <cell r="C39">
            <v>0</v>
          </cell>
          <cell r="D39">
            <v>3</v>
          </cell>
          <cell r="E39">
            <v>41</v>
          </cell>
          <cell r="F39">
            <v>0.9</v>
          </cell>
          <cell r="G39">
            <v>0.9</v>
          </cell>
          <cell r="H39">
            <v>0</v>
          </cell>
        </row>
        <row r="40">
          <cell r="A40" t="str">
            <v>OBRAS ACCESORIAS DAÑOS ACUEDUCTO</v>
          </cell>
          <cell r="B40">
            <v>150</v>
          </cell>
          <cell r="C40">
            <v>0</v>
          </cell>
          <cell r="D40">
            <v>3</v>
          </cell>
          <cell r="E40">
            <v>41</v>
          </cell>
          <cell r="F40">
            <v>1.2</v>
          </cell>
          <cell r="G40">
            <v>1.2</v>
          </cell>
          <cell r="H40">
            <v>0</v>
          </cell>
        </row>
        <row r="41">
          <cell r="A41" t="str">
            <v>OBRAS ACCESORIAS INSTALACIONES</v>
          </cell>
          <cell r="B41">
            <v>1230</v>
          </cell>
          <cell r="C41">
            <v>0</v>
          </cell>
          <cell r="D41">
            <v>2.5</v>
          </cell>
          <cell r="E41">
            <v>41</v>
          </cell>
          <cell r="F41">
            <v>12</v>
          </cell>
          <cell r="G41">
            <v>12</v>
          </cell>
          <cell r="H41">
            <v>0</v>
          </cell>
        </row>
        <row r="42">
          <cell r="A42" t="str">
            <v>PROYECTOS ACUEDUCTO</v>
          </cell>
          <cell r="B42">
            <v>91</v>
          </cell>
          <cell r="C42">
            <v>17</v>
          </cell>
          <cell r="E42">
            <v>41</v>
          </cell>
          <cell r="F42">
            <v>0</v>
          </cell>
          <cell r="G42">
            <v>0</v>
          </cell>
          <cell r="H42">
            <v>0.15740740740740741</v>
          </cell>
        </row>
        <row r="44">
          <cell r="A44" t="str">
            <v>Total general</v>
          </cell>
          <cell r="B44">
            <v>5033</v>
          </cell>
          <cell r="C44">
            <v>98</v>
          </cell>
          <cell r="F44">
            <v>0</v>
          </cell>
          <cell r="G44">
            <v>0</v>
          </cell>
          <cell r="H44">
            <v>1.9099590723055934E-2</v>
          </cell>
        </row>
        <row r="45">
          <cell r="F45">
            <v>0</v>
          </cell>
          <cell r="G45">
            <v>0</v>
          </cell>
          <cell r="H45">
            <v>0</v>
          </cell>
        </row>
      </sheetData>
      <sheetData sheetId="4" refreshError="1"/>
      <sheetData sheetId="5" refreshError="1"/>
      <sheetData sheetId="6" refreshError="1"/>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sheetData sheetId="19">
        <row r="30">
          <cell r="A30">
            <v>0</v>
          </cell>
        </row>
      </sheetData>
      <sheetData sheetId="20"/>
      <sheetData sheetId="21"/>
      <sheetData sheetId="22"/>
      <sheetData sheetId="23"/>
      <sheetData sheetId="24"/>
      <sheetData sheetId="25"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ión"/>
      <sheetName val="Sanitaria"/>
      <sheetName val="CPVC"/>
      <sheetName val="CANALES"/>
      <sheetName val="Conduit"/>
      <sheetName val="Union-Z"/>
      <sheetName val="NOVAFORT"/>
      <sheetName val="Alcantarillado"/>
      <sheetName val="Cobre"/>
      <sheetName val="Galvanizado"/>
      <sheetName val="PRES.AGRI"/>
      <sheetName val="CORR.DREN"/>
      <sheetName val="POZOS."/>
      <sheetName val="RIEGO-CONDUCC."/>
      <sheetName val="RIEGO MOVIL"/>
      <sheetName val="GEOMECANICO"/>
      <sheetName val="POLIETILENO "/>
      <sheetName val="GAS "/>
      <sheetName val="REFERENCIAS BANN"/>
      <sheetName val="PRES_AGRI"/>
      <sheetName val="CORR_DREN"/>
      <sheetName val="POZOS_"/>
      <sheetName val="RIEGO-CONDUCC_"/>
      <sheetName val="RIEGO_MOVIL"/>
      <sheetName val="POLIETILENO_"/>
      <sheetName val="GAS_"/>
      <sheetName val="REFERENCIAS_BANN"/>
      <sheetName val="PRES_AGRI2"/>
      <sheetName val="CORR_DREN2"/>
      <sheetName val="POZOS_2"/>
      <sheetName val="RIEGO-CONDUCC_2"/>
      <sheetName val="RIEGO_MOVIL2"/>
      <sheetName val="POLIETILENO_2"/>
      <sheetName val="GAS_2"/>
      <sheetName val="REFERENCIAS_BANN2"/>
      <sheetName val="PRES_AGRI1"/>
      <sheetName val="CORR_DREN1"/>
      <sheetName val="POZOS_1"/>
      <sheetName val="RIEGO-CONDUCC_1"/>
      <sheetName val="RIEGO_MOVIL1"/>
      <sheetName val="POLIETILENO_1"/>
      <sheetName val="GAS_1"/>
      <sheetName val="REFERENCIAS_BANN1"/>
      <sheetName val="LISTA CÓDIGOS"/>
      <sheetName val="BASE APU"/>
      <sheetName val="MANO DE OBRA"/>
      <sheetName val="INSUMOS"/>
      <sheetName val="EQUIPOS"/>
      <sheetName val="MATERIALES"/>
      <sheetName val="ESTRUCTURAS"/>
      <sheetName val="TRANSPOR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
          <cell r="B1" t="str">
            <v>Sistema de Tubería y Accesorios</v>
          </cell>
        </row>
        <row r="2">
          <cell r="B2" t="str">
            <v>Presión Uso Agricola PAVCO</v>
          </cell>
        </row>
        <row r="3">
          <cell r="B3" t="str">
            <v>Lista de Precios</v>
          </cell>
        </row>
        <row r="5">
          <cell r="B5">
            <v>1</v>
          </cell>
        </row>
        <row r="6">
          <cell r="B6" t="str">
            <v>PRECIOS: NO INCLUYEN I.V.A.</v>
          </cell>
          <cell r="I6" t="str">
            <v>FECHA:</v>
          </cell>
          <cell r="J6" t="str">
            <v>Septiembre 1 de 1998</v>
          </cell>
        </row>
        <row r="9">
          <cell r="B9" t="str">
            <v>Tuberías</v>
          </cell>
          <cell r="D9" t="str">
            <v>Referencia</v>
          </cell>
          <cell r="E9" t="str">
            <v>Diámetro</v>
          </cell>
          <cell r="F9" t="str">
            <v>Precio por Metro</v>
          </cell>
        </row>
        <row r="10">
          <cell r="B10" t="str">
            <v>Tramos de 6 metros</v>
          </cell>
        </row>
        <row r="11">
          <cell r="B11" t="str">
            <v>Extremos lisos</v>
          </cell>
        </row>
        <row r="12">
          <cell r="B12" t="str">
            <v>RDE   Presión de</v>
          </cell>
        </row>
        <row r="13">
          <cell r="B13" t="str">
            <v xml:space="preserve">      trabajo a</v>
          </cell>
        </row>
        <row r="14">
          <cell r="B14" t="str">
            <v xml:space="preserve">      23°C psi</v>
          </cell>
        </row>
        <row r="15">
          <cell r="B15" t="str">
            <v>21    200</v>
          </cell>
          <cell r="D15" t="str">
            <v>0150201001</v>
          </cell>
          <cell r="E15" t="str">
            <v>1/2</v>
          </cell>
          <cell r="F15" t="str">
            <v>$</v>
          </cell>
          <cell r="G15">
            <v>602.85714285714289</v>
          </cell>
        </row>
        <row r="16">
          <cell r="B16" t="str">
            <v>26    160</v>
          </cell>
          <cell r="D16" t="str">
            <v>0150301001</v>
          </cell>
          <cell r="E16" t="str">
            <v>3/4</v>
          </cell>
          <cell r="F16" t="str">
            <v>$</v>
          </cell>
          <cell r="G16">
            <v>765.71428571428578</v>
          </cell>
        </row>
        <row r="17">
          <cell r="D17" t="str">
            <v>0150401001</v>
          </cell>
          <cell r="E17" t="str">
            <v>1</v>
          </cell>
          <cell r="G17">
            <v>1088.5714285714287</v>
          </cell>
        </row>
        <row r="18">
          <cell r="D18" t="str">
            <v>0150501001</v>
          </cell>
          <cell r="E18" t="str">
            <v>1-1/4</v>
          </cell>
          <cell r="G18">
            <v>1588.5714285714287</v>
          </cell>
        </row>
        <row r="19">
          <cell r="D19" t="str">
            <v>0150601001</v>
          </cell>
          <cell r="E19" t="str">
            <v>1-1/2</v>
          </cell>
          <cell r="G19">
            <v>2017.1428571428573</v>
          </cell>
        </row>
        <row r="21">
          <cell r="B21" t="str">
            <v>Tuberías</v>
          </cell>
          <cell r="D21" t="str">
            <v>Referencia</v>
          </cell>
          <cell r="E21" t="str">
            <v>Diámetro</v>
          </cell>
          <cell r="F21" t="str">
            <v>Precio por Metro</v>
          </cell>
        </row>
        <row r="22">
          <cell r="B22" t="str">
            <v>Tramos de 6 metros</v>
          </cell>
        </row>
        <row r="23">
          <cell r="B23" t="str">
            <v>campana Union Z</v>
          </cell>
        </row>
        <row r="24">
          <cell r="B24" t="str">
            <v>RDE   Presión de</v>
          </cell>
        </row>
        <row r="25">
          <cell r="B25" t="str">
            <v xml:space="preserve">      trabajo a</v>
          </cell>
        </row>
        <row r="26">
          <cell r="B26" t="str">
            <v xml:space="preserve">      23°C psi</v>
          </cell>
        </row>
        <row r="27">
          <cell r="B27" t="str">
            <v>32.5  125</v>
          </cell>
          <cell r="D27" t="str">
            <v>0210702003</v>
          </cell>
          <cell r="E27" t="str">
            <v>2</v>
          </cell>
          <cell r="F27" t="str">
            <v>$</v>
          </cell>
          <cell r="G27">
            <v>2650</v>
          </cell>
        </row>
        <row r="28">
          <cell r="B28" t="str">
            <v>41    100</v>
          </cell>
          <cell r="D28" t="str">
            <v>0210702004</v>
          </cell>
          <cell r="E28" t="str">
            <v>2</v>
          </cell>
          <cell r="F28" t="str">
            <v>$</v>
          </cell>
          <cell r="G28">
            <v>2208.5714285714289</v>
          </cell>
        </row>
        <row r="29">
          <cell r="D29" t="str">
            <v>0210902004</v>
          </cell>
          <cell r="E29" t="str">
            <v>3</v>
          </cell>
          <cell r="G29">
            <v>4531.4285714285716</v>
          </cell>
        </row>
        <row r="30">
          <cell r="B30" t="str">
            <v>51     80</v>
          </cell>
          <cell r="D30" t="str">
            <v>0210902005</v>
          </cell>
          <cell r="E30" t="str">
            <v>3</v>
          </cell>
          <cell r="F30" t="str">
            <v>$</v>
          </cell>
          <cell r="G30">
            <v>3794.2857142857147</v>
          </cell>
        </row>
        <row r="31">
          <cell r="D31" t="str">
            <v>0211002005</v>
          </cell>
          <cell r="E31" t="str">
            <v>4</v>
          </cell>
          <cell r="G31">
            <v>6082.8571428571431</v>
          </cell>
        </row>
        <row r="32">
          <cell r="D32" t="str">
            <v>0211202005</v>
          </cell>
          <cell r="E32" t="str">
            <v>6</v>
          </cell>
          <cell r="G32">
            <v>13038.571428571429</v>
          </cell>
        </row>
        <row r="33">
          <cell r="D33" t="str">
            <v>0211302005</v>
          </cell>
          <cell r="E33" t="str">
            <v>8</v>
          </cell>
          <cell r="G33">
            <v>22107.142857142859</v>
          </cell>
        </row>
        <row r="34">
          <cell r="D34" t="str">
            <v>0211402005</v>
          </cell>
          <cell r="E34" t="str">
            <v>10</v>
          </cell>
          <cell r="G34">
            <v>34177.142857142862</v>
          </cell>
        </row>
        <row r="35">
          <cell r="D35" t="str">
            <v>0211502005</v>
          </cell>
          <cell r="E35" t="str">
            <v>12</v>
          </cell>
          <cell r="G35">
            <v>48884.285714285717</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1">
          <cell r="B1" t="str">
            <v>Sistema de Tubería y Accesorios</v>
          </cell>
        </row>
      </sheetData>
      <sheetData sheetId="20"/>
      <sheetData sheetId="21"/>
      <sheetData sheetId="22"/>
      <sheetData sheetId="23"/>
      <sheetData sheetId="24"/>
      <sheetData sheetId="25"/>
      <sheetData sheetId="26"/>
      <sheetData sheetId="27">
        <row r="1">
          <cell r="B1" t="str">
            <v>Sistema de Tubería y Accesorios</v>
          </cell>
        </row>
      </sheetData>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ow r="1">
          <cell r="B1">
            <v>0</v>
          </cell>
        </row>
      </sheetData>
      <sheetData sheetId="45"/>
      <sheetData sheetId="46"/>
      <sheetData sheetId="47"/>
      <sheetData sheetId="48"/>
      <sheetData sheetId="49"/>
      <sheetData sheetId="50"/>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yecto 1"/>
      <sheetName val="Proyecto 2"/>
      <sheetName val="Proyecto 3"/>
      <sheetName val="Proyecto 4"/>
      <sheetName val="ACUMULADOS"/>
      <sheetName val="TRAMITE ACTA"/>
      <sheetName val="CONTROLPAGOS1"/>
      <sheetName val="CONTROLPAGOS2"/>
      <sheetName val="CONTROLPAGOS3"/>
      <sheetName val="Control Pagos X cuent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sheetName val="Gabinetes agrup. CT's y PT's"/>
      <sheetName val="Gabinetes ctrol, prot. y med. "/>
      <sheetName val="Formulario de  precios"/>
    </sheetNames>
    <sheetDataSet>
      <sheetData sheetId="0"/>
      <sheetData sheetId="1"/>
      <sheetData sheetId="2"/>
      <sheetData sheetId="3"/>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 G2. Sur - LOS PARRAS  3472"/>
      <sheetName val="SABANETA 3335"/>
      <sheetName val="AJIZAL 3335"/>
      <sheetName val="4__G2__Sur_-_LOS_PARRAS__3472"/>
      <sheetName val="SABANETA_3335"/>
      <sheetName val="AJIZAL_3335"/>
    </sheetNames>
    <sheetDataSet>
      <sheetData sheetId="0"/>
      <sheetData sheetId="1" refreshError="1">
        <row r="7">
          <cell r="C7" t="str">
            <v>301, 301.A1</v>
          </cell>
          <cell r="D7">
            <v>1</v>
          </cell>
          <cell r="E7" t="str">
            <v>Corte, retiro y botada de pavimento:</v>
          </cell>
        </row>
        <row r="8">
          <cell r="C8">
            <v>0</v>
          </cell>
        </row>
        <row r="9">
          <cell r="B9">
            <v>4030101</v>
          </cell>
          <cell r="D9" t="str">
            <v>1.1</v>
          </cell>
          <cell r="E9" t="str">
            <v>Asfaltico (flexible)</v>
          </cell>
          <cell r="F9" t="str">
            <v>m3</v>
          </cell>
          <cell r="G9">
            <v>381</v>
          </cell>
          <cell r="I9">
            <v>43791</v>
          </cell>
          <cell r="J9">
            <v>58395.298499999997</v>
          </cell>
          <cell r="K9">
            <v>16684371</v>
          </cell>
        </row>
        <row r="10">
          <cell r="G10">
            <v>0</v>
          </cell>
        </row>
        <row r="11">
          <cell r="B11">
            <v>4030103</v>
          </cell>
          <cell r="D11" t="str">
            <v>1.2</v>
          </cell>
          <cell r="E11" t="str">
            <v>Concreto (rigido), incluye rieles o piedra pegada</v>
          </cell>
          <cell r="F11" t="str">
            <v>m3</v>
          </cell>
          <cell r="G11">
            <v>10</v>
          </cell>
          <cell r="I11">
            <v>56124</v>
          </cell>
          <cell r="J11">
            <v>74841.353999999992</v>
          </cell>
          <cell r="K11">
            <v>561240</v>
          </cell>
        </row>
        <row r="12">
          <cell r="G12">
            <v>0</v>
          </cell>
        </row>
        <row r="13">
          <cell r="B13">
            <v>4040345</v>
          </cell>
          <cell r="C13" t="str">
            <v>309, 309.A1</v>
          </cell>
          <cell r="D13">
            <v>2</v>
          </cell>
          <cell r="E13" t="str">
            <v>Retiro, almacenamiento y colocación de adoquines de concreto (no incluye suministro)</v>
          </cell>
          <cell r="F13" t="str">
            <v>m2</v>
          </cell>
          <cell r="G13">
            <v>42</v>
          </cell>
          <cell r="I13">
            <v>13527</v>
          </cell>
          <cell r="J13">
            <v>18038.254499999999</v>
          </cell>
          <cell r="K13">
            <v>568134</v>
          </cell>
        </row>
        <row r="14">
          <cell r="B14">
            <v>4040215</v>
          </cell>
          <cell r="C14" t="str">
            <v>105, 105.A2</v>
          </cell>
          <cell r="D14">
            <v>3</v>
          </cell>
          <cell r="E14" t="str">
            <v>Retiro, almacenamiento y colocación de cordones de concreto (no incluye suministro)</v>
          </cell>
          <cell r="F14" t="str">
            <v>m</v>
          </cell>
          <cell r="G14">
            <v>25</v>
          </cell>
          <cell r="I14">
            <v>13280</v>
          </cell>
          <cell r="J14">
            <v>17708.879999999997</v>
          </cell>
          <cell r="K14">
            <v>332000</v>
          </cell>
        </row>
        <row r="15">
          <cell r="G15">
            <v>0</v>
          </cell>
        </row>
        <row r="16">
          <cell r="C16" t="str">
            <v>100, 105</v>
          </cell>
          <cell r="D16">
            <v>4</v>
          </cell>
          <cell r="E16" t="str">
            <v>Demolición, cargue, retiro y botada de:</v>
          </cell>
          <cell r="F16">
            <v>0</v>
          </cell>
          <cell r="G16">
            <v>0</v>
          </cell>
        </row>
        <row r="17">
          <cell r="G17">
            <v>0</v>
          </cell>
        </row>
        <row r="18">
          <cell r="B18">
            <v>4015201</v>
          </cell>
          <cell r="C18" t="str">
            <v xml:space="preserve"> 105.2, 105.2.A1</v>
          </cell>
          <cell r="D18">
            <v>4.0999999999999996</v>
          </cell>
          <cell r="E18" t="str">
            <v>Andenes con y sin escalas, en cualquier material (simples o reforzado)</v>
          </cell>
          <cell r="F18" t="str">
            <v xml:space="preserve"> m3</v>
          </cell>
          <cell r="G18">
            <v>8</v>
          </cell>
          <cell r="I18">
            <v>44732</v>
          </cell>
          <cell r="J18">
            <v>59650.121999999996</v>
          </cell>
          <cell r="K18">
            <v>357856</v>
          </cell>
        </row>
        <row r="19">
          <cell r="G19">
            <v>0</v>
          </cell>
        </row>
        <row r="20">
          <cell r="B20">
            <v>4015103</v>
          </cell>
          <cell r="C20" t="str">
            <v xml:space="preserve"> 105.1, 105.1.A1</v>
          </cell>
          <cell r="D20">
            <v>4.2</v>
          </cell>
          <cell r="E20" t="str">
            <v>Cordones (retiro si son prefabricados)</v>
          </cell>
          <cell r="F20" t="str">
            <v xml:space="preserve"> m3</v>
          </cell>
          <cell r="G20">
            <v>3</v>
          </cell>
          <cell r="I20">
            <v>49008</v>
          </cell>
          <cell r="J20">
            <v>65352.167999999998</v>
          </cell>
          <cell r="K20">
            <v>147024</v>
          </cell>
        </row>
        <row r="21">
          <cell r="K21">
            <v>0</v>
          </cell>
        </row>
        <row r="22">
          <cell r="B22">
            <v>4015536</v>
          </cell>
          <cell r="C22" t="str">
            <v xml:space="preserve"> 105.2, 105.1.A3</v>
          </cell>
          <cell r="D22">
            <v>4.3</v>
          </cell>
          <cell r="E22" t="str">
            <v>Concreto simple o reforzado</v>
          </cell>
          <cell r="F22" t="str">
            <v xml:space="preserve"> m3</v>
          </cell>
          <cell r="G22">
            <v>3</v>
          </cell>
          <cell r="I22">
            <v>65047</v>
          </cell>
          <cell r="J22">
            <v>86740.174499999994</v>
          </cell>
          <cell r="K22">
            <v>195141</v>
          </cell>
        </row>
        <row r="24">
          <cell r="C24" t="str">
            <v xml:space="preserve"> 103, 104, 107, 107.1, 107.A1, 201, 201.A1</v>
          </cell>
          <cell r="D24">
            <v>5</v>
          </cell>
          <cell r="E24" t="str">
            <v>Excavación, manual o mecánica, en cualquier material y grado de humedad, a las siguientes profundidades:</v>
          </cell>
          <cell r="G24">
            <v>0</v>
          </cell>
        </row>
        <row r="25">
          <cell r="G25">
            <v>0</v>
          </cell>
        </row>
        <row r="26">
          <cell r="B26">
            <v>4021103</v>
          </cell>
          <cell r="D26">
            <v>5.0999999999999996</v>
          </cell>
          <cell r="E26" t="str">
            <v>Entre 0 y 2,0 m de profundidad</v>
          </cell>
          <cell r="F26" t="str">
            <v>m3</v>
          </cell>
          <cell r="G26">
            <v>3585</v>
          </cell>
          <cell r="I26">
            <v>7189</v>
          </cell>
          <cell r="J26">
            <v>9586.5314999999991</v>
          </cell>
          <cell r="K26">
            <v>25772565</v>
          </cell>
        </row>
        <row r="27">
          <cell r="G27">
            <v>0</v>
          </cell>
        </row>
        <row r="28">
          <cell r="B28">
            <v>4021303</v>
          </cell>
          <cell r="C28">
            <v>107.2</v>
          </cell>
          <cell r="D28">
            <v>5.2</v>
          </cell>
          <cell r="E28" t="str">
            <v>En roca, a cualquier profundidad</v>
          </cell>
          <cell r="F28" t="str">
            <v>m3</v>
          </cell>
          <cell r="G28">
            <v>7</v>
          </cell>
          <cell r="I28">
            <v>53529</v>
          </cell>
          <cell r="J28">
            <v>71380.921499999997</v>
          </cell>
          <cell r="K28">
            <v>374703</v>
          </cell>
        </row>
        <row r="29">
          <cell r="G29">
            <v>0</v>
          </cell>
        </row>
        <row r="30">
          <cell r="B30">
            <v>4021503</v>
          </cell>
          <cell r="D30">
            <v>5.3</v>
          </cell>
          <cell r="E30" t="str">
            <v>Para nichos de investigación entre 0 y 2 m (incluye lleno con material de la escavación y botada de escombros)</v>
          </cell>
          <cell r="F30" t="str">
            <v>m3</v>
          </cell>
          <cell r="G30">
            <v>150</v>
          </cell>
          <cell r="I30">
            <v>18551</v>
          </cell>
          <cell r="J30">
            <v>24737.7585</v>
          </cell>
          <cell r="K30">
            <v>2782650</v>
          </cell>
        </row>
        <row r="31">
          <cell r="C31">
            <v>0</v>
          </cell>
          <cell r="G31">
            <v>0</v>
          </cell>
        </row>
        <row r="32">
          <cell r="B32">
            <v>4025001</v>
          </cell>
          <cell r="C32">
            <v>205</v>
          </cell>
          <cell r="D32">
            <v>6</v>
          </cell>
          <cell r="E32" t="str">
            <v>Cargue, retiro y botada de material sobrante y escombros, a cualquier distancia (incluye acarreo en sitio sin acceso vehicular)</v>
          </cell>
          <cell r="F32" t="str">
            <v>m3</v>
          </cell>
          <cell r="G32">
            <v>2257</v>
          </cell>
          <cell r="I32">
            <v>16625</v>
          </cell>
          <cell r="J32">
            <v>22169.4375</v>
          </cell>
          <cell r="K32">
            <v>37522625</v>
          </cell>
        </row>
        <row r="33">
          <cell r="G33">
            <v>0</v>
          </cell>
        </row>
        <row r="34">
          <cell r="C34" t="str">
            <v>204, 204.A1, 206</v>
          </cell>
          <cell r="D34">
            <v>7</v>
          </cell>
          <cell r="E34" t="str">
            <v>Llenos compactados en zanjas y apiques:</v>
          </cell>
          <cell r="G34">
            <v>0</v>
          </cell>
        </row>
        <row r="35">
          <cell r="G35">
            <v>0</v>
          </cell>
        </row>
        <row r="36">
          <cell r="B36">
            <v>4024103</v>
          </cell>
          <cell r="D36">
            <v>7.1</v>
          </cell>
          <cell r="E36" t="str">
            <v>Con material selecto de excavación</v>
          </cell>
          <cell r="F36" t="str">
            <v>m3</v>
          </cell>
          <cell r="G36">
            <v>1330</v>
          </cell>
          <cell r="I36">
            <v>8051</v>
          </cell>
          <cell r="J36">
            <v>10736.0085</v>
          </cell>
          <cell r="K36">
            <v>10707830</v>
          </cell>
        </row>
        <row r="37">
          <cell r="G37">
            <v>0</v>
          </cell>
        </row>
        <row r="38">
          <cell r="B38">
            <v>4024112</v>
          </cell>
          <cell r="D38">
            <v>7.2</v>
          </cell>
          <cell r="E38" t="str">
            <v>Con material de préstamo (arenilla o similar)</v>
          </cell>
          <cell r="F38" t="str">
            <v>m3</v>
          </cell>
          <cell r="G38">
            <v>1015</v>
          </cell>
          <cell r="I38">
            <v>15712</v>
          </cell>
          <cell r="J38">
            <v>20951.951999999997</v>
          </cell>
          <cell r="K38">
            <v>15947680</v>
          </cell>
        </row>
        <row r="39">
          <cell r="G39">
            <v>0</v>
          </cell>
        </row>
        <row r="40">
          <cell r="B40">
            <v>4030301</v>
          </cell>
          <cell r="C40">
            <v>303</v>
          </cell>
          <cell r="D40">
            <v>7.3</v>
          </cell>
          <cell r="E40" t="str">
            <v>Con material granular para base</v>
          </cell>
          <cell r="F40" t="str">
            <v>m3</v>
          </cell>
          <cell r="G40">
            <v>951</v>
          </cell>
          <cell r="I40">
            <v>41911</v>
          </cell>
          <cell r="J40">
            <v>55888.318499999994</v>
          </cell>
          <cell r="K40">
            <v>39857361</v>
          </cell>
        </row>
        <row r="41">
          <cell r="G41">
            <v>0</v>
          </cell>
        </row>
        <row r="42">
          <cell r="B42">
            <v>4040401</v>
          </cell>
          <cell r="C42">
            <v>404</v>
          </cell>
          <cell r="D42">
            <v>8</v>
          </cell>
          <cell r="E42" t="str">
            <v>Suministro, transporte e instalación de entresuelo para apoyo de tubería, en arenilla</v>
          </cell>
          <cell r="F42" t="str">
            <v>m3</v>
          </cell>
          <cell r="G42">
            <v>220</v>
          </cell>
          <cell r="I42">
            <v>37094</v>
          </cell>
          <cell r="J42">
            <v>49464.848999999995</v>
          </cell>
          <cell r="K42">
            <v>8160680</v>
          </cell>
        </row>
        <row r="43">
          <cell r="G43">
            <v>0</v>
          </cell>
        </row>
        <row r="44">
          <cell r="B44">
            <v>4040301</v>
          </cell>
          <cell r="C44" t="str">
            <v>403, 403.A2, 501, 506, 507</v>
          </cell>
          <cell r="D44">
            <v>9</v>
          </cell>
          <cell r="E44" t="str">
            <v>Reconstrucción de andenes en concreto, con y sin escalas</v>
          </cell>
          <cell r="F44" t="str">
            <v>m2</v>
          </cell>
          <cell r="G44">
            <v>70</v>
          </cell>
          <cell r="I44">
            <v>32102</v>
          </cell>
          <cell r="J44">
            <v>42808.017</v>
          </cell>
          <cell r="K44">
            <v>2247140</v>
          </cell>
        </row>
        <row r="45">
          <cell r="G45">
            <v>0</v>
          </cell>
        </row>
        <row r="46">
          <cell r="B46">
            <v>4040220</v>
          </cell>
          <cell r="C46">
            <v>402</v>
          </cell>
          <cell r="D46">
            <v>10</v>
          </cell>
          <cell r="E46" t="str">
            <v>Reconstrucción de cordones simples, de dos o tres caras, prefabricados o vaciados  en el sitio de cualquier dimensión.</v>
          </cell>
          <cell r="F46" t="str">
            <v>m</v>
          </cell>
          <cell r="G46">
            <v>50</v>
          </cell>
          <cell r="I46">
            <v>16358</v>
          </cell>
          <cell r="J46">
            <v>21813.393</v>
          </cell>
          <cell r="K46">
            <v>817900</v>
          </cell>
        </row>
        <row r="48">
          <cell r="B48">
            <v>4040130</v>
          </cell>
          <cell r="C48" t="str">
            <v>401, 401.A1, 501, 506, 507</v>
          </cell>
          <cell r="D48">
            <v>11</v>
          </cell>
          <cell r="E48" t="str">
            <v>Reconstrucción de cunetas o cordón cuneta, cualquier tipo de sección</v>
          </cell>
          <cell r="F48" t="str">
            <v>m</v>
          </cell>
          <cell r="G48">
            <v>5</v>
          </cell>
          <cell r="I48">
            <v>21714</v>
          </cell>
          <cell r="J48">
            <v>28955.618999999999</v>
          </cell>
          <cell r="K48">
            <v>108570</v>
          </cell>
        </row>
        <row r="49">
          <cell r="G49">
            <v>0</v>
          </cell>
        </row>
        <row r="50">
          <cell r="C50" t="str">
            <v>406, 406.A1, 407.A1</v>
          </cell>
          <cell r="D50">
            <v>12</v>
          </cell>
          <cell r="E50" t="str">
            <v>Reconstrucción de engramados</v>
          </cell>
          <cell r="G50">
            <v>0</v>
          </cell>
        </row>
        <row r="51">
          <cell r="G51">
            <v>0</v>
          </cell>
        </row>
        <row r="52">
          <cell r="B52">
            <v>4040601</v>
          </cell>
          <cell r="D52">
            <v>12.1</v>
          </cell>
          <cell r="E52" t="str">
            <v>Con reutilización de grama existente:</v>
          </cell>
          <cell r="F52" t="str">
            <v>m2</v>
          </cell>
          <cell r="G52">
            <v>5</v>
          </cell>
          <cell r="I52">
            <v>3997</v>
          </cell>
          <cell r="J52">
            <v>5329.9994999999999</v>
          </cell>
          <cell r="K52">
            <v>19985</v>
          </cell>
        </row>
        <row r="53">
          <cell r="G53">
            <v>0</v>
          </cell>
        </row>
        <row r="54">
          <cell r="B54">
            <v>4040603</v>
          </cell>
          <cell r="D54">
            <v>12.2</v>
          </cell>
          <cell r="E54" t="str">
            <v>Con suministro, transporte y colocación de grama</v>
          </cell>
          <cell r="F54" t="str">
            <v>m2</v>
          </cell>
          <cell r="G54">
            <v>30</v>
          </cell>
          <cell r="I54">
            <v>6637</v>
          </cell>
          <cell r="J54">
            <v>8850.4394999999986</v>
          </cell>
          <cell r="K54">
            <v>199110</v>
          </cell>
        </row>
        <row r="56">
          <cell r="B56">
            <v>4051101</v>
          </cell>
          <cell r="C56" t="str">
            <v xml:space="preserve"> 306, 306.A1, 307</v>
          </cell>
          <cell r="D56">
            <v>13</v>
          </cell>
          <cell r="E56" t="str">
            <v>Suministro, transporte, colocación  de concreto de 21  Mpa  para el vaciado de fundaciones, apoyo de anclajes y  elementos de confinación de pavimentos.</v>
          </cell>
          <cell r="F56" t="str">
            <v>m3</v>
          </cell>
          <cell r="G56">
            <v>15</v>
          </cell>
          <cell r="I56">
            <v>203228</v>
          </cell>
          <cell r="J56">
            <v>271004.538</v>
          </cell>
          <cell r="K56">
            <v>3048420</v>
          </cell>
        </row>
        <row r="57">
          <cell r="G57">
            <v>0</v>
          </cell>
        </row>
        <row r="58">
          <cell r="C58" t="str">
            <v>305, 306, 306.A1, 307</v>
          </cell>
          <cell r="D58">
            <v>14</v>
          </cell>
          <cell r="E58" t="str">
            <v xml:space="preserve">Suministro, transporte, colocación y compactación de pavimento asfáltico, para: </v>
          </cell>
          <cell r="G58">
            <v>0</v>
          </cell>
        </row>
        <row r="60">
          <cell r="B60">
            <v>4030701</v>
          </cell>
          <cell r="D60">
            <v>14.1</v>
          </cell>
          <cell r="E60" t="str">
            <v>Pavimentación total de la vía</v>
          </cell>
          <cell r="F60" t="str">
            <v>m3</v>
          </cell>
          <cell r="G60">
            <v>5</v>
          </cell>
          <cell r="I60">
            <v>293063</v>
          </cell>
          <cell r="J60">
            <v>390799.51049999997</v>
          </cell>
          <cell r="K60">
            <v>1465315</v>
          </cell>
        </row>
        <row r="61">
          <cell r="G61">
            <v>0</v>
          </cell>
        </row>
        <row r="62">
          <cell r="B62">
            <v>4030705</v>
          </cell>
          <cell r="D62">
            <v>14.2</v>
          </cell>
          <cell r="E62" t="str">
            <v>Para parcheo</v>
          </cell>
          <cell r="F62" t="str">
            <v>m3</v>
          </cell>
          <cell r="G62">
            <v>496</v>
          </cell>
          <cell r="I62">
            <v>368064</v>
          </cell>
          <cell r="J62">
            <v>490813.34399999998</v>
          </cell>
          <cell r="K62">
            <v>182559744</v>
          </cell>
        </row>
        <row r="63">
          <cell r="G63">
            <v>0</v>
          </cell>
        </row>
        <row r="64">
          <cell r="B64" t="str">
            <v xml:space="preserve">TUBERIAS Y ACCESORIOS  PARA REDES DE ACUEDUCTO </v>
          </cell>
        </row>
        <row r="65">
          <cell r="C65" t="str">
            <v>701, 701.1, 701.1.A1, 704</v>
          </cell>
          <cell r="D65">
            <v>15</v>
          </cell>
          <cell r="E65" t="str">
            <v>Suministro, transporte y colocación de tubería de acero para acueducto schedule 40 (incluye protección y tratamiento), en los siguientes diámetros:</v>
          </cell>
          <cell r="G65">
            <v>0</v>
          </cell>
        </row>
        <row r="66">
          <cell r="B66">
            <v>4071008</v>
          </cell>
          <cell r="D66">
            <v>15.1</v>
          </cell>
          <cell r="E66" t="str">
            <v>75 mm (3")</v>
          </cell>
          <cell r="F66" t="str">
            <v>m</v>
          </cell>
          <cell r="G66">
            <v>4</v>
          </cell>
          <cell r="I66">
            <v>62066</v>
          </cell>
          <cell r="J66">
            <v>82765.010999999999</v>
          </cell>
          <cell r="K66">
            <v>248264</v>
          </cell>
        </row>
        <row r="67">
          <cell r="G67">
            <v>0</v>
          </cell>
        </row>
        <row r="68">
          <cell r="B68">
            <v>4071010</v>
          </cell>
          <cell r="D68">
            <v>15.2</v>
          </cell>
          <cell r="E68" t="str">
            <v>100 mm (4")</v>
          </cell>
          <cell r="F68" t="str">
            <v>m</v>
          </cell>
          <cell r="G68">
            <v>40</v>
          </cell>
          <cell r="I68">
            <v>78590</v>
          </cell>
          <cell r="J68">
            <v>104799.765</v>
          </cell>
          <cell r="K68">
            <v>3143600</v>
          </cell>
        </row>
        <row r="69">
          <cell r="G69">
            <v>0</v>
          </cell>
        </row>
        <row r="70">
          <cell r="B70">
            <v>4071014</v>
          </cell>
          <cell r="D70">
            <v>15.3</v>
          </cell>
          <cell r="E70" t="str">
            <v>150 mm (6")</v>
          </cell>
          <cell r="F70" t="str">
            <v>m</v>
          </cell>
          <cell r="G70">
            <v>9</v>
          </cell>
          <cell r="I70">
            <v>121932</v>
          </cell>
          <cell r="J70">
            <v>162596.32199999999</v>
          </cell>
          <cell r="K70">
            <v>1097388</v>
          </cell>
        </row>
        <row r="72">
          <cell r="B72">
            <v>4071018</v>
          </cell>
          <cell r="D72">
            <v>15.4</v>
          </cell>
          <cell r="E72" t="str">
            <v>250 mm (10")</v>
          </cell>
          <cell r="F72" t="str">
            <v>m</v>
          </cell>
          <cell r="G72">
            <v>3</v>
          </cell>
          <cell r="I72">
            <v>280343</v>
          </cell>
          <cell r="J72">
            <v>373837.39049999998</v>
          </cell>
          <cell r="K72">
            <v>841029</v>
          </cell>
        </row>
        <row r="74">
          <cell r="C74" t="str">
            <v>701, 701.3, 701.3.A1, 704</v>
          </cell>
          <cell r="D74">
            <v>16</v>
          </cell>
          <cell r="E74" t="str">
            <v>Transporte y colocación  tubería   PVC-P  RDE 13.5  para acueducto ( Las Empresas suministran la tubería,  los empaques y el lubricante requerido, en los siguientes diámetros:</v>
          </cell>
          <cell r="G74">
            <v>0</v>
          </cell>
        </row>
        <row r="75">
          <cell r="B75">
            <v>4073012</v>
          </cell>
          <cell r="D75">
            <v>16.100000000000001</v>
          </cell>
          <cell r="E75" t="str">
            <v>100 mm (4")</v>
          </cell>
          <cell r="F75" t="str">
            <v>m</v>
          </cell>
          <cell r="G75">
            <v>3200</v>
          </cell>
          <cell r="I75">
            <v>11091</v>
          </cell>
          <cell r="J75">
            <v>14789.848499999998</v>
          </cell>
          <cell r="K75">
            <v>35491200</v>
          </cell>
        </row>
        <row r="76">
          <cell r="G76">
            <v>0</v>
          </cell>
        </row>
        <row r="77">
          <cell r="B77">
            <v>4073014</v>
          </cell>
          <cell r="D77">
            <v>16.2</v>
          </cell>
          <cell r="E77" t="str">
            <v>150 mm (6")</v>
          </cell>
          <cell r="F77" t="str">
            <v>m</v>
          </cell>
          <cell r="G77">
            <v>900</v>
          </cell>
          <cell r="I77">
            <v>12377</v>
          </cell>
          <cell r="J77">
            <v>16504.729499999998</v>
          </cell>
          <cell r="K77">
            <v>11139300</v>
          </cell>
        </row>
        <row r="79">
          <cell r="C79" t="str">
            <v>701, 701.1, 701.1.A1, 704</v>
          </cell>
          <cell r="D79">
            <v>17</v>
          </cell>
          <cell r="E79" t="str">
            <v>Transporte y colocación de tubería de hierro dúctil para acueducto  TK9 unión mécanica  ( Las empresas suministran  la tubería ,los empaques y el lubricante, en los siguientes diámetros:</v>
          </cell>
          <cell r="G79">
            <v>0</v>
          </cell>
        </row>
        <row r="80">
          <cell r="B80">
            <v>4072012</v>
          </cell>
          <cell r="D80">
            <v>17.100000000000001</v>
          </cell>
          <cell r="E80" t="str">
            <v>300 mm (12")</v>
          </cell>
          <cell r="F80" t="str">
            <v>m</v>
          </cell>
          <cell r="G80">
            <v>500</v>
          </cell>
          <cell r="I80">
            <v>22472</v>
          </cell>
          <cell r="J80">
            <v>29966.411999999997</v>
          </cell>
          <cell r="K80">
            <v>11236000</v>
          </cell>
        </row>
        <row r="82">
          <cell r="B82">
            <v>4072014</v>
          </cell>
          <cell r="D82">
            <v>17.2</v>
          </cell>
          <cell r="E82" t="str">
            <v>350 mm (14")</v>
          </cell>
          <cell r="F82" t="str">
            <v>m</v>
          </cell>
          <cell r="G82">
            <v>450</v>
          </cell>
          <cell r="I82">
            <v>27858</v>
          </cell>
          <cell r="J82">
            <v>37148.642999999996</v>
          </cell>
          <cell r="K82">
            <v>12536100</v>
          </cell>
        </row>
        <row r="83">
          <cell r="G83">
            <v>0</v>
          </cell>
        </row>
        <row r="84">
          <cell r="B84">
            <v>4071068</v>
          </cell>
          <cell r="C84" t="str">
            <v>706, 701.N1</v>
          </cell>
          <cell r="D84">
            <v>18</v>
          </cell>
          <cell r="E84" t="str">
            <v>Suministro, transporte y colocación de tubería galvanizada de 37.5 mm (1 1/2") para atraque de tuberias (incluye cortes y soldaduras)</v>
          </cell>
          <cell r="F84" t="str">
            <v>m</v>
          </cell>
          <cell r="G84">
            <v>20</v>
          </cell>
          <cell r="I84">
            <v>12099</v>
          </cell>
          <cell r="J84">
            <v>16134.0165</v>
          </cell>
          <cell r="K84">
            <v>241980</v>
          </cell>
        </row>
        <row r="86">
          <cell r="C86" t="str">
            <v>803, 707, 707.A2</v>
          </cell>
          <cell r="D86">
            <v>19</v>
          </cell>
          <cell r="E86" t="str">
            <v>Suministro, transporte y colocación de tubería PVC-Sanitaria para desagües de cajas de válvulas, incluye suministro, transporte e instalación de rejilla en aluminio en la caja y las perforaciones, emboquilladas y resanes tanto en la caja como en la cámara</v>
          </cell>
        </row>
        <row r="87">
          <cell r="B87">
            <v>4083178</v>
          </cell>
          <cell r="D87">
            <v>19.100000000000001</v>
          </cell>
          <cell r="E87" t="str">
            <v>100 mm (4")</v>
          </cell>
          <cell r="F87" t="str">
            <v>m</v>
          </cell>
          <cell r="G87">
            <v>80</v>
          </cell>
          <cell r="I87">
            <v>24899</v>
          </cell>
          <cell r="J87">
            <v>33202.816500000001</v>
          </cell>
          <cell r="K87">
            <v>1991920</v>
          </cell>
        </row>
        <row r="88">
          <cell r="G88">
            <v>0</v>
          </cell>
        </row>
        <row r="89">
          <cell r="C89">
            <v>601</v>
          </cell>
          <cell r="D89">
            <v>20</v>
          </cell>
          <cell r="E89" t="str">
            <v>Suministro, transporte, figuración y colocación de  acero de refuerzo en los siguientes diámetros :</v>
          </cell>
        </row>
        <row r="90">
          <cell r="B90">
            <v>4060122</v>
          </cell>
          <cell r="D90">
            <v>20.100000000000001</v>
          </cell>
          <cell r="E90" t="str">
            <v>9.52 mm  (3/8")  grado 60</v>
          </cell>
          <cell r="F90" t="str">
            <v>kg</v>
          </cell>
          <cell r="G90">
            <v>75</v>
          </cell>
          <cell r="I90">
            <v>3162</v>
          </cell>
          <cell r="J90">
            <v>4216.527</v>
          </cell>
          <cell r="K90">
            <v>237150</v>
          </cell>
        </row>
        <row r="92">
          <cell r="B92">
            <v>4060120</v>
          </cell>
          <cell r="D92">
            <v>20.2</v>
          </cell>
          <cell r="E92" t="str">
            <v>12.70 mm  (1/2")  grado 60</v>
          </cell>
          <cell r="F92" t="str">
            <v>kg</v>
          </cell>
          <cell r="G92">
            <v>16</v>
          </cell>
          <cell r="I92">
            <v>2244</v>
          </cell>
          <cell r="J92">
            <v>2992.3739999999998</v>
          </cell>
          <cell r="K92">
            <v>35904</v>
          </cell>
        </row>
        <row r="94">
          <cell r="B94">
            <v>4060124</v>
          </cell>
          <cell r="D94">
            <v>20.3</v>
          </cell>
          <cell r="E94" t="str">
            <v>12.70 mm  (5/8")  grado 60</v>
          </cell>
          <cell r="F94" t="str">
            <v>kg</v>
          </cell>
          <cell r="G94">
            <v>20</v>
          </cell>
          <cell r="I94">
            <v>2261</v>
          </cell>
          <cell r="J94">
            <v>3015.0434999999998</v>
          </cell>
          <cell r="K94">
            <v>45220</v>
          </cell>
        </row>
        <row r="95">
          <cell r="E95" t="str">
            <v>ACCESORIOS</v>
          </cell>
        </row>
        <row r="96">
          <cell r="G96">
            <v>0</v>
          </cell>
        </row>
        <row r="97">
          <cell r="C97" t="str">
            <v>705, 706</v>
          </cell>
          <cell r="D97">
            <v>21</v>
          </cell>
          <cell r="E97" t="str">
            <v>Suministro, transporte y colocación de unión de reparación universal, en los siguientes diámetros:</v>
          </cell>
          <cell r="G97">
            <v>0</v>
          </cell>
        </row>
        <row r="98">
          <cell r="B98">
            <v>4079150</v>
          </cell>
          <cell r="D98">
            <v>21.1</v>
          </cell>
          <cell r="E98" t="str">
            <v>De 75 mm (3") - Rango de atención en extemos de 88.1 mm a 102.4</v>
          </cell>
          <cell r="F98" t="str">
            <v>un</v>
          </cell>
          <cell r="G98">
            <v>6</v>
          </cell>
          <cell r="I98">
            <v>79749</v>
          </cell>
          <cell r="J98">
            <v>106345.29149999999</v>
          </cell>
          <cell r="K98">
            <v>478494</v>
          </cell>
        </row>
        <row r="99">
          <cell r="G99">
            <v>0</v>
          </cell>
        </row>
        <row r="100">
          <cell r="B100">
            <v>4079152</v>
          </cell>
          <cell r="D100">
            <v>21.2</v>
          </cell>
          <cell r="E100" t="str">
            <v>De 100 mm (4") - Rango de atención en extremos de 109 mm a 127.8 mm</v>
          </cell>
          <cell r="F100" t="str">
            <v>un</v>
          </cell>
          <cell r="G100">
            <v>58</v>
          </cell>
          <cell r="I100">
            <v>81189</v>
          </cell>
          <cell r="J100">
            <v>108265.5315</v>
          </cell>
          <cell r="K100">
            <v>4708962</v>
          </cell>
        </row>
        <row r="101">
          <cell r="G101">
            <v>0</v>
          </cell>
        </row>
        <row r="102">
          <cell r="B102">
            <v>4079154</v>
          </cell>
          <cell r="D102">
            <v>21.3</v>
          </cell>
          <cell r="E102" t="str">
            <v>De 150 mm (6") - Rango de atención en extremos de 159.2 mm a 181.6 mm</v>
          </cell>
          <cell r="F102" t="str">
            <v>un</v>
          </cell>
          <cell r="G102">
            <v>17</v>
          </cell>
          <cell r="I102">
            <v>131600</v>
          </cell>
          <cell r="J102">
            <v>175488.59999999998</v>
          </cell>
          <cell r="K102">
            <v>2237200</v>
          </cell>
        </row>
        <row r="103">
          <cell r="G103">
            <v>0</v>
          </cell>
        </row>
        <row r="104">
          <cell r="B104">
            <v>4079156</v>
          </cell>
          <cell r="D104">
            <v>21.4</v>
          </cell>
          <cell r="E104" t="str">
            <v>De 200 mm (8") - Rango de atención en extremos de 218.1 mm a 235.0 mm</v>
          </cell>
          <cell r="F104" t="str">
            <v>un</v>
          </cell>
          <cell r="G104">
            <v>1</v>
          </cell>
          <cell r="I104">
            <v>206927</v>
          </cell>
          <cell r="J104">
            <v>275937.1545</v>
          </cell>
          <cell r="K104">
            <v>206927</v>
          </cell>
        </row>
        <row r="105">
          <cell r="G105">
            <v>0</v>
          </cell>
        </row>
        <row r="106">
          <cell r="B106">
            <v>4079158</v>
          </cell>
          <cell r="D106">
            <v>21.5</v>
          </cell>
          <cell r="E106" t="str">
            <v>De 250 mm (10") - Rango de atención en extremos de 272 mm a 289 mm</v>
          </cell>
          <cell r="F106" t="str">
            <v>un</v>
          </cell>
          <cell r="G106">
            <v>2</v>
          </cell>
          <cell r="I106">
            <v>309361</v>
          </cell>
          <cell r="J106">
            <v>412532.89349999995</v>
          </cell>
          <cell r="K106">
            <v>618722</v>
          </cell>
        </row>
        <row r="108">
          <cell r="B108">
            <v>4079160</v>
          </cell>
          <cell r="D108">
            <v>21.6</v>
          </cell>
          <cell r="E108" t="str">
            <v>De 300 mm (12") - Rango de atención en extremos de XXX  mm   a  XXX mm</v>
          </cell>
          <cell r="F108" t="str">
            <v>un</v>
          </cell>
          <cell r="G108">
            <v>5</v>
          </cell>
          <cell r="I108">
            <v>443745</v>
          </cell>
          <cell r="J108">
            <v>591733.9574999999</v>
          </cell>
          <cell r="K108">
            <v>2218725</v>
          </cell>
        </row>
        <row r="110">
          <cell r="D110">
            <v>21.7</v>
          </cell>
          <cell r="E110" t="str">
            <v>De 350 mm (14") - Rango de atención en extremos de XXX mm a  XXX mm</v>
          </cell>
          <cell r="F110" t="str">
            <v>un</v>
          </cell>
          <cell r="G110">
            <v>4</v>
          </cell>
          <cell r="I110">
            <v>580000</v>
          </cell>
          <cell r="J110">
            <v>773430</v>
          </cell>
          <cell r="K110">
            <v>2320000</v>
          </cell>
        </row>
        <row r="112">
          <cell r="C112" t="str">
            <v>701, 701.2, 701.7, 704, 706</v>
          </cell>
          <cell r="D112">
            <v>22</v>
          </cell>
          <cell r="E112" t="str">
            <v>Suministro, transporte y colocación de tees en hierro fundido o hierro ductil para tubería PVC RDE 13.5, en los siguientes diámetros:</v>
          </cell>
        </row>
        <row r="113">
          <cell r="B113">
            <v>4072360</v>
          </cell>
          <cell r="D113">
            <v>22.1</v>
          </cell>
          <cell r="E113" t="str">
            <v>De 100 mm x 100 mm (4" x 4")</v>
          </cell>
          <cell r="F113" t="str">
            <v>un</v>
          </cell>
          <cell r="G113">
            <v>8</v>
          </cell>
          <cell r="I113">
            <v>110895</v>
          </cell>
          <cell r="J113">
            <v>147878.48249999998</v>
          </cell>
          <cell r="K113">
            <v>887160</v>
          </cell>
        </row>
        <row r="114">
          <cell r="G114">
            <v>0</v>
          </cell>
        </row>
        <row r="115">
          <cell r="B115">
            <v>4072343</v>
          </cell>
          <cell r="D115">
            <v>22.2</v>
          </cell>
          <cell r="E115" t="str">
            <v>De 150 mm x 75 mm (6" x 3")</v>
          </cell>
          <cell r="F115" t="str">
            <v>un</v>
          </cell>
          <cell r="G115">
            <v>1</v>
          </cell>
          <cell r="I115">
            <v>173198</v>
          </cell>
          <cell r="J115">
            <v>230959.533</v>
          </cell>
          <cell r="K115">
            <v>173198</v>
          </cell>
        </row>
        <row r="116">
          <cell r="G116">
            <v>0</v>
          </cell>
        </row>
        <row r="117">
          <cell r="B117">
            <v>4072366</v>
          </cell>
          <cell r="D117">
            <v>22.3</v>
          </cell>
          <cell r="E117" t="str">
            <v>De 150 mm x 100 mm (6" x 4")</v>
          </cell>
          <cell r="F117" t="str">
            <v>un</v>
          </cell>
          <cell r="G117">
            <v>9</v>
          </cell>
          <cell r="I117">
            <v>205678</v>
          </cell>
          <cell r="J117">
            <v>274271.61299999995</v>
          </cell>
          <cell r="K117">
            <v>1851102</v>
          </cell>
        </row>
        <row r="118">
          <cell r="G118">
            <v>0</v>
          </cell>
        </row>
        <row r="119">
          <cell r="C119" t="str">
            <v>706.A2</v>
          </cell>
          <cell r="D119">
            <v>24</v>
          </cell>
          <cell r="E119" t="str">
            <v>Suministro, transporte y colocación de de tee partida para  intercalado de hidrantes ( el hidrante y el codo lo suministran las Empresas ), incluye válvula de compuerta elástica bridada, adaptador de transicón brida x unta rápida y anclaje de la válvula ,</v>
          </cell>
          <cell r="G119">
            <v>0</v>
          </cell>
        </row>
        <row r="120">
          <cell r="B120">
            <v>4071559</v>
          </cell>
          <cell r="D120">
            <v>24.1</v>
          </cell>
          <cell r="E120" t="str">
            <v>75 mm x  75 mm (3" x 3")</v>
          </cell>
          <cell r="F120" t="str">
            <v>un</v>
          </cell>
          <cell r="G120">
            <v>1</v>
          </cell>
          <cell r="I120">
            <v>1939239</v>
          </cell>
          <cell r="J120">
            <v>2585975.2064999999</v>
          </cell>
          <cell r="K120">
            <v>1939239</v>
          </cell>
        </row>
        <row r="122">
          <cell r="B122">
            <v>4071563</v>
          </cell>
          <cell r="D122">
            <v>24.2</v>
          </cell>
          <cell r="E122" t="str">
            <v>150 mm x 150 mm ( 6" x  6")</v>
          </cell>
          <cell r="F122" t="str">
            <v>un</v>
          </cell>
          <cell r="G122">
            <v>6</v>
          </cell>
          <cell r="I122">
            <v>3504563</v>
          </cell>
          <cell r="J122">
            <v>4673334.7604999999</v>
          </cell>
          <cell r="K122">
            <v>21027378</v>
          </cell>
        </row>
        <row r="123">
          <cell r="G123">
            <v>0</v>
          </cell>
        </row>
        <row r="124">
          <cell r="C124" t="str">
            <v>701, 701.2, 701.3, 701.7, 704, 706</v>
          </cell>
          <cell r="D124">
            <v>25</v>
          </cell>
          <cell r="E124" t="str">
            <v>Suministro, transporte y colocación de codos de hierro fundido o hierro dúctil para hierro dúctil, en los siguientes diámetros:</v>
          </cell>
          <cell r="G124">
            <v>0</v>
          </cell>
        </row>
        <row r="125">
          <cell r="B125">
            <v>4076072</v>
          </cell>
          <cell r="D125">
            <v>25.1</v>
          </cell>
          <cell r="E125" t="str">
            <v>300 mm (12") de 90°</v>
          </cell>
          <cell r="F125" t="str">
            <v>un</v>
          </cell>
          <cell r="G125">
            <v>1</v>
          </cell>
          <cell r="I125">
            <v>1108425</v>
          </cell>
          <cell r="J125">
            <v>1478084.7374999998</v>
          </cell>
          <cell r="K125">
            <v>1108425</v>
          </cell>
        </row>
        <row r="126">
          <cell r="G126">
            <v>0</v>
          </cell>
        </row>
        <row r="127">
          <cell r="B127">
            <v>4076124</v>
          </cell>
          <cell r="D127">
            <v>25.2</v>
          </cell>
          <cell r="E127" t="str">
            <v>300 mm (12") de 45°</v>
          </cell>
          <cell r="F127" t="str">
            <v>un</v>
          </cell>
          <cell r="G127">
            <v>2</v>
          </cell>
          <cell r="I127">
            <v>893825</v>
          </cell>
          <cell r="J127">
            <v>1191915.6375</v>
          </cell>
          <cell r="K127">
            <v>1787650</v>
          </cell>
        </row>
        <row r="128">
          <cell r="G128">
            <v>0</v>
          </cell>
        </row>
        <row r="129">
          <cell r="B129">
            <v>4076160</v>
          </cell>
          <cell r="D129">
            <v>25.3</v>
          </cell>
          <cell r="E129" t="str">
            <v>300 mm (12") de 22.5°</v>
          </cell>
          <cell r="F129" t="str">
            <v>un</v>
          </cell>
          <cell r="G129">
            <v>7</v>
          </cell>
          <cell r="I129">
            <v>747665</v>
          </cell>
          <cell r="J129">
            <v>997011.27749999997</v>
          </cell>
          <cell r="K129">
            <v>5233655</v>
          </cell>
        </row>
        <row r="130">
          <cell r="G130">
            <v>0</v>
          </cell>
        </row>
        <row r="131">
          <cell r="B131">
            <v>4076204</v>
          </cell>
          <cell r="D131">
            <v>25.4</v>
          </cell>
          <cell r="E131" t="str">
            <v>300 mm (12") de 11.25°</v>
          </cell>
          <cell r="F131" t="str">
            <v>un</v>
          </cell>
          <cell r="G131">
            <v>5</v>
          </cell>
          <cell r="I131">
            <v>747665</v>
          </cell>
          <cell r="J131">
            <v>997011.27749999997</v>
          </cell>
          <cell r="K131">
            <v>3738325</v>
          </cell>
        </row>
        <row r="133">
          <cell r="B133">
            <v>4076101</v>
          </cell>
          <cell r="D133">
            <v>25.5</v>
          </cell>
          <cell r="E133" t="str">
            <v>350 mm (14") de 90°</v>
          </cell>
          <cell r="F133" t="str">
            <v>un</v>
          </cell>
          <cell r="G133">
            <v>3</v>
          </cell>
          <cell r="I133">
            <v>1867519</v>
          </cell>
          <cell r="J133">
            <v>2490336.5864999997</v>
          </cell>
          <cell r="K133">
            <v>5602557</v>
          </cell>
        </row>
        <row r="134">
          <cell r="G134">
            <v>0</v>
          </cell>
        </row>
        <row r="135">
          <cell r="B135">
            <v>4076126</v>
          </cell>
          <cell r="D135">
            <v>25.6</v>
          </cell>
          <cell r="E135" t="str">
            <v>350 mm (14") de 45°</v>
          </cell>
          <cell r="F135" t="str">
            <v>un</v>
          </cell>
          <cell r="G135">
            <v>4</v>
          </cell>
          <cell r="I135">
            <v>1303574</v>
          </cell>
          <cell r="J135">
            <v>1738315.9289999998</v>
          </cell>
          <cell r="K135">
            <v>5214296</v>
          </cell>
        </row>
        <row r="136">
          <cell r="G136">
            <v>0</v>
          </cell>
        </row>
        <row r="137">
          <cell r="B137">
            <v>4076214</v>
          </cell>
          <cell r="D137">
            <v>25.7</v>
          </cell>
          <cell r="E137" t="str">
            <v>350 mm (14") de 22.5°</v>
          </cell>
          <cell r="F137" t="str">
            <v>un</v>
          </cell>
          <cell r="G137">
            <v>1</v>
          </cell>
          <cell r="I137">
            <v>1303574</v>
          </cell>
          <cell r="J137">
            <v>1738315.9289999998</v>
          </cell>
          <cell r="K137">
            <v>1303574</v>
          </cell>
        </row>
        <row r="138">
          <cell r="G138">
            <v>0</v>
          </cell>
        </row>
        <row r="139">
          <cell r="B139">
            <v>4076214</v>
          </cell>
          <cell r="D139">
            <v>25.8</v>
          </cell>
          <cell r="E139" t="str">
            <v>350 mm (14") de 11.25°</v>
          </cell>
          <cell r="F139" t="str">
            <v>un</v>
          </cell>
          <cell r="G139">
            <v>1</v>
          </cell>
          <cell r="I139">
            <v>1303574</v>
          </cell>
          <cell r="J139">
            <v>1738315.9289999998</v>
          </cell>
          <cell r="K139">
            <v>1303574</v>
          </cell>
        </row>
        <row r="140">
          <cell r="G140">
            <v>0</v>
          </cell>
        </row>
        <row r="141">
          <cell r="C141" t="str">
            <v>701, 701.2, 701.3, 701.7, 704, 706</v>
          </cell>
          <cell r="D141">
            <v>26</v>
          </cell>
          <cell r="E141" t="str">
            <v>Suministro, transporte y colocación de codos de PVC-P, hierro fundido o hierro dúctil para tubería PVC  RDE 13.5  , en los siguientes diámetros:</v>
          </cell>
        </row>
        <row r="142">
          <cell r="B142">
            <v>4072124</v>
          </cell>
          <cell r="D142">
            <v>26.1</v>
          </cell>
          <cell r="E142" t="str">
            <v>150 mm (6") de 90°</v>
          </cell>
          <cell r="F142" t="str">
            <v>un</v>
          </cell>
          <cell r="G142">
            <v>1</v>
          </cell>
          <cell r="I142">
            <v>256880</v>
          </cell>
          <cell r="J142">
            <v>342549.48</v>
          </cell>
          <cell r="K142">
            <v>256880</v>
          </cell>
        </row>
        <row r="144">
          <cell r="B144">
            <v>4072152</v>
          </cell>
          <cell r="D144">
            <v>26.2</v>
          </cell>
          <cell r="E144" t="str">
            <v>150 mm (6") de 45°</v>
          </cell>
          <cell r="F144" t="str">
            <v>un</v>
          </cell>
          <cell r="G144">
            <v>4</v>
          </cell>
          <cell r="I144">
            <v>181480</v>
          </cell>
          <cell r="J144">
            <v>242003.58</v>
          </cell>
          <cell r="K144">
            <v>725920</v>
          </cell>
        </row>
        <row r="146">
          <cell r="B146">
            <v>4072174</v>
          </cell>
          <cell r="D146">
            <v>26.3</v>
          </cell>
          <cell r="E146" t="str">
            <v>150 mm (6") de 22.5°</v>
          </cell>
          <cell r="F146" t="str">
            <v>un</v>
          </cell>
          <cell r="G146">
            <v>4</v>
          </cell>
          <cell r="I146">
            <v>165240</v>
          </cell>
          <cell r="J146">
            <v>220347.53999999998</v>
          </cell>
          <cell r="K146">
            <v>660960</v>
          </cell>
        </row>
        <row r="148">
          <cell r="B148">
            <v>4072192</v>
          </cell>
          <cell r="D148">
            <v>26.4</v>
          </cell>
          <cell r="E148" t="str">
            <v>150 mm (6") de 11.25°</v>
          </cell>
          <cell r="F148" t="str">
            <v>un</v>
          </cell>
          <cell r="G148">
            <v>6</v>
          </cell>
          <cell r="I148">
            <v>154047</v>
          </cell>
          <cell r="J148">
            <v>205421.67449999999</v>
          </cell>
          <cell r="K148">
            <v>924282</v>
          </cell>
        </row>
        <row r="150">
          <cell r="B150">
            <v>4072122</v>
          </cell>
          <cell r="D150">
            <v>26.5</v>
          </cell>
          <cell r="E150" t="str">
            <v>100 mm (4") de 90°</v>
          </cell>
          <cell r="F150" t="str">
            <v>un</v>
          </cell>
          <cell r="G150">
            <v>2</v>
          </cell>
          <cell r="I150">
            <v>104389</v>
          </cell>
          <cell r="J150">
            <v>139202.73149999999</v>
          </cell>
          <cell r="K150">
            <v>208778</v>
          </cell>
        </row>
        <row r="152">
          <cell r="B152">
            <v>4072150</v>
          </cell>
          <cell r="D152">
            <v>26.6</v>
          </cell>
          <cell r="E152" t="str">
            <v>100 mm (4") de 45°</v>
          </cell>
          <cell r="F152" t="str">
            <v>un</v>
          </cell>
          <cell r="G152">
            <v>5</v>
          </cell>
          <cell r="I152">
            <v>86989</v>
          </cell>
          <cell r="J152">
            <v>115999.83149999999</v>
          </cell>
          <cell r="K152">
            <v>434945</v>
          </cell>
        </row>
        <row r="154">
          <cell r="B154">
            <v>4072173</v>
          </cell>
          <cell r="D154">
            <v>26.7</v>
          </cell>
          <cell r="E154" t="str">
            <v>100 mm (4") de 22.5°</v>
          </cell>
          <cell r="F154" t="str">
            <v>un</v>
          </cell>
          <cell r="G154">
            <v>4</v>
          </cell>
          <cell r="I154">
            <v>74229</v>
          </cell>
          <cell r="J154">
            <v>98984.371499999994</v>
          </cell>
          <cell r="K154">
            <v>296916</v>
          </cell>
        </row>
        <row r="156">
          <cell r="B156">
            <v>4072194</v>
          </cell>
          <cell r="D156">
            <v>26.8</v>
          </cell>
          <cell r="E156" t="str">
            <v>100 mm (4") de 11,2.5°</v>
          </cell>
          <cell r="F156" t="str">
            <v>un</v>
          </cell>
          <cell r="G156">
            <v>4</v>
          </cell>
          <cell r="I156">
            <v>74229</v>
          </cell>
          <cell r="J156">
            <v>98984.371499999994</v>
          </cell>
          <cell r="K156">
            <v>296916</v>
          </cell>
        </row>
        <row r="158">
          <cell r="C158" t="str">
            <v>701, 701.1.A1, 701.2, 701.7, 704, 706</v>
          </cell>
          <cell r="D158">
            <v>27</v>
          </cell>
          <cell r="E158" t="str">
            <v>Suministro, transporte y colocación de reducciones hierro fundido, hierro dúctil o acero, J.R en los siguientes diametros:</v>
          </cell>
          <cell r="G158">
            <v>0</v>
          </cell>
        </row>
        <row r="159">
          <cell r="B159">
            <v>4076652</v>
          </cell>
          <cell r="D159">
            <v>27.1</v>
          </cell>
          <cell r="E159" t="str">
            <v>150 mm x 100 mm (6" x 4")</v>
          </cell>
          <cell r="F159" t="str">
            <v>un</v>
          </cell>
          <cell r="G159">
            <v>2</v>
          </cell>
          <cell r="I159">
            <v>127958</v>
          </cell>
          <cell r="J159">
            <v>170631.99299999999</v>
          </cell>
          <cell r="K159">
            <v>255916</v>
          </cell>
        </row>
        <row r="161">
          <cell r="B161">
            <v>4079811</v>
          </cell>
          <cell r="C161">
            <v>711</v>
          </cell>
          <cell r="D161">
            <v>28</v>
          </cell>
          <cell r="E161" t="str">
            <v>Retiro de válvulas de compuerta e hidrantes, tal y como se encuentren en el terreno, en cualquier diámetro</v>
          </cell>
          <cell r="F161" t="str">
            <v>un</v>
          </cell>
          <cell r="G161">
            <v>11</v>
          </cell>
          <cell r="I161">
            <v>41969</v>
          </cell>
          <cell r="J161">
            <v>55965.661499999995</v>
          </cell>
          <cell r="K161">
            <v>461659</v>
          </cell>
        </row>
        <row r="162">
          <cell r="G162">
            <v>0</v>
          </cell>
        </row>
        <row r="163">
          <cell r="C163" t="str">
            <v>703, 703.A1</v>
          </cell>
          <cell r="D163">
            <v>29</v>
          </cell>
          <cell r="E163" t="str">
            <v>Transporte y colocación de hidrantes en los siguientes diámetros:</v>
          </cell>
          <cell r="G163">
            <v>0</v>
          </cell>
        </row>
        <row r="164">
          <cell r="B164">
            <v>4078706</v>
          </cell>
          <cell r="D164">
            <v>30.1</v>
          </cell>
          <cell r="E164" t="str">
            <v>De 75 mm (3")</v>
          </cell>
          <cell r="F164" t="str">
            <v>un</v>
          </cell>
          <cell r="G164">
            <v>1</v>
          </cell>
          <cell r="I164">
            <v>67049</v>
          </cell>
          <cell r="J164">
            <v>89409.841499999995</v>
          </cell>
          <cell r="K164">
            <v>67049</v>
          </cell>
        </row>
        <row r="166">
          <cell r="B166">
            <v>4078728</v>
          </cell>
          <cell r="D166">
            <v>30.2</v>
          </cell>
          <cell r="E166" t="str">
            <v>De 150 mm (6")</v>
          </cell>
          <cell r="F166" t="str">
            <v>un</v>
          </cell>
          <cell r="G166">
            <v>6</v>
          </cell>
          <cell r="I166">
            <v>200173</v>
          </cell>
          <cell r="J166">
            <v>266930.69549999997</v>
          </cell>
          <cell r="K166">
            <v>1201038</v>
          </cell>
        </row>
        <row r="167">
          <cell r="G167">
            <v>0</v>
          </cell>
        </row>
        <row r="168">
          <cell r="C168" t="str">
            <v>702, 702.1 y 702.1.A1</v>
          </cell>
          <cell r="D168">
            <v>31</v>
          </cell>
          <cell r="E168" t="str">
            <v>Transporte y colocación de válvulas de compuerta elásticas de vástago no ascendente  CxC  en los siguientes diámetros:</v>
          </cell>
          <cell r="G168">
            <v>0</v>
          </cell>
        </row>
        <row r="169">
          <cell r="B169">
            <v>4078204</v>
          </cell>
          <cell r="D169">
            <v>31.1</v>
          </cell>
          <cell r="E169" t="str">
            <v>75 mm (3")</v>
          </cell>
          <cell r="F169" t="str">
            <v>un</v>
          </cell>
          <cell r="G169">
            <v>1</v>
          </cell>
          <cell r="I169">
            <v>13556.01</v>
          </cell>
          <cell r="J169">
            <v>18076.939334999999</v>
          </cell>
          <cell r="K169">
            <v>13556.01</v>
          </cell>
        </row>
        <row r="170">
          <cell r="G170">
            <v>0</v>
          </cell>
        </row>
        <row r="171">
          <cell r="B171">
            <v>4078206</v>
          </cell>
          <cell r="D171">
            <v>31.2</v>
          </cell>
          <cell r="E171" t="str">
            <v>100 mm (4")</v>
          </cell>
          <cell r="F171" t="str">
            <v>un</v>
          </cell>
          <cell r="G171">
            <v>5</v>
          </cell>
          <cell r="I171">
            <v>16947.759999999998</v>
          </cell>
          <cell r="J171">
            <v>22599.837959999997</v>
          </cell>
          <cell r="K171">
            <v>84738.799999999988</v>
          </cell>
        </row>
        <row r="172">
          <cell r="G172">
            <v>0</v>
          </cell>
        </row>
        <row r="173">
          <cell r="B173">
            <v>4078208</v>
          </cell>
          <cell r="D173">
            <v>31.3</v>
          </cell>
          <cell r="E173" t="str">
            <v>150 mm (6")</v>
          </cell>
          <cell r="F173" t="str">
            <v>un</v>
          </cell>
          <cell r="G173">
            <v>14</v>
          </cell>
          <cell r="I173">
            <v>40161.769999999997</v>
          </cell>
          <cell r="J173">
            <v>53555.720294999992</v>
          </cell>
          <cell r="K173">
            <v>562264.77999999991</v>
          </cell>
        </row>
        <row r="174">
          <cell r="G174">
            <v>0</v>
          </cell>
        </row>
        <row r="175">
          <cell r="B175">
            <v>4078210</v>
          </cell>
          <cell r="D175">
            <v>31.4</v>
          </cell>
          <cell r="E175" t="str">
            <v>200 mm (8")</v>
          </cell>
          <cell r="F175" t="str">
            <v>un</v>
          </cell>
          <cell r="G175">
            <v>0</v>
          </cell>
          <cell r="I175">
            <v>50270.95</v>
          </cell>
          <cell r="J175">
            <v>67036.311824999997</v>
          </cell>
        </row>
        <row r="176">
          <cell r="G176">
            <v>0</v>
          </cell>
        </row>
        <row r="177">
          <cell r="B177">
            <v>4078282</v>
          </cell>
          <cell r="D177">
            <v>31.5</v>
          </cell>
          <cell r="E177" t="str">
            <v>250 mm (10")</v>
          </cell>
          <cell r="F177" t="str">
            <v>un</v>
          </cell>
          <cell r="G177">
            <v>0</v>
          </cell>
          <cell r="I177">
            <v>55994.62</v>
          </cell>
          <cell r="J177">
            <v>74668.825769999996</v>
          </cell>
        </row>
        <row r="179">
          <cell r="B179">
            <v>4078284</v>
          </cell>
          <cell r="D179">
            <v>31.6</v>
          </cell>
          <cell r="E179" t="str">
            <v>300 mm (12")</v>
          </cell>
          <cell r="F179" t="str">
            <v>un</v>
          </cell>
          <cell r="G179">
            <v>2</v>
          </cell>
          <cell r="I179">
            <v>62933</v>
          </cell>
          <cell r="J179">
            <v>83921.155499999993</v>
          </cell>
          <cell r="K179">
            <v>125866</v>
          </cell>
        </row>
        <row r="180">
          <cell r="G180">
            <v>0</v>
          </cell>
        </row>
        <row r="181">
          <cell r="C181" t="str">
            <v>702, 702.1, 702.1.A2, 704</v>
          </cell>
          <cell r="D181">
            <v>32</v>
          </cell>
          <cell r="E181" t="str">
            <v>Transporte e intercalado de válvulas de compuerta en redes existentes, incluye niples y uniones, en los siguientes diametros:</v>
          </cell>
          <cell r="G181">
            <v>0</v>
          </cell>
        </row>
        <row r="182">
          <cell r="B182">
            <v>4078371</v>
          </cell>
          <cell r="D182">
            <v>32.1</v>
          </cell>
          <cell r="E182" t="str">
            <v>De 75 mm (3")</v>
          </cell>
          <cell r="F182" t="str">
            <v>un</v>
          </cell>
          <cell r="G182">
            <v>2</v>
          </cell>
          <cell r="I182">
            <v>166343</v>
          </cell>
          <cell r="J182">
            <v>221818.39049999998</v>
          </cell>
          <cell r="K182">
            <v>332686</v>
          </cell>
        </row>
        <row r="183">
          <cell r="G183">
            <v>0</v>
          </cell>
        </row>
        <row r="184">
          <cell r="B184">
            <v>4078372</v>
          </cell>
          <cell r="D184">
            <v>32.200000000000003</v>
          </cell>
          <cell r="E184" t="str">
            <v>De 100 mm (4")</v>
          </cell>
          <cell r="F184" t="str">
            <v>un</v>
          </cell>
          <cell r="G184">
            <v>8</v>
          </cell>
          <cell r="I184">
            <v>184800</v>
          </cell>
          <cell r="J184">
            <v>246430.8</v>
          </cell>
          <cell r="K184">
            <v>1478400</v>
          </cell>
        </row>
        <row r="185">
          <cell r="G185">
            <v>0</v>
          </cell>
        </row>
        <row r="186">
          <cell r="B186">
            <v>4078373</v>
          </cell>
          <cell r="D186">
            <v>32.299999999999997</v>
          </cell>
          <cell r="E186" t="str">
            <v>De 150 mm (6")</v>
          </cell>
          <cell r="F186" t="str">
            <v>un</v>
          </cell>
          <cell r="G186">
            <v>2</v>
          </cell>
          <cell r="I186">
            <v>280633</v>
          </cell>
          <cell r="J186">
            <v>374224.10549999995</v>
          </cell>
          <cell r="K186">
            <v>561266</v>
          </cell>
        </row>
        <row r="188">
          <cell r="B188">
            <v>4078374</v>
          </cell>
          <cell r="D188">
            <v>32.4</v>
          </cell>
          <cell r="E188" t="str">
            <v>De 200 mm (8")</v>
          </cell>
          <cell r="F188" t="str">
            <v>un</v>
          </cell>
          <cell r="G188">
            <v>4</v>
          </cell>
          <cell r="I188">
            <v>422153</v>
          </cell>
          <cell r="J188">
            <v>562941.02549999999</v>
          </cell>
          <cell r="K188">
            <v>1688612</v>
          </cell>
        </row>
        <row r="190">
          <cell r="B190">
            <v>4078375</v>
          </cell>
          <cell r="D190">
            <v>32.5</v>
          </cell>
          <cell r="E190" t="str">
            <v>De 250 mm ( 10")</v>
          </cell>
          <cell r="F190" t="str">
            <v>un</v>
          </cell>
          <cell r="G190">
            <v>1</v>
          </cell>
          <cell r="I190">
            <v>639337</v>
          </cell>
          <cell r="J190">
            <v>852555.88949999993</v>
          </cell>
          <cell r="K190">
            <v>639337</v>
          </cell>
        </row>
        <row r="192">
          <cell r="B192">
            <v>4079302</v>
          </cell>
          <cell r="C192" t="str">
            <v>707, 707.A1</v>
          </cell>
          <cell r="D192">
            <v>33</v>
          </cell>
          <cell r="E192" t="str">
            <v>Construcción de cajas para válvulas, según esquema 1, incluye suministro y transporte de materiales y marco de concreto</v>
          </cell>
          <cell r="F192" t="str">
            <v>un</v>
          </cell>
          <cell r="G192">
            <v>43</v>
          </cell>
          <cell r="I192">
            <v>134381</v>
          </cell>
          <cell r="J192">
            <v>179197.06349999999</v>
          </cell>
          <cell r="K192">
            <v>5778383</v>
          </cell>
        </row>
        <row r="194">
          <cell r="C194" t="str">
            <v>702, 702.1 y 702.1.A1</v>
          </cell>
          <cell r="D194">
            <v>34</v>
          </cell>
          <cell r="E194" t="str">
            <v>Transporte y colocación de válvulas mariposa   en los siguientes diámetros:</v>
          </cell>
          <cell r="G194">
            <v>0</v>
          </cell>
        </row>
        <row r="195">
          <cell r="B195">
            <v>4078414</v>
          </cell>
          <cell r="D195">
            <v>34.1</v>
          </cell>
          <cell r="E195" t="str">
            <v>De 350 mm (14")</v>
          </cell>
          <cell r="F195" t="str">
            <v>un</v>
          </cell>
          <cell r="G195">
            <v>2</v>
          </cell>
          <cell r="I195">
            <v>250000</v>
          </cell>
          <cell r="J195">
            <v>333375</v>
          </cell>
          <cell r="K195">
            <v>500000</v>
          </cell>
        </row>
        <row r="197">
          <cell r="C197" t="str">
            <v>702, 702.1 y 702.1.A1</v>
          </cell>
          <cell r="D197">
            <v>35</v>
          </cell>
          <cell r="E197" t="str">
            <v>Transporte y colocación de válvulas reguladoras de presión,  la Empresa suminitrará las válvulas  reguladoras y  el contratista suministrará las reduciones, los niples de acero soldados  y roscados, las bridas , ventosas, manometros , filtro en y y las de</v>
          </cell>
          <cell r="G197">
            <v>0</v>
          </cell>
        </row>
        <row r="198">
          <cell r="B198">
            <v>4078414</v>
          </cell>
          <cell r="D198">
            <v>35.1</v>
          </cell>
          <cell r="E198" t="str">
            <v>100 mm (4")</v>
          </cell>
          <cell r="F198" t="str">
            <v>un</v>
          </cell>
          <cell r="G198">
            <v>1</v>
          </cell>
          <cell r="I198">
            <v>2319080</v>
          </cell>
          <cell r="J198">
            <v>3092493.1799999997</v>
          </cell>
          <cell r="K198">
            <v>2319080</v>
          </cell>
        </row>
        <row r="200">
          <cell r="C200" t="str">
            <v>702, 702.1 y 702.1.A1</v>
          </cell>
          <cell r="D200">
            <v>36</v>
          </cell>
          <cell r="E200" t="str">
            <v>Construción de las  cajas  para la estación reguladora de presión en donde se alojarán las VRP,  en los siguientes diámetros, segun plano ACC-02-05-0119-16, e incluye la excavación, llenos y la botada de  los ecombros:</v>
          </cell>
          <cell r="G200">
            <v>0</v>
          </cell>
        </row>
        <row r="201">
          <cell r="B201">
            <v>4079320</v>
          </cell>
          <cell r="D201">
            <v>36.1</v>
          </cell>
          <cell r="E201" t="str">
            <v>100 mm (4")</v>
          </cell>
          <cell r="F201" t="str">
            <v>un</v>
          </cell>
          <cell r="G201">
            <v>1</v>
          </cell>
          <cell r="I201">
            <v>1439463</v>
          </cell>
          <cell r="J201">
            <v>1919523.9104999998</v>
          </cell>
          <cell r="K201">
            <v>1439463</v>
          </cell>
        </row>
        <row r="203">
          <cell r="B203" t="str">
            <v xml:space="preserve">                                OTROS ACCESORIOS </v>
          </cell>
        </row>
        <row r="204">
          <cell r="C204" t="str">
            <v>708, 708.A1</v>
          </cell>
          <cell r="D204">
            <v>37</v>
          </cell>
          <cell r="E204" t="str">
            <v xml:space="preserve">  Suministro,transporte y colocación de collares de derivación en hierro dúctil para tubería PVC-P, en los siguientes diámetros:</v>
          </cell>
          <cell r="G204">
            <v>0</v>
          </cell>
        </row>
        <row r="205">
          <cell r="B205">
            <v>4079460</v>
          </cell>
          <cell r="D205">
            <v>37.1</v>
          </cell>
          <cell r="E205" t="str">
            <v xml:space="preserve"> De 100 mm (4") a 13 mm (1/2")</v>
          </cell>
          <cell r="F205" t="str">
            <v>un</v>
          </cell>
          <cell r="G205">
            <v>175</v>
          </cell>
          <cell r="I205">
            <v>27249</v>
          </cell>
          <cell r="J205">
            <v>36336.541499999999</v>
          </cell>
          <cell r="K205">
            <v>4768575</v>
          </cell>
        </row>
        <row r="206">
          <cell r="G206">
            <v>0</v>
          </cell>
        </row>
        <row r="207">
          <cell r="B207">
            <v>4079461</v>
          </cell>
          <cell r="D207">
            <v>37.200000000000003</v>
          </cell>
          <cell r="E207" t="str">
            <v xml:space="preserve"> De 150 mm (6") a 13 mm (1/2")</v>
          </cell>
          <cell r="F207" t="str">
            <v>un</v>
          </cell>
          <cell r="G207">
            <v>65</v>
          </cell>
          <cell r="I207">
            <v>38220</v>
          </cell>
          <cell r="J207">
            <v>50966.369999999995</v>
          </cell>
          <cell r="K207">
            <v>2484300</v>
          </cell>
        </row>
        <row r="209">
          <cell r="D209">
            <v>38</v>
          </cell>
          <cell r="E209" t="str">
            <v>Cortes de tubería (incluye biselada):</v>
          </cell>
          <cell r="G209">
            <v>0</v>
          </cell>
        </row>
        <row r="210">
          <cell r="B210">
            <v>4041101</v>
          </cell>
          <cell r="C210">
            <v>411</v>
          </cell>
          <cell r="D210">
            <v>38.1</v>
          </cell>
          <cell r="E210" t="str">
            <v>Con acetileno</v>
          </cell>
          <cell r="F210" t="str">
            <v xml:space="preserve"> cm</v>
          </cell>
          <cell r="G210">
            <v>4276</v>
          </cell>
          <cell r="I210">
            <v>604</v>
          </cell>
          <cell r="J210">
            <v>805.43399999999997</v>
          </cell>
          <cell r="K210">
            <v>2582704</v>
          </cell>
        </row>
        <row r="211">
          <cell r="G211">
            <v>0</v>
          </cell>
        </row>
        <row r="212">
          <cell r="B212">
            <v>4041201</v>
          </cell>
          <cell r="C212">
            <v>412</v>
          </cell>
          <cell r="D212">
            <v>38.200000000000003</v>
          </cell>
          <cell r="E212" t="str">
            <v>Sin acetileno</v>
          </cell>
          <cell r="F212" t="str">
            <v xml:space="preserve"> cm</v>
          </cell>
          <cell r="G212">
            <v>2076</v>
          </cell>
          <cell r="I212">
            <v>604</v>
          </cell>
          <cell r="J212">
            <v>805.43399999999997</v>
          </cell>
          <cell r="K212">
            <v>1253904</v>
          </cell>
        </row>
        <row r="213">
          <cell r="G213">
            <v>0</v>
          </cell>
        </row>
        <row r="214">
          <cell r="B214">
            <v>4041301</v>
          </cell>
          <cell r="C214">
            <v>413</v>
          </cell>
          <cell r="D214">
            <v>39</v>
          </cell>
          <cell r="E214" t="str">
            <v>Suministro, transporte y colocación de cordón de soldadura completo</v>
          </cell>
          <cell r="F214" t="str">
            <v>cm</v>
          </cell>
          <cell r="G214">
            <v>3600</v>
          </cell>
          <cell r="I214">
            <v>881</v>
          </cell>
          <cell r="J214">
            <v>1174.8135</v>
          </cell>
          <cell r="K214">
            <v>3171600</v>
          </cell>
        </row>
        <row r="216">
          <cell r="B216">
            <v>4042294</v>
          </cell>
          <cell r="C216" t="str">
            <v>411,411,A1,413</v>
          </cell>
          <cell r="D216">
            <v>40</v>
          </cell>
          <cell r="E216" t="str">
            <v>Suministro transporte y  figuración. Corte y biselado de lámina de acero, espesor 6.25 mm. ( 1/4 ")</v>
          </cell>
          <cell r="F216" t="str">
            <v>un</v>
          </cell>
          <cell r="G216">
            <v>200</v>
          </cell>
          <cell r="I216">
            <v>186</v>
          </cell>
          <cell r="J216">
            <v>248.03099999999998</v>
          </cell>
          <cell r="K216">
            <v>37200</v>
          </cell>
        </row>
        <row r="218">
          <cell r="B218" t="str">
            <v xml:space="preserve">                                                                                                                       TUBERIAS Y ACCESORIOS PARA LAS ACOMETIDAS DE ACUEDUCTO</v>
          </cell>
        </row>
        <row r="220">
          <cell r="B220">
            <v>4079545</v>
          </cell>
          <cell r="C220" t="str">
            <v>704, 708.A1</v>
          </cell>
          <cell r="D220">
            <v>41</v>
          </cell>
          <cell r="E220" t="str">
            <v xml:space="preserve"> Suministro, transporte y colocación de tubería domiciliaria de acueducto en cualquier material, utilizando barreno para su instalaión, diámetro 12.7 mm (1/2")</v>
          </cell>
          <cell r="F220" t="str">
            <v>m</v>
          </cell>
          <cell r="G220">
            <v>60</v>
          </cell>
          <cell r="I220">
            <v>24350</v>
          </cell>
          <cell r="J220">
            <v>32470.724999999999</v>
          </cell>
          <cell r="K220">
            <v>1461000</v>
          </cell>
        </row>
        <row r="222">
          <cell r="C222">
            <v>708</v>
          </cell>
          <cell r="D222">
            <v>42</v>
          </cell>
          <cell r="E222" t="str">
            <v>Suministro, transporte y colocación de uniones dos y tres partes de 13 mm (1/2") para acometidas de acueducto en tubería de polietileno con alma de aluminio, de:</v>
          </cell>
        </row>
        <row r="223">
          <cell r="B223">
            <v>4075520</v>
          </cell>
          <cell r="D223">
            <v>42.1</v>
          </cell>
          <cell r="E223" t="str">
            <v>Tres partes</v>
          </cell>
          <cell r="F223" t="str">
            <v>un</v>
          </cell>
          <cell r="G223">
            <v>232</v>
          </cell>
          <cell r="I223">
            <v>4073</v>
          </cell>
          <cell r="J223">
            <v>5431.3454999999994</v>
          </cell>
          <cell r="K223">
            <v>944936</v>
          </cell>
        </row>
        <row r="225">
          <cell r="B225">
            <v>4079414</v>
          </cell>
          <cell r="C225" t="str">
            <v>708, 708.A1</v>
          </cell>
          <cell r="D225">
            <v>43</v>
          </cell>
          <cell r="E225" t="str">
            <v>Suministro , transporte y colocación de llaves de acera, diámetro 13 mm (1/2"), con racor, para tuberías de cobre, PE-AL-PE o polietileno (20 mm)</v>
          </cell>
          <cell r="F225" t="str">
            <v>un</v>
          </cell>
          <cell r="G225">
            <v>15</v>
          </cell>
          <cell r="I225">
            <v>18171</v>
          </cell>
          <cell r="J225">
            <v>24231.028499999997</v>
          </cell>
          <cell r="K225">
            <v>272565</v>
          </cell>
        </row>
        <row r="227">
          <cell r="C227" t="str">
            <v>708, 708.A1</v>
          </cell>
          <cell r="D227">
            <v>44</v>
          </cell>
          <cell r="E227" t="str">
            <v>Suministro, transporte y colocación de llaves de contención, en los siguientes diámetros:</v>
          </cell>
        </row>
        <row r="228">
          <cell r="B228">
            <v>4079449</v>
          </cell>
          <cell r="D228">
            <v>44.1</v>
          </cell>
          <cell r="E228" t="str">
            <v>13 mm (1/2")</v>
          </cell>
          <cell r="F228" t="str">
            <v>un</v>
          </cell>
          <cell r="G228">
            <v>10</v>
          </cell>
          <cell r="I228">
            <v>22886</v>
          </cell>
          <cell r="J228">
            <v>30518.480999999996</v>
          </cell>
          <cell r="K228">
            <v>228860</v>
          </cell>
        </row>
        <row r="230">
          <cell r="B230">
            <v>4079451</v>
          </cell>
          <cell r="D230">
            <v>44.2</v>
          </cell>
          <cell r="E230" t="str">
            <v>25 mm (1")</v>
          </cell>
          <cell r="F230" t="str">
            <v>un</v>
          </cell>
          <cell r="G230">
            <v>3</v>
          </cell>
          <cell r="I230">
            <v>48404</v>
          </cell>
          <cell r="J230">
            <v>64546.733999999997</v>
          </cell>
          <cell r="K230">
            <v>145212</v>
          </cell>
        </row>
        <row r="231">
          <cell r="K231">
            <v>0</v>
          </cell>
        </row>
        <row r="232">
          <cell r="B232">
            <v>4079426</v>
          </cell>
          <cell r="C232" t="str">
            <v>708, 708.A1</v>
          </cell>
          <cell r="D232">
            <v>45</v>
          </cell>
          <cell r="E232" t="str">
            <v xml:space="preserve"> Suministro, transporte y colocación de llaves de incorporación cónica o cilíndrica, diámetro 13 mm (1/2"), con racor, para tuberías de cobre, PE-AL-PE o polietileno (20 mm)</v>
          </cell>
          <cell r="F232" t="str">
            <v>un</v>
          </cell>
          <cell r="G232">
            <v>375</v>
          </cell>
          <cell r="I232">
            <v>21666.03</v>
          </cell>
          <cell r="J232">
            <v>28891.651004999996</v>
          </cell>
          <cell r="K232">
            <v>8124761.25</v>
          </cell>
        </row>
        <row r="234">
          <cell r="C234">
            <v>708</v>
          </cell>
          <cell r="D234">
            <v>46</v>
          </cell>
          <cell r="E234" t="str">
            <v>Cambio de toma (no necesita unión de tres partes ni cobre)</v>
          </cell>
        </row>
        <row r="235">
          <cell r="B235">
            <v>4250103</v>
          </cell>
          <cell r="D235">
            <v>46.1</v>
          </cell>
          <cell r="E235" t="str">
            <v xml:space="preserve"> 13 mm (1/2")</v>
          </cell>
          <cell r="F235" t="str">
            <v>un</v>
          </cell>
          <cell r="G235">
            <v>260</v>
          </cell>
          <cell r="I235">
            <v>8685</v>
          </cell>
          <cell r="J235">
            <v>11581.447499999998</v>
          </cell>
          <cell r="K235">
            <v>2258100</v>
          </cell>
        </row>
        <row r="237">
          <cell r="C237" t="str">
            <v>ACTIVIDADES COMPLEMENTARIAS</v>
          </cell>
        </row>
        <row r="238">
          <cell r="B238">
            <v>4042117</v>
          </cell>
          <cell r="C238" t="str">
            <v>423.N1</v>
          </cell>
          <cell r="D238">
            <v>47</v>
          </cell>
          <cell r="E238" t="str">
            <v>Suministro, transporte e instalación de cinta en polietileno para señalización de redes de acueducto</v>
          </cell>
          <cell r="F238" t="str">
            <v>m</v>
          </cell>
          <cell r="G238">
            <v>3950</v>
          </cell>
          <cell r="I238">
            <v>1082</v>
          </cell>
          <cell r="J238">
            <v>1442.847</v>
          </cell>
          <cell r="K238">
            <v>4273900</v>
          </cell>
        </row>
        <row r="240">
          <cell r="C240" t="str">
            <v>422.N1</v>
          </cell>
          <cell r="D240">
            <v>48</v>
          </cell>
          <cell r="E240" t="str">
            <v>Mano de obra (incluye prestaciones sociales)</v>
          </cell>
        </row>
        <row r="241">
          <cell r="B241">
            <v>4042152</v>
          </cell>
          <cell r="D241">
            <v>48.1</v>
          </cell>
          <cell r="E241" t="str">
            <v>Oficial</v>
          </cell>
          <cell r="F241" t="str">
            <v>h</v>
          </cell>
          <cell r="G241">
            <v>40</v>
          </cell>
          <cell r="I241">
            <v>8395.14</v>
          </cell>
          <cell r="J241">
            <v>11194.919189999999</v>
          </cell>
          <cell r="K241">
            <v>335805.6</v>
          </cell>
        </row>
        <row r="243">
          <cell r="B243">
            <v>4042150</v>
          </cell>
          <cell r="D243">
            <v>48.2</v>
          </cell>
          <cell r="E243" t="str">
            <v>Ayudante</v>
          </cell>
          <cell r="F243" t="str">
            <v>h</v>
          </cell>
          <cell r="G243">
            <v>40</v>
          </cell>
          <cell r="I243">
            <v>4095.26</v>
          </cell>
          <cell r="J243">
            <v>5461.0292099999997</v>
          </cell>
          <cell r="K243">
            <v>163810.40000000002</v>
          </cell>
        </row>
        <row r="246">
          <cell r="E246" t="str">
            <v xml:space="preserve">VALOR TOTAL DE LAS OBRAS EN NUMEROS </v>
          </cell>
          <cell r="K246">
            <v>546504406.83999991</v>
          </cell>
        </row>
        <row r="248">
          <cell r="E248" t="str">
            <v>VALOR TOTAL DE LAS OBRAS EN  LETRAS</v>
          </cell>
        </row>
        <row r="249">
          <cell r="C249" t="str">
            <v>Total suma AIUI</v>
          </cell>
          <cell r="E249">
            <v>0.33350000000000002</v>
          </cell>
        </row>
        <row r="251">
          <cell r="C251" t="str">
            <v xml:space="preserve">Además.              </v>
          </cell>
          <cell r="E251" t="str">
            <v xml:space="preserve">  _____________________%  (Especificar y soportar)</v>
          </cell>
        </row>
        <row r="253">
          <cell r="C253" t="str">
            <v>Firma del proponente. __________________________________________________________________________________</v>
          </cell>
        </row>
        <row r="255">
          <cell r="C255" t="str">
            <v>Nota:  El proponente  debe estudiar  todas y cada  una de  la especificaciones señaladas en los  ítem, para la elaboración de su oferta.</v>
          </cell>
        </row>
      </sheetData>
      <sheetData sheetId="2" refreshError="1">
        <row r="7">
          <cell r="D7" t="str">
            <v>ACTIVIDADES PRELIMINARES</v>
          </cell>
        </row>
        <row r="8">
          <cell r="B8" t="str">
            <v>103, 104,107 ,107A1, 201</v>
          </cell>
          <cell r="C8">
            <v>1</v>
          </cell>
          <cell r="D8" t="str">
            <v xml:space="preserve">Excavación manual o mecánica, en cualquier material y cualquier grado de humedad a las siguientes profundidades </v>
          </cell>
        </row>
        <row r="9">
          <cell r="A9">
            <v>4021103</v>
          </cell>
          <cell r="C9">
            <v>1.1000000000000001</v>
          </cell>
          <cell r="D9" t="str">
            <v>Excavación de zanjas entre 0 y 2,00 m de profundidad para redes de acueducto</v>
          </cell>
          <cell r="E9" t="str">
            <v>m3</v>
          </cell>
          <cell r="F9">
            <v>158</v>
          </cell>
          <cell r="G9">
            <v>11798</v>
          </cell>
          <cell r="H9">
            <v>7189</v>
          </cell>
          <cell r="I9">
            <v>9586.5314999999991</v>
          </cell>
          <cell r="J9">
            <v>1514671.977</v>
          </cell>
        </row>
        <row r="10">
          <cell r="A10">
            <v>4021130</v>
          </cell>
          <cell r="C10">
            <v>1.2</v>
          </cell>
          <cell r="D10" t="str">
            <v>Excavación de zanjas entre  2,00 y 4.00  m de profundidad para redes de acueducto</v>
          </cell>
          <cell r="E10" t="str">
            <v>m3</v>
          </cell>
          <cell r="F10">
            <v>65</v>
          </cell>
          <cell r="G10">
            <v>11798</v>
          </cell>
          <cell r="H10">
            <v>7962</v>
          </cell>
          <cell r="I10">
            <v>10617.326999999999</v>
          </cell>
          <cell r="J10">
            <v>690126.255</v>
          </cell>
        </row>
        <row r="11">
          <cell r="A11">
            <v>4021503</v>
          </cell>
          <cell r="C11">
            <v>1.3</v>
          </cell>
          <cell r="D11" t="str">
            <v>Excavaciòn para nichos de investigaciòn entre 0 y 2.00 metros  de profundidad (incluye lleno con material sobrante de la excavación y botada de los escombros)</v>
          </cell>
          <cell r="E11" t="str">
            <v>m3</v>
          </cell>
          <cell r="F11">
            <v>12</v>
          </cell>
          <cell r="G11">
            <v>15761</v>
          </cell>
          <cell r="H11">
            <v>18551</v>
          </cell>
          <cell r="I11">
            <v>24737.7585</v>
          </cell>
          <cell r="J11">
            <v>296853.10200000001</v>
          </cell>
        </row>
        <row r="12">
          <cell r="A12">
            <v>4021303</v>
          </cell>
          <cell r="C12">
            <v>1.4</v>
          </cell>
          <cell r="D12" t="str">
            <v>Excavación en roca, a cualquier profundidad</v>
          </cell>
          <cell r="E12" t="str">
            <v>m3</v>
          </cell>
          <cell r="F12">
            <v>5</v>
          </cell>
          <cell r="G12">
            <v>48891</v>
          </cell>
          <cell r="H12">
            <v>55428</v>
          </cell>
          <cell r="I12">
            <v>73913.237999999998</v>
          </cell>
          <cell r="J12">
            <v>369566.19</v>
          </cell>
        </row>
        <row r="14">
          <cell r="B14" t="str">
            <v>204, 204.A1,206,303,404</v>
          </cell>
          <cell r="C14">
            <v>2</v>
          </cell>
          <cell r="D14" t="str">
            <v>Llenos compactados en  zanjas y apiques:</v>
          </cell>
        </row>
        <row r="15">
          <cell r="A15">
            <v>4024103</v>
          </cell>
          <cell r="C15">
            <v>2.1</v>
          </cell>
          <cell r="D15" t="str">
            <v>Con material selecto de la excavación</v>
          </cell>
          <cell r="E15" t="str">
            <v>m3</v>
          </cell>
          <cell r="F15">
            <v>135</v>
          </cell>
          <cell r="G15">
            <v>6847</v>
          </cell>
          <cell r="H15">
            <v>8147</v>
          </cell>
          <cell r="I15">
            <v>10864.0245</v>
          </cell>
          <cell r="J15">
            <v>1466643.3074999999</v>
          </cell>
        </row>
        <row r="16">
          <cell r="A16">
            <v>4024112</v>
          </cell>
          <cell r="C16">
            <v>2.2000000000000002</v>
          </cell>
          <cell r="D16" t="str">
            <v>Con material de préstamo (arenilla o similar)</v>
          </cell>
          <cell r="E16" t="str">
            <v>m3</v>
          </cell>
          <cell r="F16">
            <v>90</v>
          </cell>
          <cell r="G16">
            <v>14409</v>
          </cell>
          <cell r="H16">
            <v>16896</v>
          </cell>
          <cell r="I16">
            <v>22530.815999999999</v>
          </cell>
          <cell r="J16">
            <v>2027773.44</v>
          </cell>
        </row>
        <row r="18">
          <cell r="A18">
            <v>4040401</v>
          </cell>
          <cell r="B18">
            <v>404</v>
          </cell>
          <cell r="C18">
            <v>3</v>
          </cell>
          <cell r="D18" t="str">
            <v>Suministro, transporte e instalación de entresuelo en arenilla, para apoyo de tubería.</v>
          </cell>
          <cell r="E18" t="str">
            <v>m3</v>
          </cell>
          <cell r="F18">
            <v>33</v>
          </cell>
          <cell r="G18">
            <v>30914</v>
          </cell>
          <cell r="H18">
            <v>40308</v>
          </cell>
          <cell r="I18">
            <v>53750.717999999993</v>
          </cell>
          <cell r="J18">
            <v>1773773.6939999997</v>
          </cell>
        </row>
        <row r="20">
          <cell r="A20">
            <v>4025001</v>
          </cell>
          <cell r="B20">
            <v>205</v>
          </cell>
          <cell r="C20">
            <v>4</v>
          </cell>
          <cell r="D20" t="str">
            <v>Cargue, retiro y botada de material sobrante y escombros, a cualquier distancia (incluye acarreo en sitio sin acceso vehicular)</v>
          </cell>
          <cell r="E20" t="str">
            <v>m3</v>
          </cell>
          <cell r="F20">
            <v>130</v>
          </cell>
          <cell r="G20">
            <v>19849</v>
          </cell>
          <cell r="H20">
            <v>16765</v>
          </cell>
          <cell r="I20">
            <v>22356.127499999999</v>
          </cell>
          <cell r="J20">
            <v>2906296.5749999997</v>
          </cell>
        </row>
        <row r="22">
          <cell r="B22">
            <v>202</v>
          </cell>
          <cell r="C22">
            <v>5</v>
          </cell>
          <cell r="D22" t="str">
            <v>Entibado de madera:</v>
          </cell>
        </row>
        <row r="23">
          <cell r="A23">
            <v>4022120</v>
          </cell>
          <cell r="C23">
            <v>5.0999999999999996</v>
          </cell>
          <cell r="D23" t="str">
            <v>Temporal</v>
          </cell>
          <cell r="E23" t="str">
            <v>m2</v>
          </cell>
          <cell r="F23">
            <v>30</v>
          </cell>
          <cell r="H23">
            <v>9932</v>
          </cell>
          <cell r="I23">
            <v>13244.321999999998</v>
          </cell>
          <cell r="J23">
            <v>397329.66</v>
          </cell>
        </row>
        <row r="25">
          <cell r="A25">
            <v>4023003</v>
          </cell>
          <cell r="B25">
            <v>203</v>
          </cell>
          <cell r="C25">
            <v>6</v>
          </cell>
          <cell r="D25" t="str">
            <v>Trinchos de madera permanente</v>
          </cell>
          <cell r="E25" t="str">
            <v>m2</v>
          </cell>
          <cell r="F25">
            <v>15</v>
          </cell>
          <cell r="H25">
            <v>7888</v>
          </cell>
          <cell r="I25">
            <v>10518.647999999999</v>
          </cell>
          <cell r="J25">
            <v>157779.72</v>
          </cell>
        </row>
        <row r="27">
          <cell r="B27" t="str">
            <v>701, 701.2, 704</v>
          </cell>
          <cell r="C27">
            <v>7</v>
          </cell>
          <cell r="D27" t="str">
            <v>Transporte y colocación de tubería de hierro dúctil TK9, unión mecánica, incluye el suministro y aplicación del lubricante requerido, en los siguientes diámetros:</v>
          </cell>
        </row>
        <row r="28">
          <cell r="A28">
            <v>4072006</v>
          </cell>
          <cell r="C28">
            <v>7.1</v>
          </cell>
          <cell r="D28" t="str">
            <v>De 150mm (6")</v>
          </cell>
          <cell r="E28" t="str">
            <v>m</v>
          </cell>
          <cell r="F28">
            <v>273</v>
          </cell>
          <cell r="G28">
            <v>16000</v>
          </cell>
          <cell r="H28">
            <v>10166</v>
          </cell>
          <cell r="I28">
            <v>13556.360999999999</v>
          </cell>
          <cell r="J28">
            <v>3700886.5529999998</v>
          </cell>
        </row>
        <row r="30">
          <cell r="A30">
            <v>4071068</v>
          </cell>
          <cell r="B30" t="str">
            <v>701, 701.N1</v>
          </cell>
          <cell r="C30">
            <v>8</v>
          </cell>
          <cell r="D30" t="str">
            <v xml:space="preserve">Suministro, transporte y colocación de tubería galvanizada de 37.5 mm (1 1/2") para atraque de tuberías ( incluye cortes y soldaduras) </v>
          </cell>
          <cell r="E30" t="str">
            <v>m</v>
          </cell>
          <cell r="F30">
            <v>25</v>
          </cell>
          <cell r="G30">
            <v>11908</v>
          </cell>
          <cell r="H30">
            <v>12099</v>
          </cell>
          <cell r="I30">
            <v>16134.0165</v>
          </cell>
          <cell r="J30">
            <v>403350.41249999998</v>
          </cell>
        </row>
        <row r="32">
          <cell r="B32" t="str">
            <v>705, 706, 701, 701.3</v>
          </cell>
          <cell r="C32">
            <v>9</v>
          </cell>
          <cell r="D32" t="str">
            <v>Suministro, transporte y colocación de unión de reparación universal , en los siguientes diámetros:</v>
          </cell>
        </row>
        <row r="33">
          <cell r="A33">
            <v>4079154</v>
          </cell>
          <cell r="C33">
            <v>9.1</v>
          </cell>
          <cell r="D33" t="str">
            <v>De 150 mm (6") - Rango de atención en extremos de 159.2 mm a 181.6 mm</v>
          </cell>
          <cell r="E33" t="str">
            <v>un</v>
          </cell>
          <cell r="F33">
            <v>6</v>
          </cell>
          <cell r="G33">
            <v>89697</v>
          </cell>
          <cell r="H33">
            <v>131600</v>
          </cell>
          <cell r="I33">
            <v>175488.59999999998</v>
          </cell>
          <cell r="J33">
            <v>1052931.5999999999</v>
          </cell>
        </row>
        <row r="35">
          <cell r="B35" t="str">
            <v>705, 706, 701, 701.3.A1</v>
          </cell>
          <cell r="C35">
            <v>10</v>
          </cell>
          <cell r="D35" t="str">
            <v>Suministro, transporte y colocación de unión de construcción  ( unión mecánica) en PVC RDE 21, en los siguientes diámetros:</v>
          </cell>
        </row>
        <row r="36">
          <cell r="A36">
            <v>4078992</v>
          </cell>
          <cell r="C36">
            <v>10.1</v>
          </cell>
          <cell r="D36" t="str">
            <v>De 150 mm (6")</v>
          </cell>
          <cell r="E36" t="str">
            <v>un</v>
          </cell>
          <cell r="F36">
            <v>4</v>
          </cell>
          <cell r="G36">
            <v>58514</v>
          </cell>
          <cell r="H36">
            <v>142805</v>
          </cell>
          <cell r="I36">
            <v>190430.4675</v>
          </cell>
          <cell r="J36">
            <v>761721.87</v>
          </cell>
        </row>
        <row r="37">
          <cell r="A37">
            <v>4078990</v>
          </cell>
          <cell r="B37" t="str">
            <v>701, 706, 701.2, 701.3, 701.7</v>
          </cell>
          <cell r="C37">
            <v>12</v>
          </cell>
          <cell r="D37" t="str">
            <v>Suministro, transporte y colocación de codos en hierro fundido o hierro dúctil, en los siguientes diámetros y ángulos</v>
          </cell>
          <cell r="I37">
            <v>0</v>
          </cell>
          <cell r="J37">
            <v>0</v>
          </cell>
        </row>
        <row r="38">
          <cell r="A38">
            <v>4078990</v>
          </cell>
          <cell r="C38">
            <v>12.1</v>
          </cell>
          <cell r="D38" t="str">
            <v>De 100 mm (4"), 90 grados</v>
          </cell>
          <cell r="E38" t="str">
            <v>un</v>
          </cell>
          <cell r="G38">
            <v>84875</v>
          </cell>
          <cell r="H38">
            <v>103265</v>
          </cell>
          <cell r="I38">
            <v>137703.8775</v>
          </cell>
          <cell r="J38">
            <v>0</v>
          </cell>
        </row>
        <row r="39">
          <cell r="A39">
            <v>4078990</v>
          </cell>
          <cell r="C39">
            <v>12.2</v>
          </cell>
          <cell r="D39" t="str">
            <v>De 100 mm (4"), 45 grados</v>
          </cell>
          <cell r="E39" t="str">
            <v>un</v>
          </cell>
          <cell r="G39">
            <v>178309</v>
          </cell>
          <cell r="H39">
            <v>85865</v>
          </cell>
          <cell r="I39">
            <v>114500.97749999999</v>
          </cell>
          <cell r="J39">
            <v>0</v>
          </cell>
        </row>
        <row r="40">
          <cell r="A40">
            <v>4078990</v>
          </cell>
          <cell r="C40">
            <v>12.3</v>
          </cell>
          <cell r="D40" t="str">
            <v>De 100 mm (4"), 22,50 grados</v>
          </cell>
          <cell r="E40" t="str">
            <v>un</v>
          </cell>
          <cell r="G40">
            <v>61225</v>
          </cell>
          <cell r="H40">
            <v>73105</v>
          </cell>
          <cell r="I40">
            <v>97485.517499999987</v>
          </cell>
          <cell r="J40">
            <v>0</v>
          </cell>
        </row>
        <row r="41">
          <cell r="A41">
            <v>4078990</v>
          </cell>
          <cell r="C41">
            <v>12.4</v>
          </cell>
          <cell r="D41" t="str">
            <v>De 100 mm (4"), 11,25 grados</v>
          </cell>
          <cell r="E41" t="str">
            <v>un</v>
          </cell>
          <cell r="G41">
            <v>61095</v>
          </cell>
          <cell r="H41">
            <v>73105</v>
          </cell>
          <cell r="I41">
            <v>97485.517499999987</v>
          </cell>
          <cell r="J41">
            <v>0</v>
          </cell>
        </row>
        <row r="42">
          <cell r="A42">
            <v>4078990</v>
          </cell>
          <cell r="C42">
            <v>12.5</v>
          </cell>
          <cell r="D42" t="str">
            <v>De 150 mm (6"), 90 grados</v>
          </cell>
          <cell r="E42" t="str">
            <v>un</v>
          </cell>
          <cell r="G42">
            <v>84875</v>
          </cell>
          <cell r="H42">
            <v>255194</v>
          </cell>
          <cell r="I42">
            <v>340301.19899999996</v>
          </cell>
          <cell r="J42">
            <v>0</v>
          </cell>
        </row>
        <row r="43">
          <cell r="A43">
            <v>4078990</v>
          </cell>
          <cell r="C43">
            <v>12.6</v>
          </cell>
          <cell r="D43" t="str">
            <v>De 150 mm (6"), 45 grados</v>
          </cell>
          <cell r="E43" t="str">
            <v>un</v>
          </cell>
          <cell r="G43">
            <v>178309</v>
          </cell>
          <cell r="H43">
            <v>179794</v>
          </cell>
          <cell r="I43">
            <v>239755.29899999997</v>
          </cell>
          <cell r="J43">
            <v>0</v>
          </cell>
        </row>
        <row r="44">
          <cell r="A44">
            <v>4078990</v>
          </cell>
          <cell r="C44">
            <v>12.7</v>
          </cell>
          <cell r="D44" t="str">
            <v>De 150 mm (6"), 22,50 grados</v>
          </cell>
          <cell r="E44" t="str">
            <v>un</v>
          </cell>
          <cell r="G44">
            <v>61225</v>
          </cell>
          <cell r="H44">
            <v>163554</v>
          </cell>
          <cell r="I44">
            <v>218099.25899999999</v>
          </cell>
          <cell r="J44">
            <v>0</v>
          </cell>
        </row>
        <row r="45">
          <cell r="A45">
            <v>4078990</v>
          </cell>
          <cell r="C45">
            <v>12.8</v>
          </cell>
          <cell r="D45" t="str">
            <v>De 150 mm (6"), 11,25 grados</v>
          </cell>
          <cell r="E45" t="str">
            <v>un</v>
          </cell>
          <cell r="G45">
            <v>61095</v>
          </cell>
          <cell r="H45">
            <v>153204</v>
          </cell>
          <cell r="I45">
            <v>204297.53399999999</v>
          </cell>
          <cell r="J45">
            <v>0</v>
          </cell>
        </row>
        <row r="46">
          <cell r="A46">
            <v>4078990</v>
          </cell>
          <cell r="C46">
            <v>12.9</v>
          </cell>
          <cell r="D46" t="str">
            <v>De 200 mm (8"), 90 grados</v>
          </cell>
          <cell r="E46" t="str">
            <v>un</v>
          </cell>
          <cell r="G46">
            <v>84875</v>
          </cell>
          <cell r="H46">
            <v>443863</v>
          </cell>
          <cell r="I46">
            <v>591891.31049999991</v>
          </cell>
          <cell r="J46">
            <v>0</v>
          </cell>
        </row>
        <row r="47">
          <cell r="A47">
            <v>4078990</v>
          </cell>
          <cell r="C47">
            <v>12.1</v>
          </cell>
          <cell r="D47" t="str">
            <v>De 200 mm (8"), 45 grados</v>
          </cell>
          <cell r="E47" t="str">
            <v>un</v>
          </cell>
          <cell r="G47">
            <v>178309</v>
          </cell>
          <cell r="H47">
            <v>359183</v>
          </cell>
          <cell r="I47">
            <v>478970.53049999999</v>
          </cell>
          <cell r="J47">
            <v>0</v>
          </cell>
        </row>
        <row r="48">
          <cell r="A48">
            <v>4078990</v>
          </cell>
          <cell r="C48">
            <v>12.11</v>
          </cell>
          <cell r="D48" t="str">
            <v>De 200 mm (8"), 22,50 grados</v>
          </cell>
          <cell r="E48" t="str">
            <v>un</v>
          </cell>
          <cell r="G48">
            <v>61225</v>
          </cell>
          <cell r="I48">
            <v>0</v>
          </cell>
          <cell r="J48">
            <v>0</v>
          </cell>
        </row>
        <row r="49">
          <cell r="A49">
            <v>4078990</v>
          </cell>
          <cell r="C49">
            <v>12.12</v>
          </cell>
          <cell r="D49" t="str">
            <v>De 200 mm (8"), 11,25 grados</v>
          </cell>
          <cell r="E49" t="str">
            <v>un</v>
          </cell>
          <cell r="G49">
            <v>61095</v>
          </cell>
          <cell r="I49">
            <v>0</v>
          </cell>
          <cell r="J49">
            <v>0</v>
          </cell>
        </row>
        <row r="50">
          <cell r="A50">
            <v>4078990</v>
          </cell>
          <cell r="B50" t="str">
            <v>701, 701.2, 706</v>
          </cell>
          <cell r="C50">
            <v>13</v>
          </cell>
          <cell r="D50" t="str">
            <v>Suministro, transporte y colocación de tees en hierro dúctil en los siguientes diámetros:</v>
          </cell>
          <cell r="I50">
            <v>0</v>
          </cell>
          <cell r="J50">
            <v>0</v>
          </cell>
        </row>
        <row r="51">
          <cell r="A51">
            <v>4078990</v>
          </cell>
          <cell r="C51">
            <v>13.1</v>
          </cell>
          <cell r="D51" t="str">
            <v>De 100mm x 100mm (4"x4")</v>
          </cell>
          <cell r="E51" t="str">
            <v>un</v>
          </cell>
          <cell r="G51">
            <v>79073</v>
          </cell>
          <cell r="H51">
            <v>109630</v>
          </cell>
          <cell r="I51">
            <v>146191.60499999998</v>
          </cell>
          <cell r="J51">
            <v>0</v>
          </cell>
        </row>
        <row r="52">
          <cell r="A52">
            <v>4078990</v>
          </cell>
          <cell r="C52">
            <v>13.2</v>
          </cell>
          <cell r="D52" t="str">
            <v>De 100 mm x 75 mm (4" x 3")</v>
          </cell>
          <cell r="E52" t="str">
            <v>un</v>
          </cell>
          <cell r="G52">
            <v>168813</v>
          </cell>
          <cell r="H52">
            <v>90287</v>
          </cell>
          <cell r="I52">
            <v>120397.71449999999</v>
          </cell>
          <cell r="J52">
            <v>0</v>
          </cell>
        </row>
        <row r="53">
          <cell r="A53">
            <v>4078990</v>
          </cell>
          <cell r="C53">
            <v>13.3</v>
          </cell>
          <cell r="D53" t="str">
            <v>De 150 mm x 150 mm (6" x 6")</v>
          </cell>
          <cell r="E53" t="str">
            <v>un</v>
          </cell>
          <cell r="G53">
            <v>168813</v>
          </cell>
          <cell r="H53">
            <v>228014</v>
          </cell>
          <cell r="I53">
            <v>304056.66899999999</v>
          </cell>
          <cell r="J53">
            <v>0</v>
          </cell>
        </row>
        <row r="54">
          <cell r="A54">
            <v>4078990</v>
          </cell>
          <cell r="C54">
            <v>13.4</v>
          </cell>
          <cell r="D54" t="str">
            <v>De 150 mm x 100 mm (6" x 4")</v>
          </cell>
          <cell r="E54" t="str">
            <v>un</v>
          </cell>
          <cell r="G54">
            <v>168813</v>
          </cell>
          <cell r="H54">
            <v>215254</v>
          </cell>
          <cell r="I54">
            <v>287041.20899999997</v>
          </cell>
          <cell r="J54">
            <v>0</v>
          </cell>
        </row>
        <row r="55">
          <cell r="A55">
            <v>4078990</v>
          </cell>
          <cell r="C55">
            <v>13.5</v>
          </cell>
          <cell r="D55" t="str">
            <v>De 200 mm x 200 mm (8" x 8")</v>
          </cell>
          <cell r="E55" t="str">
            <v>un</v>
          </cell>
          <cell r="H55">
            <v>0</v>
          </cell>
          <cell r="I55">
            <v>0</v>
          </cell>
          <cell r="J55">
            <v>0</v>
          </cell>
        </row>
        <row r="56">
          <cell r="A56">
            <v>4078990</v>
          </cell>
          <cell r="C56">
            <v>13.6</v>
          </cell>
          <cell r="D56" t="str">
            <v>De 200 mm x 150 mm (8" x 6")</v>
          </cell>
          <cell r="E56" t="str">
            <v>un</v>
          </cell>
          <cell r="H56">
            <v>365394</v>
          </cell>
          <cell r="I56">
            <v>487252.89899999998</v>
          </cell>
          <cell r="J56">
            <v>0</v>
          </cell>
        </row>
        <row r="57">
          <cell r="A57">
            <v>4078990</v>
          </cell>
          <cell r="C57">
            <v>13.7</v>
          </cell>
          <cell r="D57" t="str">
            <v>De 200 mm x 100 mm (8" x 4")</v>
          </cell>
          <cell r="E57" t="str">
            <v>un</v>
          </cell>
          <cell r="H57">
            <v>365394</v>
          </cell>
          <cell r="I57">
            <v>487252.89899999998</v>
          </cell>
          <cell r="J57">
            <v>0</v>
          </cell>
        </row>
        <row r="59">
          <cell r="B59" t="str">
            <v>701, 701.2, 701.7, 706</v>
          </cell>
          <cell r="C59">
            <v>11</v>
          </cell>
          <cell r="D59" t="str">
            <v>Suministro, transporte y colocación de tees en hierro fundido o hierro ductil para hierro dúctil, en los siguientes diámetros:</v>
          </cell>
          <cell r="F59">
            <v>0</v>
          </cell>
        </row>
        <row r="60">
          <cell r="F60">
            <v>0</v>
          </cell>
        </row>
        <row r="61">
          <cell r="A61">
            <v>4072345</v>
          </cell>
          <cell r="C61">
            <v>11.1</v>
          </cell>
          <cell r="D61" t="str">
            <v>150 mm x 150 mm (6" x 6")</v>
          </cell>
          <cell r="E61" t="str">
            <v>un</v>
          </cell>
          <cell r="F61">
            <v>2</v>
          </cell>
          <cell r="H61">
            <v>230038</v>
          </cell>
          <cell r="I61">
            <v>306755.67299999995</v>
          </cell>
          <cell r="J61">
            <v>613511.3459999999</v>
          </cell>
        </row>
        <row r="62">
          <cell r="F62">
            <v>0</v>
          </cell>
        </row>
        <row r="63">
          <cell r="B63" t="str">
            <v>701, 701.2,  701.3,  701.7, 706</v>
          </cell>
          <cell r="C63">
            <v>12</v>
          </cell>
          <cell r="D63" t="str">
            <v>Suministro, transporte y colocación de codos de hierro fundido o hierro dúctil para hierro dúctil, en los siguientes diámetros:</v>
          </cell>
        </row>
        <row r="64">
          <cell r="A64">
            <v>4072174</v>
          </cell>
          <cell r="C64">
            <v>12.1</v>
          </cell>
          <cell r="D64" t="str">
            <v>150  mm (6") de 22.5°</v>
          </cell>
          <cell r="E64" t="str">
            <v>un</v>
          </cell>
          <cell r="F64">
            <v>7</v>
          </cell>
          <cell r="H64">
            <v>165240</v>
          </cell>
          <cell r="I64">
            <v>220347.53999999998</v>
          </cell>
          <cell r="J64">
            <v>1542432.7799999998</v>
          </cell>
        </row>
        <row r="66">
          <cell r="A66">
            <v>4072192</v>
          </cell>
          <cell r="C66">
            <v>12.2</v>
          </cell>
          <cell r="D66" t="str">
            <v>150  mm  (6") de 11.25°</v>
          </cell>
          <cell r="E66" t="str">
            <v>un</v>
          </cell>
          <cell r="F66">
            <v>6</v>
          </cell>
          <cell r="H66">
            <v>154047</v>
          </cell>
          <cell r="I66">
            <v>205421.67449999999</v>
          </cell>
          <cell r="J66">
            <v>1232530.047</v>
          </cell>
        </row>
        <row r="68">
          <cell r="A68">
            <v>4072124</v>
          </cell>
          <cell r="C68">
            <v>12.3</v>
          </cell>
          <cell r="D68" t="str">
            <v>150 mm (16") de 90°</v>
          </cell>
          <cell r="E68" t="str">
            <v>un</v>
          </cell>
          <cell r="F68">
            <v>1</v>
          </cell>
          <cell r="H68">
            <v>256880</v>
          </cell>
          <cell r="I68">
            <v>342549.48</v>
          </cell>
          <cell r="J68">
            <v>342549.48</v>
          </cell>
        </row>
        <row r="70">
          <cell r="A70">
            <v>4072152</v>
          </cell>
          <cell r="C70">
            <v>12.4</v>
          </cell>
          <cell r="D70" t="str">
            <v>150 mm  (6") de 45°</v>
          </cell>
          <cell r="E70" t="str">
            <v>un</v>
          </cell>
          <cell r="F70">
            <v>9</v>
          </cell>
          <cell r="H70">
            <v>181480</v>
          </cell>
          <cell r="I70">
            <v>242003.58</v>
          </cell>
          <cell r="J70">
            <v>2178032.2199999997</v>
          </cell>
        </row>
        <row r="72">
          <cell r="B72" t="str">
            <v>707, 707.A1</v>
          </cell>
          <cell r="C72">
            <v>13</v>
          </cell>
          <cell r="D72" t="str">
            <v>Construcción de cajas para  válvulas incluye tapa y marco, según esquema No.1 de la norma 707</v>
          </cell>
        </row>
        <row r="73">
          <cell r="A73">
            <v>4079302</v>
          </cell>
          <cell r="C73">
            <v>13.1</v>
          </cell>
          <cell r="D73" t="str">
            <v xml:space="preserve">Para válvulas de  diámetro  6 "  </v>
          </cell>
          <cell r="E73" t="str">
            <v>un</v>
          </cell>
          <cell r="F73">
            <v>2</v>
          </cell>
          <cell r="G73">
            <v>140354</v>
          </cell>
          <cell r="H73">
            <v>134682</v>
          </cell>
          <cell r="I73">
            <v>179598.44699999999</v>
          </cell>
          <cell r="J73">
            <v>359196.89399999997</v>
          </cell>
        </row>
        <row r="74">
          <cell r="A74">
            <v>4079302</v>
          </cell>
          <cell r="C74">
            <v>13.2</v>
          </cell>
          <cell r="D74" t="str">
            <v xml:space="preserve">Para válvulas de  diámetro  2 "  </v>
          </cell>
          <cell r="E74" t="str">
            <v>un</v>
          </cell>
          <cell r="F74">
            <v>2</v>
          </cell>
          <cell r="G74">
            <v>140354</v>
          </cell>
          <cell r="H74">
            <v>134682</v>
          </cell>
          <cell r="I74">
            <v>179598.44699999999</v>
          </cell>
          <cell r="J74">
            <v>359196.89399999997</v>
          </cell>
        </row>
        <row r="76">
          <cell r="B76" t="str">
            <v>702, 702.1 y 702.1.A1</v>
          </cell>
          <cell r="C76">
            <v>14</v>
          </cell>
          <cell r="D76" t="str">
            <v>Transporte y colocación de válvulas de compuerta elástica de vástago no ascendente extremo CxC (junta perdida con empaque), en los siguientes diámetros:</v>
          </cell>
        </row>
        <row r="77">
          <cell r="A77">
            <v>4077725</v>
          </cell>
          <cell r="C77">
            <v>24.1</v>
          </cell>
          <cell r="D77" t="str">
            <v xml:space="preserve">De 50 mm (2") </v>
          </cell>
          <cell r="E77" t="str">
            <v>un</v>
          </cell>
          <cell r="F77">
            <v>2</v>
          </cell>
          <cell r="H77">
            <v>23200</v>
          </cell>
          <cell r="I77">
            <v>30937.199999999997</v>
          </cell>
          <cell r="J77">
            <v>61874.399999999994</v>
          </cell>
        </row>
        <row r="78">
          <cell r="A78">
            <v>4078208</v>
          </cell>
          <cell r="C78">
            <v>14.1</v>
          </cell>
          <cell r="D78" t="str">
            <v xml:space="preserve">De 150 mm (6") </v>
          </cell>
          <cell r="E78" t="str">
            <v>un</v>
          </cell>
          <cell r="F78">
            <v>2</v>
          </cell>
          <cell r="H78">
            <v>40162</v>
          </cell>
          <cell r="I78">
            <v>53556.026999999995</v>
          </cell>
          <cell r="J78">
            <v>107112.05399999999</v>
          </cell>
        </row>
        <row r="79">
          <cell r="B79" t="str">
            <v>411,    411.A1</v>
          </cell>
          <cell r="C79">
            <v>15</v>
          </cell>
          <cell r="D79" t="str">
            <v>Cortes de tubería  (incluye biselada)</v>
          </cell>
          <cell r="I79">
            <v>0</v>
          </cell>
          <cell r="J79">
            <v>0</v>
          </cell>
        </row>
        <row r="80">
          <cell r="C80">
            <v>15.1</v>
          </cell>
          <cell r="D80" t="str">
            <v>Con acetileno</v>
          </cell>
          <cell r="E80" t="str">
            <v>cm</v>
          </cell>
          <cell r="G80">
            <v>611</v>
          </cell>
          <cell r="I80">
            <v>0</v>
          </cell>
          <cell r="J80">
            <v>0</v>
          </cell>
        </row>
        <row r="81">
          <cell r="C81">
            <v>15.2</v>
          </cell>
          <cell r="D81" t="str">
            <v>Sin acetileno</v>
          </cell>
          <cell r="E81" t="str">
            <v>cm</v>
          </cell>
          <cell r="G81">
            <v>611</v>
          </cell>
          <cell r="I81">
            <v>0</v>
          </cell>
          <cell r="J81">
            <v>0</v>
          </cell>
        </row>
        <row r="82">
          <cell r="I82">
            <v>0</v>
          </cell>
          <cell r="J82">
            <v>0</v>
          </cell>
        </row>
        <row r="83">
          <cell r="B83" t="str">
            <v>411, 411.A.1</v>
          </cell>
          <cell r="C83">
            <v>16</v>
          </cell>
          <cell r="D83" t="str">
            <v>Suministro, transporte y colocación de cordón de soldadura completo</v>
          </cell>
          <cell r="E83" t="str">
            <v>cm</v>
          </cell>
          <cell r="G83">
            <v>826</v>
          </cell>
          <cell r="I83">
            <v>0</v>
          </cell>
          <cell r="J83">
            <v>0</v>
          </cell>
        </row>
        <row r="84">
          <cell r="B84" t="str">
            <v>711, 702.N4</v>
          </cell>
          <cell r="C84">
            <v>27</v>
          </cell>
          <cell r="D84" t="str">
            <v>Retiro de válvulas de compuerta e hidrantes y reintegro al almacén de EPM en Guayabal, tal y como se encuentren en el terreno, en cualquier diámetro</v>
          </cell>
          <cell r="E84" t="str">
            <v>un</v>
          </cell>
          <cell r="I84">
            <v>0</v>
          </cell>
          <cell r="J84">
            <v>0</v>
          </cell>
        </row>
        <row r="86">
          <cell r="B86" t="str">
            <v>703, 703.A1</v>
          </cell>
          <cell r="C86">
            <v>17</v>
          </cell>
          <cell r="D86" t="str">
            <v xml:space="preserve">Transporte y colocación de hidrante suministrado por EPM (no incluye la válvula), en los siguientes diámetros. </v>
          </cell>
        </row>
        <row r="87">
          <cell r="A87">
            <v>4078716</v>
          </cell>
          <cell r="C87">
            <v>15.1</v>
          </cell>
          <cell r="D87" t="str">
            <v xml:space="preserve">De  100 mm (4") </v>
          </cell>
          <cell r="E87" t="str">
            <v>un</v>
          </cell>
          <cell r="F87">
            <v>3</v>
          </cell>
          <cell r="G87">
            <v>30104</v>
          </cell>
          <cell r="H87">
            <v>67049</v>
          </cell>
          <cell r="I87">
            <v>89409.841499999995</v>
          </cell>
          <cell r="J87">
            <v>268229.5245</v>
          </cell>
        </row>
        <row r="89">
          <cell r="A89">
            <v>4042117</v>
          </cell>
          <cell r="B89" t="str">
            <v>423.N1</v>
          </cell>
          <cell r="C89">
            <v>16</v>
          </cell>
          <cell r="D89" t="str">
            <v>Suministro, transporte e instalación de cinta en polietileno para señalización de redes de acueducto</v>
          </cell>
          <cell r="E89" t="str">
            <v>m</v>
          </cell>
          <cell r="F89">
            <v>280</v>
          </cell>
          <cell r="H89">
            <v>1082</v>
          </cell>
          <cell r="I89">
            <v>1442.847</v>
          </cell>
          <cell r="J89">
            <v>403997.16</v>
          </cell>
        </row>
        <row r="91">
          <cell r="B91" t="str">
            <v>702.2, 702.2A1</v>
          </cell>
          <cell r="C91">
            <v>17</v>
          </cell>
          <cell r="D91" t="str">
            <v>Suministro, transporte y colocación de válvulas reguladoras de presión, incluye las reducciones niples de acero soldados y roscados, bridas, válvula de admisión y expulsión de aire, válvula de guarda, manómetros, filtro en Y, válvulas auxiliares de entrad</v>
          </cell>
        </row>
        <row r="92">
          <cell r="A92">
            <v>4078414</v>
          </cell>
          <cell r="C92">
            <v>17.100000000000001</v>
          </cell>
          <cell r="D92" t="str">
            <v>75 mm (3")</v>
          </cell>
          <cell r="E92" t="str">
            <v>un</v>
          </cell>
          <cell r="F92">
            <v>2</v>
          </cell>
          <cell r="H92">
            <v>2319080</v>
          </cell>
          <cell r="I92">
            <v>3092493.1799999997</v>
          </cell>
          <cell r="J92">
            <v>6184986.3599999994</v>
          </cell>
        </row>
        <row r="94">
          <cell r="B94">
            <v>707</v>
          </cell>
          <cell r="C94">
            <v>18</v>
          </cell>
          <cell r="D94" t="str">
            <v>Construcción de cajas para estación reguladora de presión según plano ACC-02-05-0119-16, se incluye excavación, lleno y botada de escombros, en los siguientes diámetros:</v>
          </cell>
        </row>
        <row r="95">
          <cell r="A95">
            <v>4079320</v>
          </cell>
          <cell r="C95">
            <v>18.100000000000001</v>
          </cell>
          <cell r="D95" t="str">
            <v>75 mm (3")</v>
          </cell>
          <cell r="E95" t="str">
            <v>un</v>
          </cell>
          <cell r="F95">
            <v>2</v>
          </cell>
          <cell r="H95">
            <v>1451620</v>
          </cell>
          <cell r="I95">
            <v>1935735.2699999998</v>
          </cell>
          <cell r="J95">
            <v>3871470.5399999996</v>
          </cell>
        </row>
        <row r="97">
          <cell r="D97" t="str">
            <v>ACTIVIDADES COMPLEMENTARIAS</v>
          </cell>
        </row>
        <row r="98">
          <cell r="A98">
            <v>4051101</v>
          </cell>
          <cell r="B98" t="str">
            <v>306, 306.A1,   307</v>
          </cell>
          <cell r="C98">
            <v>19</v>
          </cell>
          <cell r="D98" t="str">
            <v>Suministro, transporte y colocación de concreto (incluye aditivos requeridos por la mezcla), de f'c=21 MPa (210 kg/cm2) para vaciado de anclajes, fundaciones, apoyos de la tubería</v>
          </cell>
          <cell r="E98" t="str">
            <v>m3</v>
          </cell>
          <cell r="F98">
            <v>10</v>
          </cell>
          <cell r="G98">
            <v>201419</v>
          </cell>
          <cell r="H98">
            <v>206324</v>
          </cell>
          <cell r="I98">
            <v>275133.054</v>
          </cell>
          <cell r="J98">
            <v>2751330.54</v>
          </cell>
        </row>
        <row r="100">
          <cell r="B100">
            <v>601</v>
          </cell>
          <cell r="C100">
            <v>20</v>
          </cell>
          <cell r="D100" t="str">
            <v>Suministro, transporte, figuración y colocación de acero de refuerzo, en los siguientes diametros:</v>
          </cell>
        </row>
        <row r="101">
          <cell r="A101">
            <v>4060122</v>
          </cell>
          <cell r="C101">
            <v>20.100000000000001</v>
          </cell>
          <cell r="D101" t="str">
            <v>9,52 mm  (3/8"), grado 60</v>
          </cell>
          <cell r="E101" t="str">
            <v>Kg</v>
          </cell>
          <cell r="F101">
            <v>50</v>
          </cell>
          <cell r="G101">
            <v>0</v>
          </cell>
          <cell r="H101">
            <v>3162</v>
          </cell>
          <cell r="I101">
            <v>4216.527</v>
          </cell>
          <cell r="J101">
            <v>210826.35</v>
          </cell>
        </row>
        <row r="102">
          <cell r="A102">
            <v>4060120</v>
          </cell>
          <cell r="C102">
            <v>20.2</v>
          </cell>
          <cell r="D102" t="str">
            <v>12,70 mm  (1/2"), grado 60</v>
          </cell>
          <cell r="E102" t="str">
            <v>Kg</v>
          </cell>
          <cell r="F102">
            <v>250</v>
          </cell>
          <cell r="G102">
            <v>0</v>
          </cell>
          <cell r="H102">
            <v>2244</v>
          </cell>
          <cell r="I102">
            <v>2992.3739999999998</v>
          </cell>
          <cell r="J102">
            <v>748093.5</v>
          </cell>
        </row>
        <row r="104">
          <cell r="B104" t="str">
            <v>422.N1</v>
          </cell>
          <cell r="C104">
            <v>21</v>
          </cell>
          <cell r="D104" t="str">
            <v>Mano de obra (incluye prestaciones sociales, y herramienta menor)</v>
          </cell>
        </row>
        <row r="105">
          <cell r="A105">
            <v>4042152</v>
          </cell>
          <cell r="C105">
            <v>21.1</v>
          </cell>
          <cell r="D105" t="str">
            <v>Oficial</v>
          </cell>
          <cell r="E105" t="str">
            <v>h</v>
          </cell>
          <cell r="F105">
            <v>56</v>
          </cell>
          <cell r="G105">
            <v>6500</v>
          </cell>
          <cell r="H105">
            <v>8395</v>
          </cell>
          <cell r="I105">
            <v>11194.7325</v>
          </cell>
          <cell r="J105">
            <v>626905.02</v>
          </cell>
        </row>
        <row r="106">
          <cell r="A106">
            <v>4042150</v>
          </cell>
          <cell r="C106">
            <v>21.2</v>
          </cell>
          <cell r="D106" t="str">
            <v>Ayudante</v>
          </cell>
          <cell r="E106" t="str">
            <v>h</v>
          </cell>
          <cell r="F106">
            <v>150</v>
          </cell>
          <cell r="G106">
            <v>12000</v>
          </cell>
          <cell r="H106">
            <v>4095</v>
          </cell>
          <cell r="I106">
            <v>5460.6824999999999</v>
          </cell>
          <cell r="J106">
            <v>819102.375</v>
          </cell>
        </row>
        <row r="107">
          <cell r="G107" t="str">
            <v>SUBTOTAL     $</v>
          </cell>
          <cell r="J107">
            <v>40201081.840500005</v>
          </cell>
        </row>
        <row r="109">
          <cell r="D109" t="str">
            <v>VALOR TOTAL DE LAS OBRAS ( en números)</v>
          </cell>
        </row>
        <row r="110">
          <cell r="D110" t="str">
            <v xml:space="preserve">VALOR TOTAL DE LAS OBRAS ( en letras) </v>
          </cell>
        </row>
        <row r="111">
          <cell r="D111" t="str">
            <v xml:space="preserve">PLAZO (en días comunes o solares, cuarenta y cinco dias) </v>
          </cell>
        </row>
        <row r="113">
          <cell r="D113" t="str">
            <v>LOS PRECIOS ANTERIORES SON A TODO COSTO (incluyen costos directos más indirectos)</v>
          </cell>
        </row>
        <row r="114">
          <cell r="D114" t="str">
            <v>ADMINISTRACIÓN                                        21.50  %</v>
          </cell>
        </row>
        <row r="115">
          <cell r="D115" t="str">
            <v>IMPREVISTOS                                                 2.00  %</v>
          </cell>
        </row>
        <row r="116">
          <cell r="D116" t="str">
            <v>UTILIDADES                                                    6.00   %</v>
          </cell>
        </row>
        <row r="117">
          <cell r="D117" t="str">
            <v>IMPACTO COMUNITARIO                            47.85  %</v>
          </cell>
        </row>
        <row r="118">
          <cell r="D118" t="str">
            <v xml:space="preserve">TOTAL SUMA AIU                                          33.35  %               </v>
          </cell>
        </row>
        <row r="119">
          <cell r="D119" t="str">
            <v>OTROS (especificar y soportar)                             %</v>
          </cell>
        </row>
        <row r="124">
          <cell r="C124" t="str">
            <v>FIRMA DEL PROPONENTE</v>
          </cell>
          <cell r="E124" t="str">
            <v>FIRMA DEL INGENIERO QUE ABONA LA PROPUESTA</v>
          </cell>
        </row>
        <row r="129">
          <cell r="D129" t="str">
            <v xml:space="preserve">Zona Sur </v>
          </cell>
        </row>
        <row r="130">
          <cell r="D130" t="str">
            <v>Plan de la Infraestructura</v>
          </cell>
        </row>
        <row r="131">
          <cell r="D131" t="str">
            <v>En abril 21 de 2004 :</v>
          </cell>
        </row>
        <row r="133">
          <cell r="H133">
            <v>40201082</v>
          </cell>
        </row>
        <row r="134">
          <cell r="H134">
            <v>1126112260</v>
          </cell>
        </row>
        <row r="135">
          <cell r="H135">
            <v>728763626</v>
          </cell>
        </row>
        <row r="136">
          <cell r="D136" t="str">
            <v xml:space="preserve">Lo que vale actualmente </v>
          </cell>
          <cell r="H136">
            <v>1895076968</v>
          </cell>
        </row>
        <row r="140">
          <cell r="H140">
            <v>580859771</v>
          </cell>
        </row>
        <row r="141">
          <cell r="H141">
            <v>83769871</v>
          </cell>
        </row>
        <row r="142">
          <cell r="H142">
            <v>31130992</v>
          </cell>
        </row>
      </sheetData>
      <sheetData sheetId="3"/>
      <sheetData sheetId="4">
        <row r="7">
          <cell r="C7" t="str">
            <v>301, 301.A1</v>
          </cell>
        </row>
      </sheetData>
      <sheetData sheetId="5">
        <row r="7">
          <cell r="D7" t="str">
            <v>ACTIVIDADES PRELIMINARES</v>
          </cell>
        </row>
      </sheetData>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ometida"/>
      <sheetName val="Toma"/>
      <sheetName val="DañosPaecia"/>
      <sheetName val="Cantidadesdañosenacometidas"/>
      <sheetName val="Acometidatoma"/>
      <sheetName val="Acometidahasta1&quot;"/>
      <sheetName val="Acometidacobrerígido"/>
      <sheetName val="Emboquillar"/>
      <sheetName val="Cantidades"/>
      <sheetName val="AJIZAL 3335"/>
      <sheetName val="SABANETA 3335"/>
    </sheetNames>
    <sheetDataSet>
      <sheetData sheetId="0" refreshError="1"/>
      <sheetData sheetId="1" refreshError="1"/>
      <sheetData sheetId="2" refreshError="1"/>
      <sheetData sheetId="3" refreshError="1"/>
      <sheetData sheetId="4">
        <row r="1">
          <cell r="A1" t="str">
            <v>Item</v>
          </cell>
          <cell r="B1" t="str">
            <v>Descripción</v>
          </cell>
          <cell r="C1" t="str">
            <v>Cantidad</v>
          </cell>
          <cell r="D1" t="str">
            <v>Cantidad unitaria</v>
          </cell>
          <cell r="E1" t="str">
            <v>Cantidad contrato</v>
          </cell>
          <cell r="F1" t="str">
            <v>Cantidad total</v>
          </cell>
        </row>
        <row r="2">
          <cell r="B2" t="str">
            <v>Rotura</v>
          </cell>
          <cell r="D2" t="str">
            <v>Volumen unitario</v>
          </cell>
          <cell r="E2" t="str">
            <v>Cantidad</v>
          </cell>
          <cell r="F2" t="str">
            <v>Volumen Total</v>
          </cell>
        </row>
        <row r="3">
          <cell r="A3">
            <v>1.1000000000000001</v>
          </cell>
          <cell r="B3" t="str">
            <v>Rotura de pavimento</v>
          </cell>
          <cell r="D3">
            <v>0.15</v>
          </cell>
          <cell r="E3">
            <v>630</v>
          </cell>
          <cell r="F3">
            <v>94.5</v>
          </cell>
        </row>
        <row r="4">
          <cell r="B4" t="str">
            <v>Longitud</v>
          </cell>
          <cell r="C4">
            <v>1</v>
          </cell>
        </row>
        <row r="5">
          <cell r="B5" t="str">
            <v>Ancho</v>
          </cell>
          <cell r="C5">
            <v>1</v>
          </cell>
        </row>
        <row r="6">
          <cell r="B6" t="str">
            <v>Espesor</v>
          </cell>
          <cell r="C6">
            <v>0.15</v>
          </cell>
        </row>
        <row r="7">
          <cell r="D7" t="str">
            <v>Volumen unitario</v>
          </cell>
          <cell r="E7" t="str">
            <v>Cantidad</v>
          </cell>
          <cell r="F7" t="str">
            <v>Volumen Total</v>
          </cell>
        </row>
        <row r="8">
          <cell r="A8">
            <v>3.1</v>
          </cell>
          <cell r="B8" t="str">
            <v>Demolición de anden</v>
          </cell>
          <cell r="D8">
            <v>0.08</v>
          </cell>
          <cell r="E8">
            <v>180</v>
          </cell>
          <cell r="F8">
            <v>14.4</v>
          </cell>
        </row>
        <row r="9">
          <cell r="B9" t="str">
            <v>Longitud</v>
          </cell>
          <cell r="C9">
            <v>1</v>
          </cell>
        </row>
        <row r="10">
          <cell r="B10" t="str">
            <v>Ancho</v>
          </cell>
          <cell r="C10">
            <v>1</v>
          </cell>
        </row>
        <row r="11">
          <cell r="B11" t="str">
            <v>Espesor</v>
          </cell>
          <cell r="C11">
            <v>0.08</v>
          </cell>
        </row>
        <row r="12">
          <cell r="D12" t="str">
            <v>Volumen unitario</v>
          </cell>
          <cell r="E12" t="str">
            <v>Cantidad</v>
          </cell>
          <cell r="F12" t="str">
            <v>Volumen Total</v>
          </cell>
        </row>
        <row r="13">
          <cell r="A13">
            <v>4</v>
          </cell>
          <cell r="B13" t="str">
            <v>Excavación</v>
          </cell>
          <cell r="D13">
            <v>1.3</v>
          </cell>
          <cell r="E13">
            <v>900</v>
          </cell>
          <cell r="F13">
            <v>1170</v>
          </cell>
        </row>
        <row r="14">
          <cell r="B14" t="str">
            <v>Longitud</v>
          </cell>
          <cell r="C14">
            <v>1.3</v>
          </cell>
        </row>
        <row r="15">
          <cell r="B15" t="str">
            <v>Ancho</v>
          </cell>
          <cell r="C15">
            <v>1</v>
          </cell>
        </row>
        <row r="16">
          <cell r="B16" t="str">
            <v>Profundidad</v>
          </cell>
          <cell r="C16">
            <v>1</v>
          </cell>
        </row>
        <row r="17">
          <cell r="D17" t="str">
            <v>Volumen unitario</v>
          </cell>
          <cell r="E17" t="str">
            <v>Cantidad</v>
          </cell>
          <cell r="F17" t="str">
            <v>Volumen Total</v>
          </cell>
        </row>
        <row r="18">
          <cell r="A18">
            <v>7.2</v>
          </cell>
          <cell r="B18" t="str">
            <v xml:space="preserve"> Lleno con Arenilla</v>
          </cell>
          <cell r="D18">
            <v>0.39</v>
          </cell>
          <cell r="E18">
            <v>900</v>
          </cell>
          <cell r="F18">
            <v>351</v>
          </cell>
        </row>
        <row r="19">
          <cell r="B19" t="str">
            <v>Longitud</v>
          </cell>
          <cell r="C19">
            <v>1.3</v>
          </cell>
        </row>
        <row r="20">
          <cell r="B20" t="str">
            <v>Ancho</v>
          </cell>
          <cell r="C20">
            <v>1</v>
          </cell>
        </row>
        <row r="21">
          <cell r="B21" t="str">
            <v>Profundidad</v>
          </cell>
          <cell r="C21">
            <v>0.3</v>
          </cell>
        </row>
        <row r="22">
          <cell r="D22" t="str">
            <v>Volumen unitario</v>
          </cell>
          <cell r="E22" t="str">
            <v>Cantidad</v>
          </cell>
          <cell r="F22" t="str">
            <v>Volumen Total</v>
          </cell>
        </row>
        <row r="23">
          <cell r="A23">
            <v>6</v>
          </cell>
          <cell r="B23" t="str">
            <v>Botada</v>
          </cell>
          <cell r="D23">
            <v>1.3</v>
          </cell>
          <cell r="E23">
            <v>900</v>
          </cell>
          <cell r="F23">
            <v>1170</v>
          </cell>
        </row>
        <row r="24">
          <cell r="B24" t="str">
            <v>Longitud</v>
          </cell>
          <cell r="C24">
            <v>1.3</v>
          </cell>
        </row>
        <row r="25">
          <cell r="B25" t="str">
            <v>Ancho</v>
          </cell>
          <cell r="C25">
            <v>1</v>
          </cell>
        </row>
        <row r="26">
          <cell r="B26" t="str">
            <v>Profundidad</v>
          </cell>
          <cell r="C26">
            <v>1</v>
          </cell>
        </row>
        <row r="27">
          <cell r="D27" t="str">
            <v>Cantidad unitaria</v>
          </cell>
          <cell r="E27" t="str">
            <v>Cantidad</v>
          </cell>
          <cell r="F27" t="str">
            <v>Cantidad total</v>
          </cell>
        </row>
        <row r="28">
          <cell r="B28" t="str">
            <v>Reparación de acometidas</v>
          </cell>
        </row>
        <row r="29">
          <cell r="A29">
            <v>31.1</v>
          </cell>
          <cell r="D29">
            <v>1</v>
          </cell>
          <cell r="E29">
            <v>900</v>
          </cell>
          <cell r="F29">
            <v>900</v>
          </cell>
        </row>
        <row r="31">
          <cell r="B31" t="str">
            <v>Reconstrucción de andenes</v>
          </cell>
          <cell r="D31" t="str">
            <v>Area unitaria</v>
          </cell>
          <cell r="E31" t="str">
            <v>Cantidad</v>
          </cell>
          <cell r="F31" t="str">
            <v>Area Total</v>
          </cell>
        </row>
        <row r="32">
          <cell r="A32">
            <v>8</v>
          </cell>
          <cell r="B32" t="str">
            <v>Longitud</v>
          </cell>
          <cell r="C32">
            <v>1.3</v>
          </cell>
          <cell r="D32">
            <v>1.3</v>
          </cell>
          <cell r="E32">
            <v>180</v>
          </cell>
          <cell r="F32">
            <v>234</v>
          </cell>
        </row>
        <row r="33">
          <cell r="B33" t="str">
            <v>Ancho</v>
          </cell>
          <cell r="C33">
            <v>1</v>
          </cell>
        </row>
        <row r="35">
          <cell r="B35" t="str">
            <v>Engramado</v>
          </cell>
          <cell r="D35" t="str">
            <v>Area unitaria</v>
          </cell>
          <cell r="E35" t="str">
            <v>Cantidad</v>
          </cell>
          <cell r="F35" t="str">
            <v>Area Total</v>
          </cell>
        </row>
        <row r="36">
          <cell r="A36">
            <v>13.1</v>
          </cell>
          <cell r="C36">
            <v>1.3</v>
          </cell>
          <cell r="D36">
            <v>1.3</v>
          </cell>
          <cell r="E36">
            <v>90</v>
          </cell>
          <cell r="F36">
            <v>117</v>
          </cell>
        </row>
        <row r="37">
          <cell r="C37">
            <v>1</v>
          </cell>
        </row>
      </sheetData>
      <sheetData sheetId="5">
        <row r="1">
          <cell r="A1" t="str">
            <v>Item</v>
          </cell>
          <cell r="B1" t="str">
            <v>Descripción</v>
          </cell>
          <cell r="C1" t="str">
            <v>Cantidad</v>
          </cell>
          <cell r="D1" t="str">
            <v>Cantidad unitaria</v>
          </cell>
          <cell r="E1" t="str">
            <v>Cantidad contrato</v>
          </cell>
          <cell r="F1" t="str">
            <v>Cantidad total</v>
          </cell>
        </row>
        <row r="2">
          <cell r="B2" t="str">
            <v>Rotura</v>
          </cell>
          <cell r="D2" t="str">
            <v>Volumen unitario</v>
          </cell>
          <cell r="E2" t="str">
            <v>Cantidad</v>
          </cell>
          <cell r="F2" t="str">
            <v>Volumen Total</v>
          </cell>
        </row>
        <row r="3">
          <cell r="A3">
            <v>1.1000000000000001</v>
          </cell>
          <cell r="B3" t="str">
            <v>Rotura de pavimento</v>
          </cell>
          <cell r="D3">
            <v>0.09</v>
          </cell>
          <cell r="E3">
            <v>400</v>
          </cell>
          <cell r="F3">
            <v>36</v>
          </cell>
        </row>
        <row r="4">
          <cell r="B4" t="str">
            <v>Longitud</v>
          </cell>
          <cell r="C4">
            <v>1</v>
          </cell>
        </row>
        <row r="5">
          <cell r="B5" t="str">
            <v>Ancho</v>
          </cell>
          <cell r="C5">
            <v>0.6</v>
          </cell>
        </row>
        <row r="6">
          <cell r="B6" t="str">
            <v>Espesor</v>
          </cell>
          <cell r="C6">
            <v>0.15</v>
          </cell>
        </row>
        <row r="7">
          <cell r="D7" t="str">
            <v>Volumen unitario</v>
          </cell>
          <cell r="E7" t="str">
            <v>Cantidad</v>
          </cell>
          <cell r="F7" t="str">
            <v>Volumen Total</v>
          </cell>
        </row>
        <row r="8">
          <cell r="A8">
            <v>3.1</v>
          </cell>
          <cell r="B8" t="str">
            <v>Demolición de anden</v>
          </cell>
          <cell r="D8">
            <v>4.8000000000000001E-2</v>
          </cell>
          <cell r="E8">
            <v>500</v>
          </cell>
          <cell r="F8">
            <v>24</v>
          </cell>
        </row>
        <row r="9">
          <cell r="B9" t="str">
            <v>Longitud</v>
          </cell>
          <cell r="C9">
            <v>1</v>
          </cell>
        </row>
        <row r="10">
          <cell r="B10" t="str">
            <v>Ancho</v>
          </cell>
          <cell r="C10">
            <v>0.6</v>
          </cell>
        </row>
        <row r="11">
          <cell r="B11" t="str">
            <v>Espesor</v>
          </cell>
          <cell r="C11">
            <v>0.08</v>
          </cell>
        </row>
        <row r="12">
          <cell r="D12" t="str">
            <v>Volumen unitario</v>
          </cell>
          <cell r="E12" t="str">
            <v>Cantidad</v>
          </cell>
          <cell r="F12" t="str">
            <v>Volumen Total</v>
          </cell>
        </row>
        <row r="13">
          <cell r="A13">
            <v>4</v>
          </cell>
          <cell r="B13" t="str">
            <v>Excavación</v>
          </cell>
          <cell r="D13">
            <v>0.36</v>
          </cell>
          <cell r="E13">
            <v>1000</v>
          </cell>
          <cell r="F13">
            <v>360</v>
          </cell>
        </row>
        <row r="14">
          <cell r="B14" t="str">
            <v>Longitud</v>
          </cell>
          <cell r="C14">
            <v>1</v>
          </cell>
        </row>
        <row r="15">
          <cell r="B15" t="str">
            <v>Ancho</v>
          </cell>
          <cell r="C15">
            <v>0.6</v>
          </cell>
        </row>
        <row r="16">
          <cell r="B16" t="str">
            <v>Profundidad</v>
          </cell>
          <cell r="C16">
            <v>0.6</v>
          </cell>
        </row>
        <row r="17">
          <cell r="D17" t="str">
            <v>Volumen unitario</v>
          </cell>
          <cell r="E17" t="str">
            <v>Cantidad</v>
          </cell>
          <cell r="F17" t="str">
            <v>Volumen Total</v>
          </cell>
        </row>
        <row r="18">
          <cell r="A18">
            <v>7.2</v>
          </cell>
          <cell r="B18" t="str">
            <v xml:space="preserve"> Lleno con Arenilla</v>
          </cell>
          <cell r="D18">
            <v>0.18</v>
          </cell>
          <cell r="E18">
            <v>1000</v>
          </cell>
          <cell r="F18">
            <v>180</v>
          </cell>
        </row>
        <row r="19">
          <cell r="B19" t="str">
            <v>Longitud</v>
          </cell>
          <cell r="C19">
            <v>1</v>
          </cell>
        </row>
        <row r="20">
          <cell r="B20" t="str">
            <v>Ancho</v>
          </cell>
          <cell r="C20">
            <v>0.6</v>
          </cell>
        </row>
        <row r="21">
          <cell r="B21" t="str">
            <v>Profundidad</v>
          </cell>
          <cell r="C21">
            <v>0.3</v>
          </cell>
        </row>
        <row r="22">
          <cell r="D22" t="str">
            <v>Volumen unitario</v>
          </cell>
          <cell r="E22" t="str">
            <v>Cantidad</v>
          </cell>
          <cell r="F22" t="str">
            <v>Volumen Total</v>
          </cell>
        </row>
        <row r="23">
          <cell r="A23">
            <v>6</v>
          </cell>
          <cell r="B23" t="str">
            <v>Botada</v>
          </cell>
          <cell r="D23">
            <v>0.36</v>
          </cell>
          <cell r="E23">
            <v>1000</v>
          </cell>
          <cell r="F23">
            <v>360</v>
          </cell>
        </row>
        <row r="24">
          <cell r="B24" t="str">
            <v>Longitud</v>
          </cell>
          <cell r="C24">
            <v>1</v>
          </cell>
        </row>
        <row r="25">
          <cell r="B25" t="str">
            <v>Ancho</v>
          </cell>
          <cell r="C25">
            <v>0.6</v>
          </cell>
        </row>
        <row r="26">
          <cell r="B26" t="str">
            <v>Profundidad</v>
          </cell>
          <cell r="C26">
            <v>0.6</v>
          </cell>
        </row>
        <row r="27">
          <cell r="D27" t="str">
            <v>Cantidad unitaria</v>
          </cell>
          <cell r="E27" t="str">
            <v>Cantidad</v>
          </cell>
          <cell r="F27" t="str">
            <v>Cantidad total</v>
          </cell>
        </row>
        <row r="28">
          <cell r="B28" t="str">
            <v>Reparación de acometidas</v>
          </cell>
        </row>
        <row r="29">
          <cell r="A29">
            <v>31.1</v>
          </cell>
          <cell r="D29">
            <v>1</v>
          </cell>
          <cell r="E29">
            <v>1000</v>
          </cell>
          <cell r="F29">
            <v>1000</v>
          </cell>
        </row>
        <row r="31">
          <cell r="B31" t="str">
            <v>Reconstrucción de andenes</v>
          </cell>
          <cell r="D31" t="str">
            <v>Area unitaria</v>
          </cell>
          <cell r="E31" t="str">
            <v>Cantidad</v>
          </cell>
          <cell r="F31" t="str">
            <v>Area Total</v>
          </cell>
        </row>
        <row r="32">
          <cell r="A32">
            <v>8</v>
          </cell>
          <cell r="B32" t="str">
            <v>Longitud</v>
          </cell>
          <cell r="C32">
            <v>1</v>
          </cell>
          <cell r="D32">
            <v>1</v>
          </cell>
          <cell r="E32">
            <v>500</v>
          </cell>
          <cell r="F32">
            <v>500</v>
          </cell>
        </row>
        <row r="33">
          <cell r="B33" t="str">
            <v>Ancho</v>
          </cell>
          <cell r="C33">
            <v>1</v>
          </cell>
        </row>
        <row r="35">
          <cell r="B35" t="str">
            <v>Engramado</v>
          </cell>
          <cell r="D35" t="str">
            <v>Area unitaria</v>
          </cell>
          <cell r="E35" t="str">
            <v>Cantidad</v>
          </cell>
          <cell r="F35" t="str">
            <v>Area Total</v>
          </cell>
        </row>
        <row r="36">
          <cell r="A36">
            <v>13.1</v>
          </cell>
          <cell r="C36">
            <v>2.5</v>
          </cell>
          <cell r="D36">
            <v>2.5</v>
          </cell>
          <cell r="E36">
            <v>100</v>
          </cell>
          <cell r="F36">
            <v>250</v>
          </cell>
        </row>
        <row r="37">
          <cell r="C37">
            <v>1</v>
          </cell>
        </row>
      </sheetData>
      <sheetData sheetId="6">
        <row r="1">
          <cell r="A1" t="str">
            <v>Item</v>
          </cell>
          <cell r="B1" t="str">
            <v>Descripción</v>
          </cell>
          <cell r="C1" t="str">
            <v>Cantidad</v>
          </cell>
          <cell r="D1" t="str">
            <v>Cantidad unitaria</v>
          </cell>
          <cell r="E1" t="str">
            <v>Cantidad contrato</v>
          </cell>
          <cell r="F1" t="str">
            <v>Cantidad total</v>
          </cell>
        </row>
        <row r="2">
          <cell r="B2" t="str">
            <v>Rotura</v>
          </cell>
          <cell r="D2" t="str">
            <v>Volumen unitario</v>
          </cell>
          <cell r="E2" t="str">
            <v>Cantidad</v>
          </cell>
          <cell r="F2" t="str">
            <v>Volumen Total</v>
          </cell>
        </row>
        <row r="3">
          <cell r="A3">
            <v>1.1000000000000001</v>
          </cell>
          <cell r="B3" t="str">
            <v>Rotura de pavimento</v>
          </cell>
          <cell r="D3">
            <v>0.09</v>
          </cell>
          <cell r="E3">
            <v>20</v>
          </cell>
          <cell r="F3">
            <v>1.7999999999999998</v>
          </cell>
        </row>
        <row r="4">
          <cell r="B4" t="str">
            <v>Longitud</v>
          </cell>
          <cell r="C4">
            <v>1</v>
          </cell>
        </row>
        <row r="5">
          <cell r="B5" t="str">
            <v>Ancho</v>
          </cell>
          <cell r="C5">
            <v>0.6</v>
          </cell>
        </row>
        <row r="6">
          <cell r="B6" t="str">
            <v>Espesor</v>
          </cell>
          <cell r="C6">
            <v>0.15</v>
          </cell>
        </row>
        <row r="7">
          <cell r="D7" t="str">
            <v>Volumen unitario</v>
          </cell>
          <cell r="E7" t="str">
            <v>Cantidad</v>
          </cell>
          <cell r="F7" t="str">
            <v>Volumen Total</v>
          </cell>
        </row>
        <row r="8">
          <cell r="A8">
            <v>3.1</v>
          </cell>
          <cell r="B8" t="str">
            <v>Demolición de anden</v>
          </cell>
          <cell r="D8">
            <v>4.8000000000000001E-2</v>
          </cell>
          <cell r="E8">
            <v>70</v>
          </cell>
          <cell r="F8">
            <v>3.36</v>
          </cell>
        </row>
        <row r="9">
          <cell r="B9" t="str">
            <v>Longitud</v>
          </cell>
          <cell r="C9">
            <v>1</v>
          </cell>
        </row>
        <row r="10">
          <cell r="B10" t="str">
            <v>Ancho</v>
          </cell>
          <cell r="C10">
            <v>0.6</v>
          </cell>
        </row>
        <row r="11">
          <cell r="B11" t="str">
            <v>Espesor</v>
          </cell>
          <cell r="C11">
            <v>0.08</v>
          </cell>
        </row>
        <row r="12">
          <cell r="D12" t="str">
            <v>Volumen unitario</v>
          </cell>
          <cell r="E12" t="str">
            <v>Cantidad</v>
          </cell>
          <cell r="F12" t="str">
            <v>Volumen Total</v>
          </cell>
        </row>
        <row r="13">
          <cell r="A13">
            <v>4</v>
          </cell>
          <cell r="B13" t="str">
            <v>Excavación</v>
          </cell>
          <cell r="D13">
            <v>0.24</v>
          </cell>
          <cell r="E13">
            <v>100</v>
          </cell>
          <cell r="F13">
            <v>24</v>
          </cell>
        </row>
        <row r="14">
          <cell r="B14" t="str">
            <v>Longitud</v>
          </cell>
          <cell r="C14">
            <v>1</v>
          </cell>
        </row>
        <row r="15">
          <cell r="B15" t="str">
            <v>Ancho</v>
          </cell>
          <cell r="C15">
            <v>0.6</v>
          </cell>
        </row>
        <row r="16">
          <cell r="B16" t="str">
            <v>Profundidad</v>
          </cell>
          <cell r="C16">
            <v>0.4</v>
          </cell>
        </row>
        <row r="17">
          <cell r="D17" t="str">
            <v>Volumen unitario</v>
          </cell>
          <cell r="E17" t="str">
            <v>Cantidad</v>
          </cell>
          <cell r="F17" t="str">
            <v>Volumen Total</v>
          </cell>
        </row>
        <row r="18">
          <cell r="A18">
            <v>7.2</v>
          </cell>
          <cell r="B18" t="str">
            <v xml:space="preserve"> Lleno con Arenilla</v>
          </cell>
          <cell r="D18">
            <v>0.06</v>
          </cell>
          <cell r="E18">
            <v>100</v>
          </cell>
          <cell r="F18">
            <v>6</v>
          </cell>
        </row>
        <row r="19">
          <cell r="B19" t="str">
            <v>Longitud</v>
          </cell>
          <cell r="C19">
            <v>1</v>
          </cell>
        </row>
        <row r="20">
          <cell r="B20" t="str">
            <v>Ancho</v>
          </cell>
          <cell r="C20">
            <v>0.6</v>
          </cell>
        </row>
        <row r="21">
          <cell r="B21" t="str">
            <v>Profundidad</v>
          </cell>
          <cell r="C21">
            <v>0.1</v>
          </cell>
        </row>
        <row r="22">
          <cell r="D22" t="str">
            <v>Volumen unitario</v>
          </cell>
          <cell r="E22" t="str">
            <v>Cantidad</v>
          </cell>
          <cell r="F22" t="str">
            <v>Volumen Total</v>
          </cell>
        </row>
        <row r="23">
          <cell r="A23">
            <v>6</v>
          </cell>
          <cell r="B23" t="str">
            <v>Botada</v>
          </cell>
          <cell r="D23">
            <v>0.24</v>
          </cell>
          <cell r="E23">
            <v>100</v>
          </cell>
          <cell r="F23">
            <v>24</v>
          </cell>
        </row>
        <row r="24">
          <cell r="B24" t="str">
            <v>Longitud</v>
          </cell>
          <cell r="C24">
            <v>1</v>
          </cell>
        </row>
        <row r="25">
          <cell r="B25" t="str">
            <v>Ancho</v>
          </cell>
          <cell r="C25">
            <v>0.6</v>
          </cell>
        </row>
        <row r="26">
          <cell r="B26" t="str">
            <v>Profundidad</v>
          </cell>
          <cell r="C26">
            <v>0.4</v>
          </cell>
        </row>
        <row r="27">
          <cell r="D27" t="str">
            <v>Cantidad unitaria</v>
          </cell>
          <cell r="E27" t="str">
            <v>Cantidad</v>
          </cell>
          <cell r="F27" t="str">
            <v>Cantidad total</v>
          </cell>
        </row>
        <row r="28">
          <cell r="B28" t="str">
            <v>Reparación de acometidas</v>
          </cell>
        </row>
        <row r="29">
          <cell r="A29">
            <v>31.1</v>
          </cell>
          <cell r="D29">
            <v>1</v>
          </cell>
          <cell r="E29">
            <v>100</v>
          </cell>
          <cell r="F29">
            <v>100</v>
          </cell>
        </row>
        <row r="31">
          <cell r="B31" t="str">
            <v>Reconstrucción de andenes</v>
          </cell>
          <cell r="D31" t="str">
            <v>Area unitaria</v>
          </cell>
          <cell r="E31" t="str">
            <v>Cantidad</v>
          </cell>
          <cell r="F31" t="str">
            <v>Area Total</v>
          </cell>
        </row>
        <row r="32">
          <cell r="A32">
            <v>8</v>
          </cell>
          <cell r="B32" t="str">
            <v>Longitud</v>
          </cell>
          <cell r="C32">
            <v>1</v>
          </cell>
          <cell r="D32">
            <v>1</v>
          </cell>
          <cell r="E32">
            <v>70</v>
          </cell>
          <cell r="F32">
            <v>70</v>
          </cell>
        </row>
        <row r="33">
          <cell r="B33" t="str">
            <v>Ancho</v>
          </cell>
          <cell r="C33">
            <v>1</v>
          </cell>
        </row>
        <row r="35">
          <cell r="B35" t="str">
            <v>Engramado</v>
          </cell>
          <cell r="D35" t="str">
            <v>Area unitaria</v>
          </cell>
          <cell r="E35" t="str">
            <v>Cantidad</v>
          </cell>
          <cell r="F35" t="str">
            <v>Area Total</v>
          </cell>
        </row>
        <row r="36">
          <cell r="A36">
            <v>13.1</v>
          </cell>
          <cell r="B36" t="str">
            <v>Longitud</v>
          </cell>
          <cell r="C36">
            <v>2.5</v>
          </cell>
          <cell r="D36">
            <v>2.5</v>
          </cell>
          <cell r="E36">
            <v>10</v>
          </cell>
          <cell r="F36">
            <v>25</v>
          </cell>
        </row>
        <row r="37">
          <cell r="B37" t="str">
            <v>Ancho</v>
          </cell>
          <cell r="C37">
            <v>1</v>
          </cell>
        </row>
        <row r="38">
          <cell r="B38" t="str">
            <v>Accesorios</v>
          </cell>
          <cell r="D38" t="str">
            <v>Horas</v>
          </cell>
          <cell r="E38" t="str">
            <v>Cantidad</v>
          </cell>
          <cell r="F38" t="str">
            <v>Total</v>
          </cell>
        </row>
        <row r="39">
          <cell r="A39">
            <v>46.1</v>
          </cell>
          <cell r="D39">
            <v>5</v>
          </cell>
          <cell r="E39">
            <v>100</v>
          </cell>
          <cell r="F39">
            <v>500</v>
          </cell>
        </row>
        <row r="40">
          <cell r="A40">
            <v>46.2</v>
          </cell>
          <cell r="D40">
            <v>5</v>
          </cell>
          <cell r="E40">
            <v>100</v>
          </cell>
          <cell r="F40">
            <v>500</v>
          </cell>
        </row>
      </sheetData>
      <sheetData sheetId="7">
        <row r="1">
          <cell r="A1" t="str">
            <v>Item</v>
          </cell>
          <cell r="B1" t="str">
            <v>Descripción</v>
          </cell>
          <cell r="C1" t="str">
            <v>Cantidad</v>
          </cell>
          <cell r="D1" t="str">
            <v>Cantidad unitaria</v>
          </cell>
          <cell r="E1" t="str">
            <v>Cantidad contrato</v>
          </cell>
          <cell r="F1" t="str">
            <v>Cantidad total</v>
          </cell>
        </row>
        <row r="2">
          <cell r="B2" t="str">
            <v>Rotura</v>
          </cell>
          <cell r="D2" t="str">
            <v>Volumen unitario</v>
          </cell>
          <cell r="E2" t="str">
            <v>Cantidad</v>
          </cell>
          <cell r="F2" t="str">
            <v>Volumen Total</v>
          </cell>
        </row>
        <row r="3">
          <cell r="A3">
            <v>1.1000000000000001</v>
          </cell>
          <cell r="B3" t="str">
            <v>Rotura de pavimento</v>
          </cell>
          <cell r="D3">
            <v>0.09</v>
          </cell>
          <cell r="E3">
            <v>14.4</v>
          </cell>
          <cell r="F3">
            <v>1.296</v>
          </cell>
        </row>
        <row r="4">
          <cell r="B4" t="str">
            <v>Longitud</v>
          </cell>
          <cell r="C4">
            <v>1</v>
          </cell>
        </row>
        <row r="5">
          <cell r="B5" t="str">
            <v>Ancho</v>
          </cell>
          <cell r="C5">
            <v>0.6</v>
          </cell>
        </row>
        <row r="6">
          <cell r="B6" t="str">
            <v>Espesor</v>
          </cell>
          <cell r="C6">
            <v>0.15</v>
          </cell>
        </row>
        <row r="7">
          <cell r="D7" t="str">
            <v>Volumen unitario</v>
          </cell>
          <cell r="E7" t="str">
            <v>Cantidad</v>
          </cell>
          <cell r="F7" t="str">
            <v>Volumen Total</v>
          </cell>
        </row>
        <row r="8">
          <cell r="A8">
            <v>3.1</v>
          </cell>
          <cell r="B8" t="str">
            <v>Demolición de anden</v>
          </cell>
          <cell r="D8">
            <v>4.8000000000000001E-2</v>
          </cell>
          <cell r="E8">
            <v>50.4</v>
          </cell>
          <cell r="F8">
            <v>2.4192</v>
          </cell>
        </row>
        <row r="9">
          <cell r="B9" t="str">
            <v>Longitud</v>
          </cell>
          <cell r="C9">
            <v>1</v>
          </cell>
        </row>
        <row r="10">
          <cell r="B10" t="str">
            <v>Ancho</v>
          </cell>
          <cell r="C10">
            <v>0.6</v>
          </cell>
        </row>
        <row r="11">
          <cell r="B11" t="str">
            <v>Espesor</v>
          </cell>
          <cell r="C11">
            <v>0.08</v>
          </cell>
        </row>
        <row r="12">
          <cell r="D12" t="str">
            <v>Volumen unitario</v>
          </cell>
          <cell r="E12" t="str">
            <v>Cantidad</v>
          </cell>
          <cell r="F12" t="str">
            <v>Volumen Total</v>
          </cell>
        </row>
        <row r="13">
          <cell r="A13">
            <v>4</v>
          </cell>
          <cell r="B13" t="str">
            <v>Excavación</v>
          </cell>
          <cell r="D13">
            <v>0.24</v>
          </cell>
          <cell r="E13">
            <v>72</v>
          </cell>
          <cell r="F13">
            <v>17.28</v>
          </cell>
        </row>
        <row r="14">
          <cell r="B14" t="str">
            <v>Longitud</v>
          </cell>
          <cell r="C14">
            <v>1</v>
          </cell>
        </row>
        <row r="15">
          <cell r="B15" t="str">
            <v>Ancho</v>
          </cell>
          <cell r="C15">
            <v>0.6</v>
          </cell>
        </row>
        <row r="16">
          <cell r="B16" t="str">
            <v>Profundidad</v>
          </cell>
          <cell r="C16">
            <v>0.4</v>
          </cell>
        </row>
        <row r="17">
          <cell r="D17" t="str">
            <v>Volumen unitario</v>
          </cell>
          <cell r="E17" t="str">
            <v>Cantidad</v>
          </cell>
          <cell r="F17" t="str">
            <v>Volumen Total</v>
          </cell>
        </row>
        <row r="18">
          <cell r="A18">
            <v>7.2</v>
          </cell>
          <cell r="B18" t="str">
            <v xml:space="preserve"> Lleno con Arenilla</v>
          </cell>
          <cell r="D18">
            <v>0.06</v>
          </cell>
          <cell r="E18">
            <v>72</v>
          </cell>
          <cell r="F18">
            <v>4.32</v>
          </cell>
        </row>
        <row r="19">
          <cell r="B19" t="str">
            <v>Longitud</v>
          </cell>
          <cell r="C19">
            <v>1</v>
          </cell>
        </row>
        <row r="20">
          <cell r="B20" t="str">
            <v>Ancho</v>
          </cell>
          <cell r="C20">
            <v>0.6</v>
          </cell>
        </row>
        <row r="21">
          <cell r="B21" t="str">
            <v>Profundidad</v>
          </cell>
          <cell r="C21">
            <v>0.1</v>
          </cell>
        </row>
        <row r="22">
          <cell r="D22" t="str">
            <v>Volumen unitario</v>
          </cell>
          <cell r="E22" t="str">
            <v>Cantidad</v>
          </cell>
          <cell r="F22" t="str">
            <v>Volumen Total</v>
          </cell>
        </row>
        <row r="23">
          <cell r="A23">
            <v>6</v>
          </cell>
          <cell r="B23" t="str">
            <v>Botada</v>
          </cell>
          <cell r="D23">
            <v>0.24</v>
          </cell>
          <cell r="E23">
            <v>72</v>
          </cell>
          <cell r="F23">
            <v>17.28</v>
          </cell>
        </row>
        <row r="24">
          <cell r="B24" t="str">
            <v>Longitud</v>
          </cell>
          <cell r="C24">
            <v>1</v>
          </cell>
        </row>
        <row r="25">
          <cell r="B25" t="str">
            <v>Ancho</v>
          </cell>
          <cell r="C25">
            <v>0.6</v>
          </cell>
        </row>
        <row r="26">
          <cell r="B26" t="str">
            <v>Profundidad</v>
          </cell>
          <cell r="C26">
            <v>0.4</v>
          </cell>
        </row>
        <row r="27">
          <cell r="B27" t="str">
            <v>Reconstrucción de andenes</v>
          </cell>
          <cell r="D27" t="str">
            <v>Area unitaria</v>
          </cell>
          <cell r="E27" t="str">
            <v>Cantidad</v>
          </cell>
          <cell r="F27" t="str">
            <v>Area Total</v>
          </cell>
        </row>
        <row r="28">
          <cell r="A28">
            <v>8</v>
          </cell>
          <cell r="B28" t="str">
            <v>Longitud</v>
          </cell>
          <cell r="C28">
            <v>1</v>
          </cell>
          <cell r="D28">
            <v>1</v>
          </cell>
          <cell r="E28">
            <v>50.4</v>
          </cell>
          <cell r="F28">
            <v>50.4</v>
          </cell>
        </row>
        <row r="29">
          <cell r="B29" t="str">
            <v>Ancho</v>
          </cell>
          <cell r="C29">
            <v>1</v>
          </cell>
        </row>
        <row r="31">
          <cell r="B31" t="str">
            <v>Engramado</v>
          </cell>
          <cell r="D31" t="str">
            <v>Area unitaria</v>
          </cell>
          <cell r="E31" t="str">
            <v>Cantidad</v>
          </cell>
          <cell r="F31" t="str">
            <v>Area Total</v>
          </cell>
        </row>
        <row r="32">
          <cell r="A32">
            <v>13.1</v>
          </cell>
          <cell r="B32" t="str">
            <v>Longitud</v>
          </cell>
          <cell r="C32">
            <v>2.5</v>
          </cell>
          <cell r="D32">
            <v>2.5</v>
          </cell>
          <cell r="E32">
            <v>7.2</v>
          </cell>
          <cell r="F32">
            <v>18</v>
          </cell>
        </row>
        <row r="33">
          <cell r="B33" t="str">
            <v>Ancho</v>
          </cell>
          <cell r="C33">
            <v>1</v>
          </cell>
        </row>
        <row r="34">
          <cell r="B34" t="str">
            <v>Accesorios</v>
          </cell>
          <cell r="D34" t="str">
            <v>Horas</v>
          </cell>
          <cell r="E34" t="str">
            <v>Cantidad</v>
          </cell>
          <cell r="F34" t="str">
            <v>Total</v>
          </cell>
        </row>
        <row r="35">
          <cell r="A35">
            <v>46.1</v>
          </cell>
          <cell r="D35">
            <v>1</v>
          </cell>
          <cell r="E35">
            <v>72</v>
          </cell>
          <cell r="F35">
            <v>72</v>
          </cell>
        </row>
        <row r="36">
          <cell r="A36">
            <v>46.2</v>
          </cell>
          <cell r="D36">
            <v>1</v>
          </cell>
          <cell r="E36">
            <v>72</v>
          </cell>
          <cell r="F36">
            <v>72</v>
          </cell>
        </row>
      </sheetData>
      <sheetData sheetId="8" refreshError="1"/>
      <sheetData sheetId="9" refreshError="1"/>
      <sheetData sheetId="10"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lor por actividad"/>
      <sheetName val="Info. Consolidado Acta 4"/>
      <sheetName val="Acta 4"/>
      <sheetName val="Tiempos de ejecución consolidad"/>
      <sheetName val="Tiempos de ejecución por Dir."/>
      <sheetName val="Control_Pagos"/>
      <sheetName val="Acumulados"/>
      <sheetName val="Gráfico1"/>
      <sheetName val="VALORES"/>
      <sheetName val="Relación por Municipios"/>
      <sheetName val="CUMPLIMIENTO DE METAS"/>
      <sheetName val="COSTOS ACTIVIDES PRINCIPALES"/>
      <sheetName val="Inventario"/>
      <sheetName val="Cantidad por Actividad"/>
      <sheetName val="Cantidad por Dirección"/>
      <sheetName val="Cantidad por itemes"/>
      <sheetName val="Macro1"/>
      <sheetName val="Acta 04"/>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sheetData sheetId="14"/>
      <sheetData sheetId="15"/>
      <sheetData sheetId="16">
        <row r="15">
          <cell r="A15" t="str">
            <v>Macro11</v>
          </cell>
        </row>
        <row r="2516">
          <cell r="A2516" t="str">
            <v>Macro7</v>
          </cell>
        </row>
      </sheetData>
      <sheetData sheetId="17"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Diseño"/>
      <sheetName val="Cantidades"/>
      <sheetName val="TIPOS DE CIMENTACIÓN"/>
      <sheetName val="CimentaciónTub"/>
      <sheetName val="CimentaciónTubFlex (2)"/>
      <sheetName val="TUBERIAS"/>
      <sheetName val="Hoja1"/>
    </sheetNames>
    <sheetDataSet>
      <sheetData sheetId="0">
        <row r="10">
          <cell r="E10" t="str">
            <v>DISEÑO CONCEPTUAL Y DETALLADO PARA LA MODERNIZACIÓN DEL SISTEMA DE ALCANTARILLADO DE LAS CUENCAS EL HATO Y LA SEÑORITA - GRUPO 2</v>
          </cell>
        </row>
      </sheetData>
      <sheetData sheetId="1"/>
      <sheetData sheetId="2">
        <row r="10">
          <cell r="A10" t="str">
            <v>TIPO 1</v>
          </cell>
        </row>
        <row r="11">
          <cell r="A11" t="str">
            <v>TIPO 2</v>
          </cell>
        </row>
        <row r="12">
          <cell r="A12" t="str">
            <v>TIPO 3</v>
          </cell>
        </row>
        <row r="13">
          <cell r="A13" t="str">
            <v>TIPO 4</v>
          </cell>
        </row>
        <row r="14">
          <cell r="A14" t="str">
            <v>TIPO 5</v>
          </cell>
        </row>
        <row r="15">
          <cell r="A15" t="str">
            <v>TIPO 6</v>
          </cell>
        </row>
        <row r="16">
          <cell r="A16" t="str">
            <v>CLASE A-1</v>
          </cell>
        </row>
        <row r="17">
          <cell r="A17" t="str">
            <v>CLASE A-2</v>
          </cell>
        </row>
        <row r="18">
          <cell r="A18" t="str">
            <v>CLASE A-3</v>
          </cell>
        </row>
        <row r="19">
          <cell r="A19" t="str">
            <v>CLASE A-4</v>
          </cell>
        </row>
        <row r="20">
          <cell r="A20" t="str">
            <v>CLASE B-1</v>
          </cell>
        </row>
        <row r="21">
          <cell r="A21" t="str">
            <v>CLASE B-2</v>
          </cell>
        </row>
        <row r="22">
          <cell r="A22" t="str">
            <v>CLASE B-3</v>
          </cell>
        </row>
        <row r="23">
          <cell r="A23" t="str">
            <v>CLASE C-1</v>
          </cell>
        </row>
        <row r="26">
          <cell r="A26" t="str">
            <v>Tipo I</v>
          </cell>
          <cell r="C26" t="str">
            <v>Triturado 3/4" libre de arcilla, materia orgánica, escombros y cualquier material contaminante. Especificación 204.</v>
          </cell>
          <cell r="M26">
            <v>20700</v>
          </cell>
        </row>
        <row r="27">
          <cell r="A27" t="str">
            <v>Tipo II</v>
          </cell>
          <cell r="C27" t="str">
            <v>Material de préstamo. Debe cumplir los parámetros inidcados en la Especificación 204.</v>
          </cell>
          <cell r="M27">
            <v>13800</v>
          </cell>
        </row>
        <row r="28">
          <cell r="A28" t="str">
            <v>Tipo III</v>
          </cell>
          <cell r="C28" t="str">
            <v>Material seleccionado de la excvación, que cumpla con los parámetros inidcados en el Especificación 204.</v>
          </cell>
          <cell r="M28">
            <v>2800</v>
          </cell>
        </row>
        <row r="29">
          <cell r="A29" t="str">
            <v>Tipo IV</v>
          </cell>
          <cell r="C29" t="str">
            <v>Concreto de 14 Mpa. Especificación 501.</v>
          </cell>
          <cell r="M29" t="str">
            <v>-</v>
          </cell>
        </row>
        <row r="40">
          <cell r="A40" t="str">
            <v>CLASE A-1</v>
          </cell>
          <cell r="B40">
            <v>2.6</v>
          </cell>
        </row>
        <row r="41">
          <cell r="A41" t="str">
            <v>CLASE A-2</v>
          </cell>
          <cell r="B41">
            <v>3.4</v>
          </cell>
        </row>
        <row r="42">
          <cell r="A42" t="str">
            <v>CLASE B-1</v>
          </cell>
          <cell r="B42">
            <v>1.9</v>
          </cell>
        </row>
        <row r="43">
          <cell r="A43" t="str">
            <v>CLASE B-2</v>
          </cell>
          <cell r="B43">
            <v>2.2000000000000002</v>
          </cell>
        </row>
        <row r="44">
          <cell r="A44" t="str">
            <v>CLASE B-3</v>
          </cell>
          <cell r="B44">
            <v>2.8</v>
          </cell>
        </row>
        <row r="45">
          <cell r="A45" t="str">
            <v>CLASE C-1</v>
          </cell>
          <cell r="B45">
            <v>1.5</v>
          </cell>
        </row>
      </sheetData>
      <sheetData sheetId="3">
        <row r="1">
          <cell r="F1" t="str">
            <v>DISEÑO CONCEPTUAL Y DETALLADOMODERNIZACIÓN ALCANTARILLADO – GRUPO 2</v>
          </cell>
        </row>
        <row r="5">
          <cell r="DQ5" t="str">
            <v>1. Sencillo</v>
          </cell>
          <cell r="DZ5" t="str">
            <v>1. Marston</v>
          </cell>
          <cell r="EA5">
            <v>1.5</v>
          </cell>
          <cell r="EI5" t="str">
            <v>Vía - Pavimento</v>
          </cell>
          <cell r="FC5" t="str">
            <v>PVC</v>
          </cell>
        </row>
        <row r="6">
          <cell r="DQ6" t="str">
            <v>2. Tandem</v>
          </cell>
          <cell r="DZ6" t="str">
            <v>2. Carga del Prisma</v>
          </cell>
          <cell r="EA6">
            <v>1</v>
          </cell>
          <cell r="EC6">
            <v>0</v>
          </cell>
          <cell r="EI6" t="str">
            <v>Vía - Afirmado</v>
          </cell>
          <cell r="FC6" t="str">
            <v>CONCRETO</v>
          </cell>
        </row>
        <row r="7">
          <cell r="DQ7" t="str">
            <v>3. Anden</v>
          </cell>
          <cell r="EC7">
            <v>30</v>
          </cell>
          <cell r="EI7" t="str">
            <v>Andén</v>
          </cell>
        </row>
        <row r="8">
          <cell r="DQ8" t="str">
            <v>3. Escalera</v>
          </cell>
          <cell r="EC8">
            <v>45</v>
          </cell>
          <cell r="EI8" t="str">
            <v>Zona Verde</v>
          </cell>
          <cell r="FV8" t="str">
            <v>A</v>
          </cell>
        </row>
        <row r="9">
          <cell r="DQ9" t="str">
            <v>4. Zona Verde</v>
          </cell>
          <cell r="EC9">
            <v>60</v>
          </cell>
          <cell r="FV9" t="str">
            <v>B</v>
          </cell>
        </row>
        <row r="10">
          <cell r="DQ10" t="str">
            <v>5. Sin Carga Viva</v>
          </cell>
          <cell r="EC10">
            <v>90</v>
          </cell>
          <cell r="FV10" t="str">
            <v>C</v>
          </cell>
        </row>
        <row r="11">
          <cell r="EC11">
            <v>120</v>
          </cell>
        </row>
        <row r="12">
          <cell r="EC12">
            <v>180</v>
          </cell>
        </row>
      </sheetData>
      <sheetData sheetId="4"/>
      <sheetData sheetId="5">
        <row r="4">
          <cell r="A4" t="str">
            <v>1 NOVAFORT_110mm</v>
          </cell>
          <cell r="B4">
            <v>110</v>
          </cell>
          <cell r="C4">
            <v>110</v>
          </cell>
          <cell r="D4">
            <v>99</v>
          </cell>
          <cell r="E4">
            <v>5.5</v>
          </cell>
          <cell r="F4">
            <v>2757903</v>
          </cell>
          <cell r="H4" t="str">
            <v>NOVAFORT</v>
          </cell>
          <cell r="I4" t="str">
            <v>NOVAFORT</v>
          </cell>
          <cell r="J4">
            <v>2757903</v>
          </cell>
        </row>
        <row r="5">
          <cell r="A5" t="str">
            <v>2 NOVAFORT_160mm</v>
          </cell>
          <cell r="B5">
            <v>160</v>
          </cell>
          <cell r="C5">
            <v>160</v>
          </cell>
          <cell r="D5">
            <v>145</v>
          </cell>
          <cell r="E5">
            <v>7.5</v>
          </cell>
          <cell r="F5">
            <v>2757903</v>
          </cell>
          <cell r="H5" t="str">
            <v>NOVAFORT</v>
          </cell>
          <cell r="I5" t="str">
            <v>NOVALOC</v>
          </cell>
          <cell r="J5">
            <v>2206322</v>
          </cell>
        </row>
        <row r="6">
          <cell r="A6" t="str">
            <v>3 NOVAFORT_200mm</v>
          </cell>
          <cell r="B6">
            <v>200</v>
          </cell>
          <cell r="C6">
            <v>200</v>
          </cell>
          <cell r="D6">
            <v>182</v>
          </cell>
          <cell r="E6">
            <v>9</v>
          </cell>
          <cell r="F6">
            <v>2757903</v>
          </cell>
          <cell r="H6" t="str">
            <v>NOVAFORT</v>
          </cell>
        </row>
        <row r="7">
          <cell r="A7" t="str">
            <v>4 NOVAFORT_250mm</v>
          </cell>
          <cell r="B7">
            <v>250</v>
          </cell>
          <cell r="C7">
            <v>250</v>
          </cell>
          <cell r="D7">
            <v>227</v>
          </cell>
          <cell r="E7">
            <v>11.5</v>
          </cell>
          <cell r="F7">
            <v>2757903</v>
          </cell>
          <cell r="H7" t="str">
            <v>NOVAFORT</v>
          </cell>
        </row>
        <row r="8">
          <cell r="A8" t="str">
            <v>5 NOVAFORT_315mm</v>
          </cell>
          <cell r="B8">
            <v>315</v>
          </cell>
          <cell r="C8">
            <v>315</v>
          </cell>
          <cell r="D8">
            <v>284</v>
          </cell>
          <cell r="E8">
            <v>15.5</v>
          </cell>
          <cell r="F8">
            <v>2757903</v>
          </cell>
          <cell r="H8" t="str">
            <v>NOVAFORT</v>
          </cell>
        </row>
        <row r="9">
          <cell r="A9" t="str">
            <v>6 NOVAFORT_355mm</v>
          </cell>
          <cell r="B9">
            <v>355</v>
          </cell>
          <cell r="C9">
            <v>355</v>
          </cell>
          <cell r="D9">
            <v>327</v>
          </cell>
          <cell r="E9">
            <v>14</v>
          </cell>
          <cell r="F9">
            <v>2757903</v>
          </cell>
          <cell r="H9" t="str">
            <v>NOVAFORT</v>
          </cell>
        </row>
        <row r="10">
          <cell r="A10" t="str">
            <v>7 NOVAFORT_400mm</v>
          </cell>
          <cell r="B10">
            <v>400</v>
          </cell>
          <cell r="C10">
            <v>400</v>
          </cell>
          <cell r="D10">
            <v>362</v>
          </cell>
          <cell r="E10">
            <v>19</v>
          </cell>
          <cell r="F10">
            <v>2757903</v>
          </cell>
          <cell r="H10" t="str">
            <v>NOVAFORT</v>
          </cell>
        </row>
        <row r="11">
          <cell r="A11" t="str">
            <v>8 NOVAFORT_450mm</v>
          </cell>
          <cell r="B11">
            <v>450</v>
          </cell>
          <cell r="C11">
            <v>450</v>
          </cell>
          <cell r="D11">
            <v>407</v>
          </cell>
          <cell r="E11">
            <v>21.5</v>
          </cell>
          <cell r="F11">
            <v>2757903</v>
          </cell>
          <cell r="H11" t="str">
            <v>NOVAFORT</v>
          </cell>
        </row>
        <row r="12">
          <cell r="A12" t="str">
            <v>9 NOVAFORT_500mm</v>
          </cell>
          <cell r="B12">
            <v>500</v>
          </cell>
          <cell r="C12">
            <v>500</v>
          </cell>
          <cell r="D12">
            <v>452</v>
          </cell>
          <cell r="E12">
            <v>24</v>
          </cell>
          <cell r="F12">
            <v>2757903</v>
          </cell>
          <cell r="H12" t="str">
            <v>NOVAFORT</v>
          </cell>
        </row>
        <row r="13">
          <cell r="A13" t="str">
            <v>254 NOVAFORT_24"</v>
          </cell>
          <cell r="B13">
            <v>600</v>
          </cell>
          <cell r="C13">
            <v>660</v>
          </cell>
          <cell r="D13">
            <v>595</v>
          </cell>
          <cell r="E13">
            <v>32.5</v>
          </cell>
          <cell r="F13">
            <v>2757903</v>
          </cell>
          <cell r="H13" t="str">
            <v>NOVAFORT</v>
          </cell>
        </row>
        <row r="14">
          <cell r="A14" t="str">
            <v>255 NOVAFORT_27"</v>
          </cell>
          <cell r="B14">
            <v>675</v>
          </cell>
          <cell r="C14">
            <v>730</v>
          </cell>
          <cell r="D14">
            <v>670</v>
          </cell>
          <cell r="E14">
            <v>30</v>
          </cell>
          <cell r="F14">
            <v>2757903</v>
          </cell>
          <cell r="H14" t="str">
            <v>NOVAFORT</v>
          </cell>
        </row>
        <row r="15">
          <cell r="A15" t="str">
            <v>256 NOVAFORT_30"</v>
          </cell>
          <cell r="B15">
            <v>750</v>
          </cell>
          <cell r="C15">
            <v>813</v>
          </cell>
          <cell r="D15">
            <v>747</v>
          </cell>
          <cell r="E15">
            <v>33</v>
          </cell>
          <cell r="F15">
            <v>2757903</v>
          </cell>
          <cell r="H15" t="str">
            <v>NOVAFORT</v>
          </cell>
        </row>
        <row r="16">
          <cell r="A16" t="str">
            <v>257 NOVAFORT_33"</v>
          </cell>
          <cell r="B16">
            <v>825</v>
          </cell>
          <cell r="C16">
            <v>898</v>
          </cell>
          <cell r="D16">
            <v>824</v>
          </cell>
          <cell r="E16">
            <v>37</v>
          </cell>
          <cell r="F16">
            <v>2757903</v>
          </cell>
          <cell r="H16" t="str">
            <v>NOVAFORT</v>
          </cell>
        </row>
        <row r="17">
          <cell r="A17" t="str">
            <v>258 NOVAFORT_36"</v>
          </cell>
          <cell r="B17">
            <v>900</v>
          </cell>
          <cell r="C17">
            <v>980</v>
          </cell>
          <cell r="D17">
            <v>900</v>
          </cell>
          <cell r="E17">
            <v>40</v>
          </cell>
          <cell r="F17">
            <v>2757903</v>
          </cell>
          <cell r="H17" t="str">
            <v>NOVAFORT</v>
          </cell>
        </row>
        <row r="18">
          <cell r="A18" t="str">
            <v>259 NOVAFORT_39"</v>
          </cell>
          <cell r="B18">
            <v>975</v>
          </cell>
          <cell r="C18">
            <v>1065</v>
          </cell>
          <cell r="D18">
            <v>978</v>
          </cell>
          <cell r="E18">
            <v>43.5</v>
          </cell>
          <cell r="F18">
            <v>2757903</v>
          </cell>
          <cell r="H18" t="str">
            <v>NOVAFORT</v>
          </cell>
        </row>
        <row r="19">
          <cell r="A19" t="str">
            <v>260 NOVAFORT_42"</v>
          </cell>
          <cell r="B19">
            <v>1050</v>
          </cell>
          <cell r="C19">
            <v>1149</v>
          </cell>
          <cell r="D19">
            <v>1054</v>
          </cell>
          <cell r="E19">
            <v>47.5</v>
          </cell>
          <cell r="F19">
            <v>2757903</v>
          </cell>
          <cell r="H19" t="str">
            <v>NOVAFORT</v>
          </cell>
        </row>
        <row r="20">
          <cell r="A20" t="str">
            <v>261 NOVAFORT_45"</v>
          </cell>
          <cell r="B20">
            <v>1125</v>
          </cell>
          <cell r="C20">
            <v>1242</v>
          </cell>
          <cell r="D20">
            <v>1130</v>
          </cell>
          <cell r="E20">
            <v>56</v>
          </cell>
          <cell r="F20">
            <v>2757903</v>
          </cell>
          <cell r="H20" t="str">
            <v>NOVAFORT</v>
          </cell>
        </row>
        <row r="21">
          <cell r="A21" t="str">
            <v>262 NOVAFORT_48"</v>
          </cell>
          <cell r="B21">
            <v>1200</v>
          </cell>
          <cell r="C21">
            <v>1325</v>
          </cell>
          <cell r="D21">
            <v>1207</v>
          </cell>
          <cell r="E21">
            <v>59</v>
          </cell>
          <cell r="F21">
            <v>2757903</v>
          </cell>
          <cell r="H21" t="str">
            <v>NOVAFORT</v>
          </cell>
        </row>
        <row r="22">
          <cell r="A22" t="str">
            <v>10 NOVALOC_600mm</v>
          </cell>
          <cell r="B22">
            <v>600</v>
          </cell>
          <cell r="C22">
            <v>625</v>
          </cell>
          <cell r="D22">
            <v>595.12</v>
          </cell>
          <cell r="E22">
            <v>14.939999999999998</v>
          </cell>
          <cell r="F22">
            <v>2206322</v>
          </cell>
          <cell r="H22" t="str">
            <v>NOVALOC</v>
          </cell>
        </row>
        <row r="23">
          <cell r="A23" t="str">
            <v>11 NOVALOC_675mm</v>
          </cell>
          <cell r="B23">
            <v>675</v>
          </cell>
          <cell r="C23">
            <v>710</v>
          </cell>
          <cell r="D23">
            <v>671.01</v>
          </cell>
          <cell r="E23">
            <v>19.495000000000005</v>
          </cell>
          <cell r="F23">
            <v>2206322</v>
          </cell>
          <cell r="H23" t="str">
            <v>NOVALOC</v>
          </cell>
        </row>
        <row r="24">
          <cell r="A24" t="str">
            <v>12 NOVALOC_750mm</v>
          </cell>
          <cell r="B24">
            <v>750</v>
          </cell>
          <cell r="C24">
            <v>786</v>
          </cell>
          <cell r="D24">
            <v>747.01</v>
          </cell>
          <cell r="E24">
            <v>19.495000000000005</v>
          </cell>
          <cell r="F24">
            <v>2206322</v>
          </cell>
          <cell r="H24" t="str">
            <v>NOVALOC</v>
          </cell>
        </row>
        <row r="25">
          <cell r="A25" t="str">
            <v>13 NOVALOC_825mm</v>
          </cell>
          <cell r="B25">
            <v>825</v>
          </cell>
          <cell r="C25">
            <v>860</v>
          </cell>
          <cell r="D25">
            <v>823.09</v>
          </cell>
          <cell r="E25">
            <v>18.454999999999984</v>
          </cell>
          <cell r="F25">
            <v>2206322</v>
          </cell>
          <cell r="H25" t="str">
            <v>NOVALOC</v>
          </cell>
        </row>
        <row r="26">
          <cell r="A26" t="str">
            <v>14 NOVALOC_900mm</v>
          </cell>
          <cell r="B26">
            <v>900</v>
          </cell>
          <cell r="C26">
            <v>950</v>
          </cell>
          <cell r="D26">
            <v>899.03</v>
          </cell>
          <cell r="E26">
            <v>25.485000000000014</v>
          </cell>
          <cell r="F26">
            <v>2206322</v>
          </cell>
          <cell r="H26" t="str">
            <v>NOVALOC</v>
          </cell>
        </row>
        <row r="27">
          <cell r="A27" t="str">
            <v>15 NOVALOC_975mm</v>
          </cell>
          <cell r="B27">
            <v>975</v>
          </cell>
          <cell r="C27">
            <v>1025</v>
          </cell>
          <cell r="D27">
            <v>974.98</v>
          </cell>
          <cell r="E27">
            <v>25.009999999999991</v>
          </cell>
          <cell r="F27">
            <v>2206322</v>
          </cell>
          <cell r="H27" t="str">
            <v>NOVALOC</v>
          </cell>
        </row>
        <row r="28">
          <cell r="A28" t="str">
            <v>16 NOVALOC_1050mm</v>
          </cell>
          <cell r="B28">
            <v>1050</v>
          </cell>
          <cell r="C28">
            <v>1101</v>
          </cell>
          <cell r="D28">
            <v>1050.93</v>
          </cell>
          <cell r="E28">
            <v>25.034999999999968</v>
          </cell>
          <cell r="F28">
            <v>2206322</v>
          </cell>
          <cell r="H28" t="str">
            <v>NOVALOC</v>
          </cell>
        </row>
        <row r="29">
          <cell r="A29" t="str">
            <v>17 NOVALOC_1125mm</v>
          </cell>
          <cell r="B29">
            <v>1125</v>
          </cell>
          <cell r="C29">
            <v>1180</v>
          </cell>
          <cell r="D29">
            <v>1127</v>
          </cell>
          <cell r="E29">
            <v>26.5</v>
          </cell>
          <cell r="F29">
            <v>2206322</v>
          </cell>
          <cell r="H29" t="str">
            <v>NOVALOC</v>
          </cell>
        </row>
        <row r="30">
          <cell r="A30" t="str">
            <v>18 NOVALOC_1200mm</v>
          </cell>
          <cell r="B30">
            <v>1200</v>
          </cell>
          <cell r="C30">
            <v>1271</v>
          </cell>
          <cell r="D30">
            <v>1203</v>
          </cell>
          <cell r="E30">
            <v>34</v>
          </cell>
          <cell r="F30">
            <v>2206322</v>
          </cell>
          <cell r="H30" t="str">
            <v>NOVALOC</v>
          </cell>
        </row>
        <row r="31">
          <cell r="A31" t="str">
            <v>19 NOVALOC_1275mm</v>
          </cell>
          <cell r="B31">
            <v>1275</v>
          </cell>
          <cell r="C31">
            <v>1363</v>
          </cell>
          <cell r="D31">
            <v>1295</v>
          </cell>
          <cell r="E31">
            <v>34</v>
          </cell>
          <cell r="F31">
            <v>2206322</v>
          </cell>
          <cell r="H31" t="str">
            <v>NOVALOC</v>
          </cell>
        </row>
        <row r="32">
          <cell r="A32" t="str">
            <v>20 NOVALOC_1350mm</v>
          </cell>
          <cell r="B32">
            <v>1350</v>
          </cell>
          <cell r="C32">
            <v>1423</v>
          </cell>
          <cell r="D32">
            <v>1355</v>
          </cell>
          <cell r="E32">
            <v>34</v>
          </cell>
          <cell r="F32">
            <v>2206322</v>
          </cell>
          <cell r="H32" t="str">
            <v>NOVALOC</v>
          </cell>
        </row>
        <row r="33">
          <cell r="A33" t="str">
            <v>21 NOVALOC_1500mm</v>
          </cell>
          <cell r="B33">
            <v>1500</v>
          </cell>
          <cell r="C33">
            <v>1586</v>
          </cell>
          <cell r="D33">
            <v>1507</v>
          </cell>
          <cell r="E33">
            <v>39.5</v>
          </cell>
          <cell r="F33">
            <v>2206322</v>
          </cell>
          <cell r="H33" t="str">
            <v>NOVALOC</v>
          </cell>
        </row>
        <row r="34">
          <cell r="A34" t="str">
            <v>22 CONCRETO SIMPLE_150mm_Clase I</v>
          </cell>
          <cell r="B34">
            <v>150</v>
          </cell>
          <cell r="C34">
            <v>182</v>
          </cell>
          <cell r="D34">
            <v>150</v>
          </cell>
          <cell r="E34">
            <v>16</v>
          </cell>
          <cell r="G34">
            <v>21.890846456692913</v>
          </cell>
          <cell r="H34" t="str">
            <v>CONCRETO SIMPLE</v>
          </cell>
        </row>
        <row r="35">
          <cell r="A35" t="str">
            <v>23 CONCRETO SIMPLE_200mm_Clase I</v>
          </cell>
          <cell r="B35">
            <v>200</v>
          </cell>
          <cell r="C35">
            <v>240</v>
          </cell>
          <cell r="D35">
            <v>200</v>
          </cell>
          <cell r="E35">
            <v>20</v>
          </cell>
          <cell r="G35">
            <v>21.890846456692913</v>
          </cell>
          <cell r="H35" t="str">
            <v>CONCRETO SIMPLE</v>
          </cell>
        </row>
        <row r="36">
          <cell r="A36" t="str">
            <v>24 CONCRETO SIMPLE_250mm_Clase I</v>
          </cell>
          <cell r="B36">
            <v>250</v>
          </cell>
          <cell r="C36">
            <v>296</v>
          </cell>
          <cell r="D36">
            <v>250</v>
          </cell>
          <cell r="E36">
            <v>23</v>
          </cell>
          <cell r="G36">
            <v>23.350236220472439</v>
          </cell>
          <cell r="H36" t="str">
            <v>CONCRETO SIMPLE</v>
          </cell>
        </row>
        <row r="37">
          <cell r="A37" t="str">
            <v>25 CONCRETO SIMPLE_300mm_Clase I</v>
          </cell>
          <cell r="B37">
            <v>300</v>
          </cell>
          <cell r="C37">
            <v>352</v>
          </cell>
          <cell r="D37">
            <v>300</v>
          </cell>
          <cell r="E37">
            <v>26</v>
          </cell>
          <cell r="G37">
            <v>26.269015748031496</v>
          </cell>
          <cell r="H37" t="str">
            <v>CONCRETO SIMPLE</v>
          </cell>
        </row>
        <row r="38">
          <cell r="A38" t="str">
            <v>26 CONCRETO SIMPLE_350mm_ Clase I</v>
          </cell>
          <cell r="B38">
            <v>350</v>
          </cell>
          <cell r="C38">
            <v>414</v>
          </cell>
          <cell r="D38">
            <v>350</v>
          </cell>
          <cell r="E38">
            <v>32</v>
          </cell>
          <cell r="G38">
            <v>29.187795275590549</v>
          </cell>
          <cell r="H38" t="str">
            <v>CONCRETO SIMPLE</v>
          </cell>
        </row>
        <row r="39">
          <cell r="A39" t="str">
            <v>27 CONCRETO SIMPLE_400mm_Clase I</v>
          </cell>
          <cell r="B39">
            <v>400</v>
          </cell>
          <cell r="C39">
            <v>464</v>
          </cell>
          <cell r="D39">
            <v>400</v>
          </cell>
          <cell r="E39">
            <v>32</v>
          </cell>
          <cell r="G39">
            <v>30.647185039370076</v>
          </cell>
          <cell r="H39" t="str">
            <v>CONCRETO SIMPLE</v>
          </cell>
        </row>
        <row r="40">
          <cell r="A40" t="str">
            <v>28 CONCRETO SIMPLE_450mm_Clase I</v>
          </cell>
          <cell r="B40">
            <v>450</v>
          </cell>
          <cell r="C40">
            <v>528</v>
          </cell>
          <cell r="D40">
            <v>450</v>
          </cell>
          <cell r="E40">
            <v>39</v>
          </cell>
          <cell r="G40">
            <v>32.106574803149606</v>
          </cell>
          <cell r="H40" t="str">
            <v>CONCRETO SIMPLE</v>
          </cell>
        </row>
        <row r="41">
          <cell r="A41" t="str">
            <v>29 CONCRETO SIMPLE_500mm_Clase I</v>
          </cell>
          <cell r="B41">
            <v>500</v>
          </cell>
          <cell r="C41">
            <v>590</v>
          </cell>
          <cell r="D41">
            <v>500</v>
          </cell>
          <cell r="E41">
            <v>45</v>
          </cell>
          <cell r="G41">
            <v>35.025354330708659</v>
          </cell>
          <cell r="H41" t="str">
            <v>CONCRETO SIMPLE</v>
          </cell>
        </row>
        <row r="42">
          <cell r="A42" t="str">
            <v>30 CONCRETO SIMPLE_600mm_Clase I</v>
          </cell>
          <cell r="B42">
            <v>600</v>
          </cell>
          <cell r="C42">
            <v>708</v>
          </cell>
          <cell r="D42">
            <v>600</v>
          </cell>
          <cell r="E42">
            <v>54</v>
          </cell>
          <cell r="G42">
            <v>37.944133858267712</v>
          </cell>
          <cell r="H42" t="str">
            <v>CONCRETO SIMPLE</v>
          </cell>
        </row>
        <row r="43">
          <cell r="A43" t="str">
            <v>31 CONCRETO SIMPLE_675mm_Clase I</v>
          </cell>
          <cell r="B43">
            <v>675</v>
          </cell>
          <cell r="C43">
            <v>866</v>
          </cell>
          <cell r="D43">
            <v>700</v>
          </cell>
          <cell r="E43">
            <v>83</v>
          </cell>
          <cell r="G43">
            <v>40.862913385826772</v>
          </cell>
          <cell r="H43" t="str">
            <v>CONCRETO SIMPLE</v>
          </cell>
        </row>
        <row r="44">
          <cell r="A44" t="str">
            <v>32 CONCRETO SIMPLE_750mm_Clase I</v>
          </cell>
          <cell r="B44">
            <v>750</v>
          </cell>
          <cell r="C44">
            <v>978</v>
          </cell>
          <cell r="D44">
            <v>800</v>
          </cell>
          <cell r="E44">
            <v>89</v>
          </cell>
          <cell r="G44">
            <v>43.781692913385825</v>
          </cell>
          <cell r="H44" t="str">
            <v>CONCRETO SIMPLE</v>
          </cell>
        </row>
        <row r="45">
          <cell r="A45" t="str">
            <v>33 CONCRETO SIMPLE_900mm_Clase I</v>
          </cell>
          <cell r="B45">
            <v>900</v>
          </cell>
          <cell r="C45">
            <v>1104</v>
          </cell>
          <cell r="D45">
            <v>900</v>
          </cell>
          <cell r="E45">
            <v>102</v>
          </cell>
          <cell r="G45">
            <v>48.159862204724405</v>
          </cell>
          <cell r="H45" t="str">
            <v>CONCRETO SIMPLE</v>
          </cell>
        </row>
        <row r="46">
          <cell r="A46" t="str">
            <v>34 CONCRETO SIMPLE_1000mm_Clase I</v>
          </cell>
          <cell r="B46">
            <v>1000</v>
          </cell>
          <cell r="C46">
            <v>1230</v>
          </cell>
          <cell r="D46">
            <v>1000</v>
          </cell>
          <cell r="E46">
            <v>115</v>
          </cell>
          <cell r="G46">
            <v>51.078641732283458</v>
          </cell>
          <cell r="H46" t="str">
            <v>CONCRETO SIMPLE</v>
          </cell>
        </row>
        <row r="47">
          <cell r="A47" t="str">
            <v>35 CONCRETO SIMPLE_150mm_Clase II</v>
          </cell>
          <cell r="B47">
            <v>150</v>
          </cell>
          <cell r="C47">
            <v>190</v>
          </cell>
          <cell r="D47">
            <v>150</v>
          </cell>
          <cell r="E47">
            <v>20</v>
          </cell>
          <cell r="G47">
            <v>29.187795275590549</v>
          </cell>
          <cell r="H47" t="str">
            <v>CONCRETO SIMPLE</v>
          </cell>
        </row>
        <row r="48">
          <cell r="A48" t="str">
            <v>36 CONCRETO SIMPLE_200mm_Clase II</v>
          </cell>
          <cell r="B48">
            <v>200</v>
          </cell>
          <cell r="C48">
            <v>246</v>
          </cell>
          <cell r="D48">
            <v>200</v>
          </cell>
          <cell r="E48">
            <v>23</v>
          </cell>
          <cell r="G48">
            <v>29.187795275590549</v>
          </cell>
          <cell r="H48" t="str">
            <v>CONCRETO SIMPLE</v>
          </cell>
        </row>
        <row r="49">
          <cell r="A49" t="str">
            <v>37 CONCRETO SIMPLE_250mm_Clase II</v>
          </cell>
          <cell r="B49">
            <v>250</v>
          </cell>
          <cell r="C49">
            <v>302</v>
          </cell>
          <cell r="D49">
            <v>250</v>
          </cell>
          <cell r="E49">
            <v>26</v>
          </cell>
          <cell r="G49">
            <v>29.187795275590549</v>
          </cell>
          <cell r="H49" t="str">
            <v>CONCRETO SIMPLE</v>
          </cell>
        </row>
        <row r="50">
          <cell r="A50" t="str">
            <v>38 CONCRETO SIMPLE_300mm_Clase II</v>
          </cell>
          <cell r="B50">
            <v>300</v>
          </cell>
          <cell r="C50">
            <v>370</v>
          </cell>
          <cell r="D50">
            <v>300</v>
          </cell>
          <cell r="E50">
            <v>35</v>
          </cell>
          <cell r="G50">
            <v>32.836269685039369</v>
          </cell>
          <cell r="H50" t="str">
            <v>CONCRETO SIMPLE</v>
          </cell>
        </row>
        <row r="51">
          <cell r="A51" t="str">
            <v>39 CONCRETO SIMPLE_350mm_ Clase II</v>
          </cell>
          <cell r="B51">
            <v>350</v>
          </cell>
          <cell r="C51">
            <v>434</v>
          </cell>
          <cell r="D51">
            <v>350</v>
          </cell>
          <cell r="E51">
            <v>42</v>
          </cell>
          <cell r="G51">
            <v>37.944133858267712</v>
          </cell>
          <cell r="H51" t="str">
            <v>CONCRETO SIMPLE</v>
          </cell>
        </row>
        <row r="52">
          <cell r="A52" t="str">
            <v>40 CONCRETO SIMPLE_400mm_Clase II</v>
          </cell>
          <cell r="B52">
            <v>400</v>
          </cell>
          <cell r="C52">
            <v>490</v>
          </cell>
          <cell r="D52">
            <v>400</v>
          </cell>
          <cell r="E52">
            <v>45</v>
          </cell>
          <cell r="G52">
            <v>40.862913385826772</v>
          </cell>
          <cell r="H52" t="str">
            <v>CONCRETO SIMPLE</v>
          </cell>
        </row>
        <row r="53">
          <cell r="A53" t="str">
            <v>41 CONCRETO SIMPLE_450mm_Clase II</v>
          </cell>
          <cell r="B53">
            <v>450</v>
          </cell>
          <cell r="C53">
            <v>552</v>
          </cell>
          <cell r="D53">
            <v>450</v>
          </cell>
          <cell r="E53">
            <v>51</v>
          </cell>
          <cell r="G53">
            <v>43.781692913385825</v>
          </cell>
          <cell r="H53" t="str">
            <v>CONCRETO SIMPLE</v>
          </cell>
        </row>
        <row r="54">
          <cell r="A54" t="str">
            <v>42 CONCRETO SIMPLE_500mm_Clase II</v>
          </cell>
          <cell r="B54">
            <v>500</v>
          </cell>
          <cell r="C54">
            <v>616</v>
          </cell>
          <cell r="D54">
            <v>500</v>
          </cell>
          <cell r="E54">
            <v>58</v>
          </cell>
          <cell r="G54">
            <v>48.159862204724405</v>
          </cell>
          <cell r="H54" t="str">
            <v>CONCRETO SIMPLE</v>
          </cell>
        </row>
        <row r="55">
          <cell r="A55" t="str">
            <v>43 CONCRETO SIMPLE_600mm_Clase II</v>
          </cell>
          <cell r="B55">
            <v>600</v>
          </cell>
          <cell r="C55">
            <v>754</v>
          </cell>
          <cell r="D55">
            <v>600</v>
          </cell>
          <cell r="E55">
            <v>77</v>
          </cell>
          <cell r="G55">
            <v>52.538031496062992</v>
          </cell>
          <cell r="H55" t="str">
            <v>CONCRETO SIMPLE</v>
          </cell>
        </row>
        <row r="56">
          <cell r="A56" t="str">
            <v>44 CONCRETO SIMPLE_675mm_Clase II</v>
          </cell>
          <cell r="B56">
            <v>675</v>
          </cell>
          <cell r="C56">
            <v>892</v>
          </cell>
          <cell r="D56">
            <v>700</v>
          </cell>
          <cell r="E56">
            <v>96</v>
          </cell>
          <cell r="G56">
            <v>57.645895669291335</v>
          </cell>
          <cell r="H56" t="str">
            <v>CONCRETO SIMPLE</v>
          </cell>
        </row>
        <row r="57">
          <cell r="A57" t="str">
            <v>45 CONCRETO SIMPLE_750mm_Clase II</v>
          </cell>
          <cell r="B57">
            <v>750</v>
          </cell>
          <cell r="C57">
            <v>1016</v>
          </cell>
          <cell r="D57">
            <v>800</v>
          </cell>
          <cell r="E57">
            <v>108</v>
          </cell>
          <cell r="G57">
            <v>62.753759842519685</v>
          </cell>
          <cell r="H57" t="str">
            <v>CONCRETO SIMPLE</v>
          </cell>
        </row>
        <row r="58">
          <cell r="A58" t="str">
            <v>46 CONCRETO SIMPLE_900mm_Clase II</v>
          </cell>
          <cell r="B58">
            <v>900</v>
          </cell>
          <cell r="C58">
            <v>1142</v>
          </cell>
          <cell r="D58">
            <v>900</v>
          </cell>
          <cell r="E58">
            <v>121</v>
          </cell>
          <cell r="G58">
            <v>65.672539370078738</v>
          </cell>
          <cell r="H58" t="str">
            <v>CONCRETO SIMPLE</v>
          </cell>
        </row>
        <row r="59">
          <cell r="A59" t="str">
            <v>47 CONCRETO SIMPLE_1000mm_Clase II</v>
          </cell>
          <cell r="B59">
            <v>1000</v>
          </cell>
          <cell r="C59">
            <v>1254</v>
          </cell>
          <cell r="D59">
            <v>1000</v>
          </cell>
          <cell r="E59">
            <v>127</v>
          </cell>
          <cell r="G59">
            <v>68.591318897637791</v>
          </cell>
          <cell r="H59" t="str">
            <v>CONCRETO SIMPLE</v>
          </cell>
        </row>
        <row r="60">
          <cell r="A60" t="str">
            <v>48 CONCRETO SIMPLE_150mm_Clase III</v>
          </cell>
          <cell r="B60">
            <v>150</v>
          </cell>
          <cell r="C60">
            <v>196</v>
          </cell>
          <cell r="D60">
            <v>150</v>
          </cell>
          <cell r="E60">
            <v>23</v>
          </cell>
          <cell r="G60">
            <v>35.025354330708659</v>
          </cell>
          <cell r="H60" t="str">
            <v>CONCRETO SIMPLE</v>
          </cell>
        </row>
        <row r="61">
          <cell r="A61" t="str">
            <v>49 CONCRETO SIMPLE_200mm_Clase III</v>
          </cell>
          <cell r="B61">
            <v>200</v>
          </cell>
          <cell r="C61">
            <v>258</v>
          </cell>
          <cell r="D61">
            <v>200</v>
          </cell>
          <cell r="E61">
            <v>29</v>
          </cell>
          <cell r="G61">
            <v>35.025354330708659</v>
          </cell>
          <cell r="H61" t="str">
            <v>CONCRETO SIMPLE</v>
          </cell>
        </row>
        <row r="62">
          <cell r="A62" t="str">
            <v>50 CONCRETO SIMPLE_250mm_Clase III</v>
          </cell>
          <cell r="B62">
            <v>250</v>
          </cell>
          <cell r="C62">
            <v>314</v>
          </cell>
          <cell r="D62">
            <v>250</v>
          </cell>
          <cell r="E62">
            <v>32</v>
          </cell>
          <cell r="G62">
            <v>35.025354330708659</v>
          </cell>
          <cell r="H62" t="str">
            <v>CONCRETO SIMPLE</v>
          </cell>
        </row>
        <row r="63">
          <cell r="A63" t="str">
            <v>51 CONCRETO SIMPLE_300mm_Clase III</v>
          </cell>
          <cell r="B63">
            <v>300</v>
          </cell>
          <cell r="C63">
            <v>390</v>
          </cell>
          <cell r="D63">
            <v>300</v>
          </cell>
          <cell r="E63">
            <v>45</v>
          </cell>
          <cell r="G63">
            <v>37.944133858267712</v>
          </cell>
          <cell r="H63" t="str">
            <v>CONCRETO SIMPLE</v>
          </cell>
        </row>
        <row r="64">
          <cell r="A64" t="str">
            <v>52 CONCRETO SIMPLE_350mm_ Clase III</v>
          </cell>
          <cell r="B64">
            <v>350</v>
          </cell>
          <cell r="C64">
            <v>446</v>
          </cell>
          <cell r="D64">
            <v>350</v>
          </cell>
          <cell r="E64">
            <v>48</v>
          </cell>
          <cell r="G64">
            <v>42.322303149606299</v>
          </cell>
          <cell r="H64" t="str">
            <v>CONCRETO SIMPLE</v>
          </cell>
        </row>
        <row r="65">
          <cell r="A65" t="str">
            <v>53 CONCRETO SIMPLE_400mm_Clase III</v>
          </cell>
          <cell r="B65">
            <v>400</v>
          </cell>
          <cell r="C65">
            <v>508</v>
          </cell>
          <cell r="D65">
            <v>400</v>
          </cell>
          <cell r="E65">
            <v>54</v>
          </cell>
          <cell r="G65">
            <v>45.241082677165352</v>
          </cell>
          <cell r="H65" t="str">
            <v>CONCRETO SIMPLE</v>
          </cell>
        </row>
        <row r="66">
          <cell r="A66" t="str">
            <v>54 CONCRETO SIMPLE_450mm_Clase III</v>
          </cell>
          <cell r="B66">
            <v>450</v>
          </cell>
          <cell r="C66">
            <v>566</v>
          </cell>
          <cell r="D66">
            <v>450</v>
          </cell>
          <cell r="E66">
            <v>58</v>
          </cell>
          <cell r="G66">
            <v>48.159862204724405</v>
          </cell>
          <cell r="H66" t="str">
            <v>CONCRETO SIMPLE</v>
          </cell>
        </row>
        <row r="67">
          <cell r="A67" t="str">
            <v>55 CONCRETO SIMPLE_500mm_Clase III</v>
          </cell>
          <cell r="B67">
            <v>500</v>
          </cell>
          <cell r="C67">
            <v>640</v>
          </cell>
          <cell r="D67">
            <v>500</v>
          </cell>
          <cell r="E67">
            <v>70</v>
          </cell>
          <cell r="G67">
            <v>56.186505905511808</v>
          </cell>
          <cell r="H67" t="str">
            <v>CONCRETO SIMPLE</v>
          </cell>
        </row>
        <row r="68">
          <cell r="A68" t="str">
            <v>56 CONCRETO SIMPLE_600mm_Clase III</v>
          </cell>
          <cell r="B68">
            <v>600</v>
          </cell>
          <cell r="C68">
            <v>772</v>
          </cell>
          <cell r="D68">
            <v>600</v>
          </cell>
          <cell r="E68">
            <v>86</v>
          </cell>
          <cell r="G68">
            <v>64.213149606299211</v>
          </cell>
          <cell r="H68" t="str">
            <v>CONCRETO SIMPLE</v>
          </cell>
        </row>
        <row r="69">
          <cell r="A69" t="str">
            <v>57 CONCRETO SIMPLE_675mm_Clase III</v>
          </cell>
          <cell r="B69">
            <v>675</v>
          </cell>
          <cell r="C69">
            <v>892</v>
          </cell>
          <cell r="D69">
            <v>700</v>
          </cell>
          <cell r="E69">
            <v>96</v>
          </cell>
          <cell r="G69">
            <v>67.131929133858264</v>
          </cell>
          <cell r="H69" t="str">
            <v>CONCRETO SIMPLE</v>
          </cell>
        </row>
        <row r="70">
          <cell r="A70" t="str">
            <v>58 CONCRETO SIMPLE_750mm_Clase III</v>
          </cell>
          <cell r="B70">
            <v>750</v>
          </cell>
          <cell r="C70">
            <v>1016</v>
          </cell>
          <cell r="D70">
            <v>800</v>
          </cell>
          <cell r="E70">
            <v>108</v>
          </cell>
          <cell r="G70">
            <v>69.321013779527561</v>
          </cell>
          <cell r="H70" t="str">
            <v>CONCRETO SIMPLE</v>
          </cell>
        </row>
        <row r="71">
          <cell r="A71" t="str">
            <v>59 CONCRETO SIMPLE_900mm_Clase III</v>
          </cell>
          <cell r="B71">
            <v>900</v>
          </cell>
          <cell r="C71">
            <v>1142</v>
          </cell>
          <cell r="D71">
            <v>900</v>
          </cell>
          <cell r="E71">
            <v>121</v>
          </cell>
          <cell r="G71">
            <v>72.969488188976371</v>
          </cell>
          <cell r="H71" t="str">
            <v>CONCRETO SIMPLE</v>
          </cell>
        </row>
        <row r="72">
          <cell r="A72" t="str">
            <v>60 CONCRETO SIMPLE_1000mm_Clase III</v>
          </cell>
          <cell r="B72">
            <v>1000</v>
          </cell>
          <cell r="C72">
            <v>1268</v>
          </cell>
          <cell r="D72">
            <v>1000</v>
          </cell>
          <cell r="E72">
            <v>134</v>
          </cell>
          <cell r="G72">
            <v>75.888267716535424</v>
          </cell>
          <cell r="H72" t="str">
            <v>CONCRETO SIMPLE</v>
          </cell>
        </row>
        <row r="73">
          <cell r="A73" t="str">
            <v>61 CONCRETO REFORZADO_600mm_Clase I Pared A</v>
          </cell>
          <cell r="B73">
            <v>600</v>
          </cell>
          <cell r="C73">
            <v>726</v>
          </cell>
          <cell r="D73">
            <v>600</v>
          </cell>
          <cell r="E73">
            <v>63</v>
          </cell>
          <cell r="G73">
            <v>24</v>
          </cell>
          <cell r="H73" t="str">
            <v>CONCRETO REFORZADO</v>
          </cell>
        </row>
        <row r="74">
          <cell r="A74" t="str">
            <v>62 CONCRETO REFORZADO_685mm_Clase I Pared A</v>
          </cell>
          <cell r="B74">
            <v>685</v>
          </cell>
          <cell r="C74">
            <v>817</v>
          </cell>
          <cell r="D74">
            <v>685</v>
          </cell>
          <cell r="E74">
            <v>66</v>
          </cell>
          <cell r="G74">
            <v>27.4</v>
          </cell>
          <cell r="H74" t="str">
            <v>CONCRETO REFORZADO</v>
          </cell>
        </row>
        <row r="75">
          <cell r="A75" t="str">
            <v>63 CONCRETO REFORZADO_700mm_Clase I Pared A</v>
          </cell>
          <cell r="B75">
            <v>700</v>
          </cell>
          <cell r="C75">
            <v>834</v>
          </cell>
          <cell r="D75">
            <v>700</v>
          </cell>
          <cell r="E75">
            <v>67</v>
          </cell>
          <cell r="G75">
            <v>28</v>
          </cell>
          <cell r="H75" t="str">
            <v>CONCRETO REFORZADO</v>
          </cell>
        </row>
        <row r="76">
          <cell r="A76" t="str">
            <v>64 CONCRETO REFORZADO_750mm_Clase I Pared A</v>
          </cell>
          <cell r="B76">
            <v>750</v>
          </cell>
          <cell r="C76">
            <v>890</v>
          </cell>
          <cell r="D76">
            <v>750</v>
          </cell>
          <cell r="E76">
            <v>70</v>
          </cell>
          <cell r="G76">
            <v>30</v>
          </cell>
          <cell r="H76" t="str">
            <v>CONCRETO REFORZADO</v>
          </cell>
        </row>
        <row r="77">
          <cell r="A77" t="str">
            <v>65 CONCRETO REFORZADO_800mm_Clase I Pared A</v>
          </cell>
          <cell r="B77">
            <v>800</v>
          </cell>
          <cell r="C77">
            <v>942</v>
          </cell>
          <cell r="D77">
            <v>800</v>
          </cell>
          <cell r="E77">
            <v>71</v>
          </cell>
          <cell r="G77">
            <v>32</v>
          </cell>
          <cell r="H77" t="str">
            <v>CONCRETO REFORZADO</v>
          </cell>
        </row>
        <row r="78">
          <cell r="A78" t="str">
            <v>66 CONCRETO REFORZADO_840mm_Clase I Pared A</v>
          </cell>
          <cell r="B78">
            <v>840</v>
          </cell>
          <cell r="C78">
            <v>986</v>
          </cell>
          <cell r="D78">
            <v>840</v>
          </cell>
          <cell r="E78">
            <v>73</v>
          </cell>
          <cell r="G78">
            <v>33.6</v>
          </cell>
          <cell r="H78" t="str">
            <v>CONCRETO REFORZADO</v>
          </cell>
        </row>
        <row r="79">
          <cell r="A79" t="str">
            <v>67 CONCRETO REFORZADO_900mm_Clase I Pared A</v>
          </cell>
          <cell r="B79">
            <v>900</v>
          </cell>
          <cell r="C79">
            <v>1050</v>
          </cell>
          <cell r="D79">
            <v>900</v>
          </cell>
          <cell r="E79">
            <v>75</v>
          </cell>
          <cell r="G79">
            <v>36</v>
          </cell>
          <cell r="H79" t="str">
            <v>CONCRETO REFORZADO</v>
          </cell>
        </row>
        <row r="80">
          <cell r="A80" t="str">
            <v>68 CONCRETO REFORZADO_1000mm_Clase I Pared A</v>
          </cell>
          <cell r="B80">
            <v>1000</v>
          </cell>
          <cell r="C80">
            <v>1166</v>
          </cell>
          <cell r="D80">
            <v>1000</v>
          </cell>
          <cell r="E80">
            <v>83</v>
          </cell>
          <cell r="G80">
            <v>40</v>
          </cell>
          <cell r="H80" t="str">
            <v>CONCRETO REFORZADO</v>
          </cell>
        </row>
        <row r="81">
          <cell r="A81" t="str">
            <v>69 CONCRETO REFORZADO_1100mm_Clase I Pared A</v>
          </cell>
          <cell r="B81">
            <v>1100</v>
          </cell>
          <cell r="C81">
            <v>1284</v>
          </cell>
          <cell r="D81">
            <v>1100</v>
          </cell>
          <cell r="E81">
            <v>92</v>
          </cell>
          <cell r="G81">
            <v>44</v>
          </cell>
          <cell r="H81" t="str">
            <v>CONCRETO REFORZADO</v>
          </cell>
        </row>
        <row r="82">
          <cell r="A82" t="str">
            <v>70 CONCRETO REFORZADO_1200mm_Clase I Pared A</v>
          </cell>
          <cell r="B82">
            <v>1200</v>
          </cell>
          <cell r="C82">
            <v>1400</v>
          </cell>
          <cell r="D82">
            <v>1200</v>
          </cell>
          <cell r="E82">
            <v>100</v>
          </cell>
          <cell r="G82">
            <v>48</v>
          </cell>
          <cell r="H82" t="str">
            <v>CONCRETO REFORZADO</v>
          </cell>
        </row>
        <row r="83">
          <cell r="A83" t="str">
            <v>71 CONCRETO REFORZADO_1300mm_Clase I Pared A</v>
          </cell>
          <cell r="B83">
            <v>1300</v>
          </cell>
          <cell r="C83">
            <v>1516</v>
          </cell>
          <cell r="D83">
            <v>1300</v>
          </cell>
          <cell r="E83">
            <v>108</v>
          </cell>
          <cell r="G83">
            <v>52</v>
          </cell>
          <cell r="H83" t="str">
            <v>CONCRETO REFORZADO</v>
          </cell>
        </row>
        <row r="84">
          <cell r="A84" t="str">
            <v>72 CONCRETO REFORZADO_1400mm_Clase I Pared A</v>
          </cell>
          <cell r="B84">
            <v>1400</v>
          </cell>
          <cell r="C84">
            <v>1632</v>
          </cell>
          <cell r="D84">
            <v>1400</v>
          </cell>
          <cell r="E84">
            <v>116</v>
          </cell>
          <cell r="G84">
            <v>56</v>
          </cell>
          <cell r="H84" t="str">
            <v>CONCRETO REFORZADO</v>
          </cell>
        </row>
        <row r="85">
          <cell r="A85" t="str">
            <v>73 CONCRETO REFORZADO_1500mm_Clase I Pared A</v>
          </cell>
          <cell r="B85">
            <v>1500</v>
          </cell>
          <cell r="C85">
            <v>1750</v>
          </cell>
          <cell r="D85">
            <v>1500</v>
          </cell>
          <cell r="E85">
            <v>125</v>
          </cell>
          <cell r="G85">
            <v>60</v>
          </cell>
          <cell r="H85" t="str">
            <v>CONCRETO REFORZADO</v>
          </cell>
        </row>
        <row r="86">
          <cell r="A86" t="str">
            <v>74 CONCRETO REFORZADO_1600mm_Clase I Pared A</v>
          </cell>
          <cell r="B86">
            <v>1600</v>
          </cell>
          <cell r="C86">
            <v>1866</v>
          </cell>
          <cell r="D86">
            <v>1600</v>
          </cell>
          <cell r="E86">
            <v>133</v>
          </cell>
          <cell r="G86">
            <v>64</v>
          </cell>
          <cell r="H86" t="str">
            <v>CONCRETO REFORZADO</v>
          </cell>
        </row>
        <row r="87">
          <cell r="A87" t="str">
            <v>75 CONCRETO REFORZADO_1700mm_Clase I Pared A</v>
          </cell>
          <cell r="B87">
            <v>1700</v>
          </cell>
          <cell r="C87">
            <v>1984</v>
          </cell>
          <cell r="D87">
            <v>1700</v>
          </cell>
          <cell r="E87">
            <v>142</v>
          </cell>
          <cell r="G87">
            <v>68</v>
          </cell>
          <cell r="H87" t="str">
            <v>CONCRETO REFORZADO</v>
          </cell>
        </row>
        <row r="88">
          <cell r="A88" t="str">
            <v>76 CONCRETO REFORZADO_1800mm_Clase I Pared A</v>
          </cell>
          <cell r="B88">
            <v>1800</v>
          </cell>
          <cell r="C88">
            <v>2100</v>
          </cell>
          <cell r="D88">
            <v>1800</v>
          </cell>
          <cell r="E88">
            <v>150</v>
          </cell>
          <cell r="G88">
            <v>72</v>
          </cell>
          <cell r="H88" t="str">
            <v>CONCRETO REFORZADO</v>
          </cell>
        </row>
        <row r="89">
          <cell r="A89" t="str">
            <v>77 CONCRETO REFORZADO_1900mm_Clase I Pared A</v>
          </cell>
          <cell r="B89">
            <v>1900</v>
          </cell>
          <cell r="C89">
            <v>2216</v>
          </cell>
          <cell r="D89">
            <v>1900</v>
          </cell>
          <cell r="E89">
            <v>158</v>
          </cell>
          <cell r="G89">
            <v>76</v>
          </cell>
          <cell r="H89" t="str">
            <v>CONCRETO REFORZADO</v>
          </cell>
        </row>
        <row r="90">
          <cell r="A90" t="str">
            <v>78 CONCRETO REFORZADO_2000mm_Clase I Pared A</v>
          </cell>
          <cell r="B90">
            <v>2000</v>
          </cell>
          <cell r="C90">
            <v>2334</v>
          </cell>
          <cell r="D90">
            <v>2000</v>
          </cell>
          <cell r="E90">
            <v>167</v>
          </cell>
          <cell r="G90">
            <v>80</v>
          </cell>
          <cell r="H90" t="str">
            <v>CONCRETO REFORZADO</v>
          </cell>
        </row>
        <row r="91">
          <cell r="A91" t="str">
            <v>79 CONCRETO REFORZADO_2150mm_Clase I Pared A</v>
          </cell>
          <cell r="B91">
            <v>2150</v>
          </cell>
          <cell r="C91">
            <v>2508</v>
          </cell>
          <cell r="D91">
            <v>2150</v>
          </cell>
          <cell r="E91">
            <v>179</v>
          </cell>
          <cell r="G91">
            <v>86</v>
          </cell>
          <cell r="H91" t="str">
            <v>CONCRETO REFORZADO</v>
          </cell>
        </row>
        <row r="92">
          <cell r="A92" t="str">
            <v>80 CONCRETO REFORZADO_2300mm_Clase I Pared A</v>
          </cell>
          <cell r="B92">
            <v>2300</v>
          </cell>
          <cell r="C92">
            <v>2682</v>
          </cell>
          <cell r="D92">
            <v>2300</v>
          </cell>
          <cell r="E92">
            <v>191</v>
          </cell>
          <cell r="G92">
            <v>92</v>
          </cell>
          <cell r="H92" t="str">
            <v>CONCRETO REFORZADO</v>
          </cell>
        </row>
        <row r="93">
          <cell r="A93" t="str">
            <v>81 CONCRETO REFORZADO_2450mm_Clase I Pared A</v>
          </cell>
          <cell r="B93">
            <v>2450</v>
          </cell>
          <cell r="C93">
            <v>2858</v>
          </cell>
          <cell r="D93">
            <v>2450</v>
          </cell>
          <cell r="E93">
            <v>204</v>
          </cell>
          <cell r="G93">
            <v>98</v>
          </cell>
          <cell r="H93" t="str">
            <v>CONCRETO REFORZADO</v>
          </cell>
        </row>
        <row r="94">
          <cell r="A94" t="str">
            <v>82 CONCRETO REFORZADO_2600mm_Clase I Pared A</v>
          </cell>
          <cell r="B94">
            <v>2600</v>
          </cell>
          <cell r="C94">
            <v>3032</v>
          </cell>
          <cell r="D94">
            <v>2600</v>
          </cell>
          <cell r="E94">
            <v>216</v>
          </cell>
          <cell r="G94">
            <v>104</v>
          </cell>
          <cell r="H94" t="str">
            <v>CONCRETO REFORZADO</v>
          </cell>
        </row>
        <row r="95">
          <cell r="A95" t="str">
            <v>83 CONCRETO REFORZADO_600mm_Clase I Pared B</v>
          </cell>
          <cell r="B95">
            <v>600</v>
          </cell>
          <cell r="C95">
            <v>752</v>
          </cell>
          <cell r="D95">
            <v>600</v>
          </cell>
          <cell r="E95">
            <v>76</v>
          </cell>
          <cell r="G95">
            <v>24</v>
          </cell>
          <cell r="H95" t="str">
            <v>CONCRETO REFORZADO</v>
          </cell>
        </row>
        <row r="96">
          <cell r="A96" t="str">
            <v>84 CONCRETO REFORZADO_685mm_Clase I Pared B</v>
          </cell>
          <cell r="B96">
            <v>685</v>
          </cell>
          <cell r="C96">
            <v>851</v>
          </cell>
          <cell r="D96">
            <v>685</v>
          </cell>
          <cell r="E96">
            <v>83</v>
          </cell>
          <cell r="G96">
            <v>27.4</v>
          </cell>
          <cell r="H96" t="str">
            <v>CONCRETO REFORZADO</v>
          </cell>
        </row>
        <row r="97">
          <cell r="A97" t="str">
            <v>85 CONCRETO REFORZADO_700mm_Clase I Pared B</v>
          </cell>
          <cell r="B97">
            <v>700</v>
          </cell>
          <cell r="C97">
            <v>868</v>
          </cell>
          <cell r="D97">
            <v>700</v>
          </cell>
          <cell r="E97">
            <v>84</v>
          </cell>
          <cell r="G97">
            <v>28</v>
          </cell>
          <cell r="H97" t="str">
            <v>CONCRETO REFORZADO</v>
          </cell>
        </row>
        <row r="98">
          <cell r="A98" t="str">
            <v>86 CONCRETO REFORZADO_750mm_Clase I Pared B</v>
          </cell>
          <cell r="B98">
            <v>750</v>
          </cell>
          <cell r="C98">
            <v>928</v>
          </cell>
          <cell r="D98">
            <v>750</v>
          </cell>
          <cell r="E98">
            <v>89</v>
          </cell>
          <cell r="G98">
            <v>30</v>
          </cell>
          <cell r="H98" t="str">
            <v>CONCRETO REFORZADO</v>
          </cell>
        </row>
        <row r="99">
          <cell r="A99" t="str">
            <v>87 CONCRETO REFORZADO_800mm_Clase I Pared B</v>
          </cell>
          <cell r="B99">
            <v>800</v>
          </cell>
          <cell r="C99">
            <v>984</v>
          </cell>
          <cell r="D99">
            <v>800</v>
          </cell>
          <cell r="E99">
            <v>92</v>
          </cell>
          <cell r="G99">
            <v>32</v>
          </cell>
          <cell r="H99" t="str">
            <v>CONCRETO REFORZADO</v>
          </cell>
        </row>
        <row r="100">
          <cell r="A100" t="str">
            <v>88 CONCRETO REFORZADO_840mm_Clase I Pared B</v>
          </cell>
          <cell r="B100">
            <v>840</v>
          </cell>
          <cell r="C100">
            <v>1032</v>
          </cell>
          <cell r="D100">
            <v>840</v>
          </cell>
          <cell r="E100">
            <v>96</v>
          </cell>
          <cell r="G100">
            <v>33.6</v>
          </cell>
          <cell r="H100" t="str">
            <v>CONCRETO REFORZADO</v>
          </cell>
        </row>
        <row r="101">
          <cell r="A101" t="str">
            <v>89 CONCRETO REFORZADO_900mm_Clase I Pared B</v>
          </cell>
          <cell r="B101">
            <v>900</v>
          </cell>
          <cell r="C101">
            <v>1102</v>
          </cell>
          <cell r="D101">
            <v>900</v>
          </cell>
          <cell r="E101">
            <v>101</v>
          </cell>
          <cell r="G101">
            <v>36</v>
          </cell>
          <cell r="H101" t="str">
            <v>CONCRETO REFORZADO</v>
          </cell>
        </row>
        <row r="102">
          <cell r="A102" t="str">
            <v>90 CONCRETO REFORZADO_1000mm_Clase I Pared B</v>
          </cell>
          <cell r="B102">
            <v>1000</v>
          </cell>
          <cell r="C102">
            <v>1220</v>
          </cell>
          <cell r="D102">
            <v>1000</v>
          </cell>
          <cell r="E102">
            <v>110</v>
          </cell>
          <cell r="G102">
            <v>40</v>
          </cell>
          <cell r="H102" t="str">
            <v>CONCRETO REFORZADO</v>
          </cell>
        </row>
        <row r="103">
          <cell r="A103" t="str">
            <v>91 CONCRETO REFORZADO_1100mm_Clase I Pared B</v>
          </cell>
          <cell r="B103">
            <v>1100</v>
          </cell>
          <cell r="C103">
            <v>1330</v>
          </cell>
          <cell r="D103">
            <v>1100</v>
          </cell>
          <cell r="E103">
            <v>115</v>
          </cell>
          <cell r="G103">
            <v>44</v>
          </cell>
          <cell r="H103" t="str">
            <v>CONCRETO REFORZADO</v>
          </cell>
        </row>
        <row r="104">
          <cell r="A104" t="str">
            <v>92 CONCRETO REFORZADO_1200mm_Clase I Pared B</v>
          </cell>
          <cell r="B104">
            <v>1200</v>
          </cell>
          <cell r="C104">
            <v>1440</v>
          </cell>
          <cell r="D104">
            <v>1200</v>
          </cell>
          <cell r="E104">
            <v>120</v>
          </cell>
          <cell r="G104">
            <v>48</v>
          </cell>
          <cell r="H104" t="str">
            <v>CONCRETO REFORZADO</v>
          </cell>
        </row>
        <row r="105">
          <cell r="A105" t="str">
            <v>93 CONCRETO REFORZADO_1300mm_Clase I Pared B</v>
          </cell>
          <cell r="B105">
            <v>1300</v>
          </cell>
          <cell r="C105">
            <v>1560</v>
          </cell>
          <cell r="D105">
            <v>1300</v>
          </cell>
          <cell r="E105">
            <v>130</v>
          </cell>
          <cell r="G105">
            <v>52</v>
          </cell>
          <cell r="H105" t="str">
            <v>CONCRETO REFORZADO</v>
          </cell>
        </row>
        <row r="106">
          <cell r="A106" t="str">
            <v>94 CONCRETO REFORZADO_1400mm_Clase I Pared B</v>
          </cell>
          <cell r="B106">
            <v>1400</v>
          </cell>
          <cell r="C106">
            <v>1680</v>
          </cell>
          <cell r="D106">
            <v>1400</v>
          </cell>
          <cell r="E106">
            <v>140</v>
          </cell>
          <cell r="G106">
            <v>56</v>
          </cell>
          <cell r="H106" t="str">
            <v>CONCRETO REFORZADO</v>
          </cell>
        </row>
        <row r="107">
          <cell r="A107" t="str">
            <v>95 CONCRETO REFORZADO_1500mm_Clase I Pared B</v>
          </cell>
          <cell r="B107">
            <v>1500</v>
          </cell>
          <cell r="C107">
            <v>1800</v>
          </cell>
          <cell r="D107">
            <v>1500</v>
          </cell>
          <cell r="E107">
            <v>150</v>
          </cell>
          <cell r="G107">
            <v>60</v>
          </cell>
          <cell r="H107" t="str">
            <v>CONCRETO REFORZADO</v>
          </cell>
        </row>
        <row r="108">
          <cell r="A108" t="str">
            <v>96 CONCRETO REFORZADO_1600mm_Clase I Pared B</v>
          </cell>
          <cell r="B108">
            <v>1600</v>
          </cell>
          <cell r="C108">
            <v>1920</v>
          </cell>
          <cell r="D108">
            <v>1600</v>
          </cell>
          <cell r="E108">
            <v>160</v>
          </cell>
          <cell r="G108">
            <v>64</v>
          </cell>
          <cell r="H108" t="str">
            <v>CONCRETO REFORZADO</v>
          </cell>
        </row>
        <row r="109">
          <cell r="A109" t="str">
            <v>97 CONCRETO REFORZADO_1700mm_Clase I Pared B</v>
          </cell>
          <cell r="B109">
            <v>1700</v>
          </cell>
          <cell r="C109">
            <v>2040</v>
          </cell>
          <cell r="D109">
            <v>1700</v>
          </cell>
          <cell r="E109">
            <v>170</v>
          </cell>
          <cell r="G109">
            <v>68</v>
          </cell>
          <cell r="H109" t="str">
            <v>CONCRETO REFORZADO</v>
          </cell>
        </row>
        <row r="110">
          <cell r="A110" t="str">
            <v>98 CONCRETO REFORZADO_1800mm_Clase I Pared B</v>
          </cell>
          <cell r="B110">
            <v>1800</v>
          </cell>
          <cell r="C110">
            <v>2160</v>
          </cell>
          <cell r="D110">
            <v>1800</v>
          </cell>
          <cell r="E110">
            <v>180</v>
          </cell>
          <cell r="G110">
            <v>72</v>
          </cell>
          <cell r="H110" t="str">
            <v>CONCRETO REFORZADO</v>
          </cell>
        </row>
        <row r="111">
          <cell r="A111" t="str">
            <v>99 CONCRETO REFORZADO_1900mm_Clase I Pared B</v>
          </cell>
          <cell r="B111">
            <v>1900</v>
          </cell>
          <cell r="C111">
            <v>2280</v>
          </cell>
          <cell r="D111">
            <v>1900</v>
          </cell>
          <cell r="E111">
            <v>190</v>
          </cell>
          <cell r="G111">
            <v>76</v>
          </cell>
          <cell r="H111" t="str">
            <v>CONCRETO REFORZADO</v>
          </cell>
        </row>
        <row r="112">
          <cell r="A112" t="str">
            <v>100 CONCRETO REFORZADO_2000mm_Clase I Pared B</v>
          </cell>
          <cell r="B112">
            <v>2000</v>
          </cell>
          <cell r="C112">
            <v>2400</v>
          </cell>
          <cell r="D112">
            <v>2000</v>
          </cell>
          <cell r="E112">
            <v>200</v>
          </cell>
          <cell r="G112">
            <v>80</v>
          </cell>
          <cell r="H112" t="str">
            <v>CONCRETO REFORZADO</v>
          </cell>
        </row>
        <row r="113">
          <cell r="A113" t="str">
            <v>101 CONCRETO REFORZADO_2150mm_Clase I Pared B</v>
          </cell>
          <cell r="B113">
            <v>2150</v>
          </cell>
          <cell r="C113">
            <v>2570</v>
          </cell>
          <cell r="D113">
            <v>2150</v>
          </cell>
          <cell r="E113">
            <v>210</v>
          </cell>
          <cell r="G113">
            <v>86</v>
          </cell>
          <cell r="H113" t="str">
            <v>CONCRETO REFORZADO</v>
          </cell>
        </row>
        <row r="114">
          <cell r="A114" t="str">
            <v>102 CONCRETO REFORZADO_2300mm_Clase I Pared B</v>
          </cell>
          <cell r="B114">
            <v>2300</v>
          </cell>
          <cell r="C114">
            <v>2734</v>
          </cell>
          <cell r="D114">
            <v>2300</v>
          </cell>
          <cell r="E114">
            <v>217</v>
          </cell>
          <cell r="G114">
            <v>92</v>
          </cell>
          <cell r="H114" t="str">
            <v>CONCRETO REFORZADO</v>
          </cell>
        </row>
        <row r="115">
          <cell r="A115" t="str">
            <v>103 CONCRETO REFORZADO_2450mm_Clase I Pared B</v>
          </cell>
          <cell r="B115">
            <v>2450</v>
          </cell>
          <cell r="C115">
            <v>2910</v>
          </cell>
          <cell r="D115">
            <v>2450</v>
          </cell>
          <cell r="E115">
            <v>230</v>
          </cell>
          <cell r="G115">
            <v>98</v>
          </cell>
          <cell r="H115" t="str">
            <v>CONCRETO REFORZADO</v>
          </cell>
        </row>
        <row r="116">
          <cell r="A116" t="str">
            <v>104 CONCRETO REFORZADO_2600mm_Clase I Pared B</v>
          </cell>
          <cell r="B116">
            <v>2600</v>
          </cell>
          <cell r="C116">
            <v>3082</v>
          </cell>
          <cell r="D116">
            <v>2600</v>
          </cell>
          <cell r="E116">
            <v>241</v>
          </cell>
          <cell r="G116">
            <v>104</v>
          </cell>
          <cell r="H116" t="str">
            <v>CONCRETO REFORZADO</v>
          </cell>
        </row>
        <row r="117">
          <cell r="A117" t="str">
            <v>105 CONCRETO REFORZADO_600mm_Clase II Pared A</v>
          </cell>
          <cell r="B117">
            <v>600</v>
          </cell>
          <cell r="C117">
            <v>726</v>
          </cell>
          <cell r="D117">
            <v>600</v>
          </cell>
          <cell r="E117">
            <v>63</v>
          </cell>
          <cell r="G117">
            <v>30</v>
          </cell>
          <cell r="H117" t="str">
            <v>CONCRETO REFORZADO</v>
          </cell>
        </row>
        <row r="118">
          <cell r="A118" t="str">
            <v>106 CONCRETO REFORZADO_685mm_Clase II Pared A</v>
          </cell>
          <cell r="B118">
            <v>685</v>
          </cell>
          <cell r="C118">
            <v>817</v>
          </cell>
          <cell r="D118">
            <v>685</v>
          </cell>
          <cell r="E118">
            <v>66</v>
          </cell>
          <cell r="G118">
            <v>34.25</v>
          </cell>
          <cell r="H118" t="str">
            <v>CONCRETO REFORZADO</v>
          </cell>
        </row>
        <row r="119">
          <cell r="A119" t="str">
            <v>107 CONCRETO REFORZADO_700mm_Clase II Pared A</v>
          </cell>
          <cell r="B119">
            <v>700</v>
          </cell>
          <cell r="C119">
            <v>834</v>
          </cell>
          <cell r="D119">
            <v>700</v>
          </cell>
          <cell r="E119">
            <v>67</v>
          </cell>
          <cell r="G119">
            <v>35</v>
          </cell>
          <cell r="H119" t="str">
            <v>CONCRETO REFORZADO</v>
          </cell>
        </row>
        <row r="120">
          <cell r="A120" t="str">
            <v>108 CONCRETO REFORZADO_750mm_Clase II Pared A</v>
          </cell>
          <cell r="B120">
            <v>750</v>
          </cell>
          <cell r="C120">
            <v>890</v>
          </cell>
          <cell r="D120">
            <v>750</v>
          </cell>
          <cell r="E120">
            <v>70</v>
          </cell>
          <cell r="G120">
            <v>37.5</v>
          </cell>
          <cell r="H120" t="str">
            <v>CONCRETO REFORZADO</v>
          </cell>
        </row>
        <row r="121">
          <cell r="A121" t="str">
            <v>109 CONCRETO REFORZADO_800mm_Clase II Pared A</v>
          </cell>
          <cell r="B121">
            <v>800</v>
          </cell>
          <cell r="C121">
            <v>942</v>
          </cell>
          <cell r="D121">
            <v>800</v>
          </cell>
          <cell r="E121">
            <v>71</v>
          </cell>
          <cell r="G121">
            <v>40</v>
          </cell>
          <cell r="H121" t="str">
            <v>CONCRETO REFORZADO</v>
          </cell>
        </row>
        <row r="122">
          <cell r="A122" t="str">
            <v>110 CONCRETO REFORZADO_840mm_Clase II Pared A</v>
          </cell>
          <cell r="B122">
            <v>840</v>
          </cell>
          <cell r="C122">
            <v>986</v>
          </cell>
          <cell r="D122">
            <v>840</v>
          </cell>
          <cell r="E122">
            <v>73</v>
          </cell>
          <cell r="G122">
            <v>42</v>
          </cell>
          <cell r="H122" t="str">
            <v>CONCRETO REFORZADO</v>
          </cell>
        </row>
        <row r="123">
          <cell r="A123" t="str">
            <v>111 CONCRETO REFORZADO_900mm_Clase II Pared A</v>
          </cell>
          <cell r="B123">
            <v>900</v>
          </cell>
          <cell r="C123">
            <v>1050</v>
          </cell>
          <cell r="D123">
            <v>900</v>
          </cell>
          <cell r="E123">
            <v>75</v>
          </cell>
          <cell r="G123">
            <v>45</v>
          </cell>
          <cell r="H123" t="str">
            <v>CONCRETO REFORZADO</v>
          </cell>
        </row>
        <row r="124">
          <cell r="A124" t="str">
            <v>112 CONCRETO REFORZADO_1000mm_Clase II Pared A</v>
          </cell>
          <cell r="B124">
            <v>1000</v>
          </cell>
          <cell r="C124">
            <v>1166</v>
          </cell>
          <cell r="D124">
            <v>1000</v>
          </cell>
          <cell r="E124">
            <v>83</v>
          </cell>
          <cell r="G124">
            <v>50</v>
          </cell>
          <cell r="H124" t="str">
            <v>CONCRETO REFORZADO</v>
          </cell>
        </row>
        <row r="125">
          <cell r="A125" t="str">
            <v>113 CONCRETO REFORZADO_1100mm_Clase II Pared A</v>
          </cell>
          <cell r="B125">
            <v>1100</v>
          </cell>
          <cell r="C125">
            <v>1284</v>
          </cell>
          <cell r="D125">
            <v>1100</v>
          </cell>
          <cell r="E125">
            <v>92</v>
          </cell>
          <cell r="G125">
            <v>55</v>
          </cell>
          <cell r="H125" t="str">
            <v>CONCRETO REFORZADO</v>
          </cell>
        </row>
        <row r="126">
          <cell r="A126" t="str">
            <v>114 CONCRETO REFORZADO_1200mm_Clase II Pared A</v>
          </cell>
          <cell r="B126">
            <v>1200</v>
          </cell>
          <cell r="C126">
            <v>1400</v>
          </cell>
          <cell r="D126">
            <v>1200</v>
          </cell>
          <cell r="E126">
            <v>100</v>
          </cell>
          <cell r="G126">
            <v>60</v>
          </cell>
          <cell r="H126" t="str">
            <v>CONCRETO REFORZADO</v>
          </cell>
        </row>
        <row r="127">
          <cell r="A127" t="str">
            <v>115 CONCRETO REFORZADO_1300mm_Clase II Pared A</v>
          </cell>
          <cell r="B127">
            <v>1300</v>
          </cell>
          <cell r="C127">
            <v>1516</v>
          </cell>
          <cell r="D127">
            <v>1300</v>
          </cell>
          <cell r="E127">
            <v>108</v>
          </cell>
          <cell r="G127">
            <v>65</v>
          </cell>
          <cell r="H127" t="str">
            <v>CONCRETO REFORZADO</v>
          </cell>
        </row>
        <row r="128">
          <cell r="A128" t="str">
            <v>116 CONCRETO REFORZADO_1400mm_Clase II Pared A</v>
          </cell>
          <cell r="B128">
            <v>1400</v>
          </cell>
          <cell r="C128">
            <v>1632</v>
          </cell>
          <cell r="D128">
            <v>1400</v>
          </cell>
          <cell r="E128">
            <v>116</v>
          </cell>
          <cell r="G128">
            <v>70</v>
          </cell>
          <cell r="H128" t="str">
            <v>CONCRETO REFORZADO</v>
          </cell>
        </row>
        <row r="129">
          <cell r="A129" t="str">
            <v>117 CONCRETO REFORZADO_1500mm_Clase II Pared A</v>
          </cell>
          <cell r="B129">
            <v>1500</v>
          </cell>
          <cell r="C129">
            <v>1750</v>
          </cell>
          <cell r="D129">
            <v>1500</v>
          </cell>
          <cell r="E129">
            <v>125</v>
          </cell>
          <cell r="G129">
            <v>75</v>
          </cell>
          <cell r="H129" t="str">
            <v>CONCRETO REFORZADO</v>
          </cell>
        </row>
        <row r="130">
          <cell r="A130" t="str">
            <v>118 CONCRETO REFORZADO_1600mm_Clase II Pared A</v>
          </cell>
          <cell r="B130">
            <v>1600</v>
          </cell>
          <cell r="C130">
            <v>1866</v>
          </cell>
          <cell r="D130">
            <v>1600</v>
          </cell>
          <cell r="E130">
            <v>133</v>
          </cell>
          <cell r="G130">
            <v>80</v>
          </cell>
          <cell r="H130" t="str">
            <v>CONCRETO REFORZADO</v>
          </cell>
        </row>
        <row r="131">
          <cell r="A131" t="str">
            <v>119 CONCRETO REFORZADO_1700mm_Clase II Pared A</v>
          </cell>
          <cell r="B131">
            <v>1700</v>
          </cell>
          <cell r="C131">
            <v>1984</v>
          </cell>
          <cell r="D131">
            <v>1700</v>
          </cell>
          <cell r="E131">
            <v>142</v>
          </cell>
          <cell r="G131">
            <v>85</v>
          </cell>
          <cell r="H131" t="str">
            <v>CONCRETO REFORZADO</v>
          </cell>
        </row>
        <row r="132">
          <cell r="A132" t="str">
            <v>120 CONCRETO REFORZADO_1800mm_Clase II Pared A</v>
          </cell>
          <cell r="B132">
            <v>1800</v>
          </cell>
          <cell r="C132">
            <v>2100</v>
          </cell>
          <cell r="D132">
            <v>1800</v>
          </cell>
          <cell r="E132">
            <v>150</v>
          </cell>
          <cell r="G132">
            <v>90</v>
          </cell>
          <cell r="H132" t="str">
            <v>CONCRETO REFORZADO</v>
          </cell>
        </row>
        <row r="133">
          <cell r="A133" t="str">
            <v>121 CONCRETO REFORZADO_1900mm_Clase II Pared A</v>
          </cell>
          <cell r="B133">
            <v>1900</v>
          </cell>
          <cell r="C133">
            <v>2216</v>
          </cell>
          <cell r="D133">
            <v>1900</v>
          </cell>
          <cell r="E133">
            <v>158</v>
          </cell>
          <cell r="G133">
            <v>95</v>
          </cell>
          <cell r="H133" t="str">
            <v>CONCRETO REFORZADO</v>
          </cell>
        </row>
        <row r="134">
          <cell r="A134" t="str">
            <v>122 CONCRETO REFORZADO_2000mm_Clase II Pared A</v>
          </cell>
          <cell r="B134">
            <v>2000</v>
          </cell>
          <cell r="C134">
            <v>2334</v>
          </cell>
          <cell r="D134">
            <v>2000</v>
          </cell>
          <cell r="E134">
            <v>167</v>
          </cell>
          <cell r="G134">
            <v>100</v>
          </cell>
          <cell r="H134" t="str">
            <v>CONCRETO REFORZADO</v>
          </cell>
        </row>
        <row r="135">
          <cell r="A135" t="str">
            <v>123 CONCRETO REFORZADO_2150mm_Clase II Pared A</v>
          </cell>
          <cell r="B135">
            <v>2150</v>
          </cell>
          <cell r="C135">
            <v>2508</v>
          </cell>
          <cell r="D135">
            <v>2150</v>
          </cell>
          <cell r="E135">
            <v>179</v>
          </cell>
          <cell r="G135">
            <v>107.5</v>
          </cell>
          <cell r="H135" t="str">
            <v>CONCRETO REFORZADO</v>
          </cell>
        </row>
        <row r="136">
          <cell r="A136" t="str">
            <v>124 CONCRETO REFORZADO_2300mm_Clase II Pared A</v>
          </cell>
          <cell r="B136">
            <v>2300</v>
          </cell>
          <cell r="C136">
            <v>2682</v>
          </cell>
          <cell r="D136">
            <v>2300</v>
          </cell>
          <cell r="E136">
            <v>191</v>
          </cell>
          <cell r="G136">
            <v>115</v>
          </cell>
          <cell r="H136" t="str">
            <v>CONCRETO REFORZADO</v>
          </cell>
        </row>
        <row r="137">
          <cell r="A137" t="str">
            <v>125 CONCRETO REFORZADO_2450mm_Clase II Pared A</v>
          </cell>
          <cell r="B137">
            <v>2450</v>
          </cell>
          <cell r="C137">
            <v>2858</v>
          </cell>
          <cell r="D137">
            <v>2450</v>
          </cell>
          <cell r="E137">
            <v>204</v>
          </cell>
          <cell r="G137">
            <v>122.5</v>
          </cell>
          <cell r="H137" t="str">
            <v>CONCRETO REFORZADO</v>
          </cell>
        </row>
        <row r="138">
          <cell r="A138" t="str">
            <v>126 CONCRETO REFORZADO_2600mm_Clase II Pared A</v>
          </cell>
          <cell r="B138">
            <v>2600</v>
          </cell>
          <cell r="C138">
            <v>3032</v>
          </cell>
          <cell r="D138">
            <v>2600</v>
          </cell>
          <cell r="E138">
            <v>216</v>
          </cell>
          <cell r="G138">
            <v>130</v>
          </cell>
          <cell r="H138" t="str">
            <v>CONCRETO REFORZADO</v>
          </cell>
        </row>
        <row r="139">
          <cell r="A139" t="str">
            <v>127 CONCRETO REFORZADO_600mm_Clase II Pared B</v>
          </cell>
          <cell r="B139">
            <v>600</v>
          </cell>
          <cell r="C139">
            <v>752</v>
          </cell>
          <cell r="D139">
            <v>600</v>
          </cell>
          <cell r="E139">
            <v>76</v>
          </cell>
          <cell r="G139">
            <v>30</v>
          </cell>
          <cell r="H139" t="str">
            <v>CONCRETO REFORZADO</v>
          </cell>
        </row>
        <row r="140">
          <cell r="A140" t="str">
            <v>128 CONCRETO REFORZADO_685mm_Clase II Pared B</v>
          </cell>
          <cell r="B140">
            <v>685</v>
          </cell>
          <cell r="C140">
            <v>851</v>
          </cell>
          <cell r="D140">
            <v>685</v>
          </cell>
          <cell r="E140">
            <v>83</v>
          </cell>
          <cell r="G140">
            <v>34.25</v>
          </cell>
          <cell r="H140" t="str">
            <v>CONCRETO REFORZADO</v>
          </cell>
        </row>
        <row r="141">
          <cell r="A141" t="str">
            <v>129 CONCRETO REFORZADO_700mm_Clase II Pared B</v>
          </cell>
          <cell r="B141">
            <v>700</v>
          </cell>
          <cell r="C141">
            <v>868</v>
          </cell>
          <cell r="D141">
            <v>700</v>
          </cell>
          <cell r="E141">
            <v>84</v>
          </cell>
          <cell r="G141">
            <v>35</v>
          </cell>
          <cell r="H141" t="str">
            <v>CONCRETO REFORZADO</v>
          </cell>
        </row>
        <row r="142">
          <cell r="A142" t="str">
            <v>130 CONCRETO REFORZADO_750mm_Clase II Pared B</v>
          </cell>
          <cell r="B142">
            <v>750</v>
          </cell>
          <cell r="C142">
            <v>928</v>
          </cell>
          <cell r="D142">
            <v>750</v>
          </cell>
          <cell r="E142">
            <v>89</v>
          </cell>
          <cell r="G142">
            <v>37.5</v>
          </cell>
          <cell r="H142" t="str">
            <v>CONCRETO REFORZADO</v>
          </cell>
        </row>
        <row r="143">
          <cell r="A143" t="str">
            <v>131 CONCRETO REFORZADO_800mm_Clase II Pared B</v>
          </cell>
          <cell r="B143">
            <v>800</v>
          </cell>
          <cell r="C143">
            <v>984</v>
          </cell>
          <cell r="D143">
            <v>800</v>
          </cell>
          <cell r="E143">
            <v>92</v>
          </cell>
          <cell r="G143">
            <v>40</v>
          </cell>
          <cell r="H143" t="str">
            <v>CONCRETO REFORZADO</v>
          </cell>
        </row>
        <row r="144">
          <cell r="A144" t="str">
            <v>132 CONCRETO REFORZADO_840mm_Clase II Pared B</v>
          </cell>
          <cell r="B144">
            <v>840</v>
          </cell>
          <cell r="C144">
            <v>1032</v>
          </cell>
          <cell r="D144">
            <v>840</v>
          </cell>
          <cell r="E144">
            <v>96</v>
          </cell>
          <cell r="G144">
            <v>42</v>
          </cell>
          <cell r="H144" t="str">
            <v>CONCRETO REFORZADO</v>
          </cell>
        </row>
        <row r="145">
          <cell r="A145" t="str">
            <v>133 CONCRETO REFORZADO_900mm_Clase II Pared B</v>
          </cell>
          <cell r="B145">
            <v>900</v>
          </cell>
          <cell r="C145">
            <v>1102</v>
          </cell>
          <cell r="D145">
            <v>900</v>
          </cell>
          <cell r="E145">
            <v>101</v>
          </cell>
          <cell r="G145">
            <v>45</v>
          </cell>
          <cell r="H145" t="str">
            <v>CONCRETO REFORZADO</v>
          </cell>
        </row>
        <row r="146">
          <cell r="A146" t="str">
            <v>134 CONCRETO REFORZADO_1000mm_Clase II Pared B</v>
          </cell>
          <cell r="B146">
            <v>1000</v>
          </cell>
          <cell r="C146">
            <v>1220</v>
          </cell>
          <cell r="D146">
            <v>1000</v>
          </cell>
          <cell r="E146">
            <v>110</v>
          </cell>
          <cell r="G146">
            <v>50</v>
          </cell>
          <cell r="H146" t="str">
            <v>CONCRETO REFORZADO</v>
          </cell>
        </row>
        <row r="147">
          <cell r="A147" t="str">
            <v>135 CONCRETO REFORZADO_1100mm_Clase II Pared B</v>
          </cell>
          <cell r="B147">
            <v>1100</v>
          </cell>
          <cell r="C147">
            <v>1330</v>
          </cell>
          <cell r="D147">
            <v>1100</v>
          </cell>
          <cell r="E147">
            <v>115</v>
          </cell>
          <cell r="G147">
            <v>55</v>
          </cell>
          <cell r="H147" t="str">
            <v>CONCRETO REFORZADO</v>
          </cell>
        </row>
        <row r="148">
          <cell r="A148" t="str">
            <v>136 CONCRETO REFORZADO_1200mm_Clase II Pared B</v>
          </cell>
          <cell r="B148">
            <v>1200</v>
          </cell>
          <cell r="C148">
            <v>1440</v>
          </cell>
          <cell r="D148">
            <v>1200</v>
          </cell>
          <cell r="E148">
            <v>120</v>
          </cell>
          <cell r="G148">
            <v>60</v>
          </cell>
          <cell r="H148" t="str">
            <v>CONCRETO REFORZADO</v>
          </cell>
        </row>
        <row r="149">
          <cell r="A149" t="str">
            <v>137 CONCRETO REFORZADO_1300mm_Clase II Pared B</v>
          </cell>
          <cell r="B149">
            <v>1300</v>
          </cell>
          <cell r="C149">
            <v>1560</v>
          </cell>
          <cell r="D149">
            <v>1300</v>
          </cell>
          <cell r="E149">
            <v>130</v>
          </cell>
          <cell r="G149">
            <v>65</v>
          </cell>
          <cell r="H149" t="str">
            <v>CONCRETO REFORZADO</v>
          </cell>
        </row>
        <row r="150">
          <cell r="A150" t="str">
            <v>138 CONCRETO REFORZADO_1400mm_Clase II Pared B</v>
          </cell>
          <cell r="B150">
            <v>1400</v>
          </cell>
          <cell r="C150">
            <v>1680</v>
          </cell>
          <cell r="D150">
            <v>1400</v>
          </cell>
          <cell r="E150">
            <v>140</v>
          </cell>
          <cell r="G150">
            <v>70</v>
          </cell>
          <cell r="H150" t="str">
            <v>CONCRETO REFORZADO</v>
          </cell>
        </row>
        <row r="151">
          <cell r="A151" t="str">
            <v>139 CONCRETO REFORZADO_1500mm_Clase II Pared B</v>
          </cell>
          <cell r="B151">
            <v>1500</v>
          </cell>
          <cell r="C151">
            <v>1800</v>
          </cell>
          <cell r="D151">
            <v>1500</v>
          </cell>
          <cell r="E151">
            <v>150</v>
          </cell>
          <cell r="G151">
            <v>75</v>
          </cell>
          <cell r="H151" t="str">
            <v>CONCRETO REFORZADO</v>
          </cell>
        </row>
        <row r="152">
          <cell r="A152" t="str">
            <v>140 CONCRETO REFORZADO_1600mm_Clase II Pared B</v>
          </cell>
          <cell r="B152">
            <v>1600</v>
          </cell>
          <cell r="C152">
            <v>1920</v>
          </cell>
          <cell r="D152">
            <v>1600</v>
          </cell>
          <cell r="E152">
            <v>160</v>
          </cell>
          <cell r="G152">
            <v>80</v>
          </cell>
          <cell r="H152" t="str">
            <v>CONCRETO REFORZADO</v>
          </cell>
        </row>
        <row r="153">
          <cell r="A153" t="str">
            <v>141 CONCRETO REFORZADO_1700mm_Clase II Pared B</v>
          </cell>
          <cell r="B153">
            <v>1700</v>
          </cell>
          <cell r="C153">
            <v>2040</v>
          </cell>
          <cell r="D153">
            <v>1700</v>
          </cell>
          <cell r="E153">
            <v>170</v>
          </cell>
          <cell r="G153">
            <v>85</v>
          </cell>
          <cell r="H153" t="str">
            <v>CONCRETO REFORZADO</v>
          </cell>
        </row>
        <row r="154">
          <cell r="A154" t="str">
            <v>142 CONCRETO REFORZADO_1800mm_Clase II Pared B</v>
          </cell>
          <cell r="B154">
            <v>1800</v>
          </cell>
          <cell r="C154">
            <v>2160</v>
          </cell>
          <cell r="D154">
            <v>1800</v>
          </cell>
          <cell r="E154">
            <v>180</v>
          </cell>
          <cell r="G154">
            <v>90</v>
          </cell>
          <cell r="H154" t="str">
            <v>CONCRETO REFORZADO</v>
          </cell>
        </row>
        <row r="155">
          <cell r="A155" t="str">
            <v>143 CONCRETO REFORZADO_1900mm_Clase II Pared B</v>
          </cell>
          <cell r="B155">
            <v>1900</v>
          </cell>
          <cell r="C155">
            <v>2280</v>
          </cell>
          <cell r="D155">
            <v>1900</v>
          </cell>
          <cell r="E155">
            <v>190</v>
          </cell>
          <cell r="G155">
            <v>95</v>
          </cell>
          <cell r="H155" t="str">
            <v>CONCRETO REFORZADO</v>
          </cell>
        </row>
        <row r="156">
          <cell r="A156" t="str">
            <v>144 CONCRETO REFORZADO_2000mm_Clase II Pared B</v>
          </cell>
          <cell r="B156">
            <v>2000</v>
          </cell>
          <cell r="C156">
            <v>2400</v>
          </cell>
          <cell r="D156">
            <v>2000</v>
          </cell>
          <cell r="E156">
            <v>200</v>
          </cell>
          <cell r="G156">
            <v>100</v>
          </cell>
          <cell r="H156" t="str">
            <v>CONCRETO REFORZADO</v>
          </cell>
        </row>
        <row r="157">
          <cell r="A157" t="str">
            <v>145 CONCRETO REFORZADO_2150mm_Clase II Pared B</v>
          </cell>
          <cell r="B157">
            <v>2150</v>
          </cell>
          <cell r="C157">
            <v>2570</v>
          </cell>
          <cell r="D157">
            <v>2150</v>
          </cell>
          <cell r="E157">
            <v>210</v>
          </cell>
          <cell r="G157">
            <v>107.5</v>
          </cell>
          <cell r="H157" t="str">
            <v>CONCRETO REFORZADO</v>
          </cell>
        </row>
        <row r="158">
          <cell r="A158" t="str">
            <v>146 CONCRETO REFORZADO_2300mm_Clase II Pared B</v>
          </cell>
          <cell r="B158">
            <v>2300</v>
          </cell>
          <cell r="C158">
            <v>2734</v>
          </cell>
          <cell r="D158">
            <v>2300</v>
          </cell>
          <cell r="E158">
            <v>217</v>
          </cell>
          <cell r="G158">
            <v>115</v>
          </cell>
          <cell r="H158" t="str">
            <v>CONCRETO REFORZADO</v>
          </cell>
        </row>
        <row r="159">
          <cell r="A159" t="str">
            <v>147 CONCRETO REFORZADO_2450mm_Clase II Pared B</v>
          </cell>
          <cell r="B159">
            <v>2450</v>
          </cell>
          <cell r="C159">
            <v>2910</v>
          </cell>
          <cell r="D159">
            <v>2450</v>
          </cell>
          <cell r="E159">
            <v>230</v>
          </cell>
          <cell r="G159">
            <v>122.5</v>
          </cell>
          <cell r="H159" t="str">
            <v>CONCRETO REFORZADO</v>
          </cell>
        </row>
        <row r="160">
          <cell r="A160" t="str">
            <v>148 CONCRETO REFORZADO_2600mm_Clase II Pared B</v>
          </cell>
          <cell r="B160">
            <v>2600</v>
          </cell>
          <cell r="C160">
            <v>3082</v>
          </cell>
          <cell r="D160">
            <v>2600</v>
          </cell>
          <cell r="E160">
            <v>241</v>
          </cell>
          <cell r="G160">
            <v>130</v>
          </cell>
          <cell r="H160" t="str">
            <v>CONCRETO REFORZADO</v>
          </cell>
        </row>
        <row r="161">
          <cell r="A161" t="str">
            <v>149 CONCRETO REFORZADO_600mm_Clase III Pared A</v>
          </cell>
          <cell r="B161">
            <v>600</v>
          </cell>
          <cell r="C161">
            <v>726</v>
          </cell>
          <cell r="D161">
            <v>600</v>
          </cell>
          <cell r="E161">
            <v>63</v>
          </cell>
          <cell r="G161">
            <v>39</v>
          </cell>
          <cell r="H161" t="str">
            <v>CONCRETO REFORZADO</v>
          </cell>
        </row>
        <row r="162">
          <cell r="A162" t="str">
            <v>150 CONCRETO REFORZADO_685mm_Clase III Pared A</v>
          </cell>
          <cell r="B162">
            <v>685</v>
          </cell>
          <cell r="C162">
            <v>817</v>
          </cell>
          <cell r="D162">
            <v>685</v>
          </cell>
          <cell r="E162">
            <v>66</v>
          </cell>
          <cell r="G162">
            <v>44.524999999999999</v>
          </cell>
          <cell r="H162" t="str">
            <v>CONCRETO REFORZADO</v>
          </cell>
        </row>
        <row r="163">
          <cell r="A163" t="str">
            <v>151 CONCRETO REFORZADO_700mm_Clase III Pared A</v>
          </cell>
          <cell r="B163">
            <v>700</v>
          </cell>
          <cell r="C163">
            <v>834</v>
          </cell>
          <cell r="D163">
            <v>700</v>
          </cell>
          <cell r="E163">
            <v>67</v>
          </cell>
          <cell r="G163">
            <v>45.5</v>
          </cell>
          <cell r="H163" t="str">
            <v>CONCRETO REFORZADO</v>
          </cell>
        </row>
        <row r="164">
          <cell r="A164" t="str">
            <v>152 CONCRETO REFORZADO_750mm_Clase III Pared A</v>
          </cell>
          <cell r="B164">
            <v>750</v>
          </cell>
          <cell r="C164">
            <v>890</v>
          </cell>
          <cell r="D164">
            <v>750</v>
          </cell>
          <cell r="E164">
            <v>70</v>
          </cell>
          <cell r="G164">
            <v>48.75</v>
          </cell>
          <cell r="H164" t="str">
            <v>CONCRETO REFORZADO</v>
          </cell>
        </row>
        <row r="165">
          <cell r="A165" t="str">
            <v>153 CONCRETO REFORZADO_800mm_Clase III Pared A</v>
          </cell>
          <cell r="B165">
            <v>800</v>
          </cell>
          <cell r="C165">
            <v>942</v>
          </cell>
          <cell r="D165">
            <v>800</v>
          </cell>
          <cell r="E165">
            <v>71</v>
          </cell>
          <cell r="G165">
            <v>52</v>
          </cell>
          <cell r="H165" t="str">
            <v>CONCRETO REFORZADO</v>
          </cell>
        </row>
        <row r="166">
          <cell r="A166" t="str">
            <v>154 CONCRETO REFORZADO_840mm_Clase III Pared A</v>
          </cell>
          <cell r="B166">
            <v>840</v>
          </cell>
          <cell r="C166">
            <v>986</v>
          </cell>
          <cell r="D166">
            <v>840</v>
          </cell>
          <cell r="E166">
            <v>73</v>
          </cell>
          <cell r="G166">
            <v>54.6</v>
          </cell>
          <cell r="H166" t="str">
            <v>CONCRETO REFORZADO</v>
          </cell>
        </row>
        <row r="167">
          <cell r="A167" t="str">
            <v>155 CONCRETO REFORZADO_900mm_Clase III Pared A</v>
          </cell>
          <cell r="B167">
            <v>900</v>
          </cell>
          <cell r="C167">
            <v>1050</v>
          </cell>
          <cell r="D167">
            <v>900</v>
          </cell>
          <cell r="E167">
            <v>75</v>
          </cell>
          <cell r="G167">
            <v>58.5</v>
          </cell>
          <cell r="H167" t="str">
            <v>CONCRETO REFORZADO</v>
          </cell>
        </row>
        <row r="168">
          <cell r="A168" t="str">
            <v>156 CONCRETO REFORZADO_1000mm_Clase III Pared A</v>
          </cell>
          <cell r="B168">
            <v>1000</v>
          </cell>
          <cell r="C168">
            <v>1166</v>
          </cell>
          <cell r="D168">
            <v>1000</v>
          </cell>
          <cell r="E168">
            <v>83</v>
          </cell>
          <cell r="G168">
            <v>65</v>
          </cell>
          <cell r="H168" t="str">
            <v>CONCRETO REFORZADO</v>
          </cell>
        </row>
        <row r="169">
          <cell r="A169" t="str">
            <v>157 CONCRETO REFORZADO_1100mm_Clase III Pared A</v>
          </cell>
          <cell r="B169">
            <v>1100</v>
          </cell>
          <cell r="C169">
            <v>1284</v>
          </cell>
          <cell r="D169">
            <v>1100</v>
          </cell>
          <cell r="E169">
            <v>92</v>
          </cell>
          <cell r="G169">
            <v>71.5</v>
          </cell>
          <cell r="H169" t="str">
            <v>CONCRETO REFORZADO</v>
          </cell>
        </row>
        <row r="170">
          <cell r="A170" t="str">
            <v>158 CONCRETO REFORZADO_1200mm_Clase III Pared A</v>
          </cell>
          <cell r="B170">
            <v>1200</v>
          </cell>
          <cell r="C170">
            <v>1400</v>
          </cell>
          <cell r="D170">
            <v>1200</v>
          </cell>
          <cell r="E170">
            <v>100</v>
          </cell>
          <cell r="G170">
            <v>78</v>
          </cell>
          <cell r="H170" t="str">
            <v>CONCRETO REFORZADO</v>
          </cell>
        </row>
        <row r="171">
          <cell r="A171" t="str">
            <v>159 CONCRETO REFORZADO_1300mm_Clase III Pared A</v>
          </cell>
          <cell r="B171">
            <v>1300</v>
          </cell>
          <cell r="C171">
            <v>1516</v>
          </cell>
          <cell r="D171">
            <v>1300</v>
          </cell>
          <cell r="E171">
            <v>108</v>
          </cell>
          <cell r="G171">
            <v>84.5</v>
          </cell>
          <cell r="H171" t="str">
            <v>CONCRETO REFORZADO</v>
          </cell>
        </row>
        <row r="172">
          <cell r="A172" t="str">
            <v>160 CONCRETO REFORZADO_1400mm_Clase III Pared A</v>
          </cell>
          <cell r="B172">
            <v>1400</v>
          </cell>
          <cell r="C172">
            <v>1632</v>
          </cell>
          <cell r="D172">
            <v>1400</v>
          </cell>
          <cell r="E172">
            <v>116</v>
          </cell>
          <cell r="G172">
            <v>91</v>
          </cell>
          <cell r="H172" t="str">
            <v>CONCRETO REFORZADO</v>
          </cell>
        </row>
        <row r="173">
          <cell r="A173" t="str">
            <v>161 CONCRETO REFORZADO_1500mm_Clase III Pared A</v>
          </cell>
          <cell r="B173">
            <v>1500</v>
          </cell>
          <cell r="C173">
            <v>1750</v>
          </cell>
          <cell r="D173">
            <v>1500</v>
          </cell>
          <cell r="E173">
            <v>125</v>
          </cell>
          <cell r="G173">
            <v>97.5</v>
          </cell>
          <cell r="H173" t="str">
            <v>CONCRETO REFORZADO</v>
          </cell>
        </row>
        <row r="174">
          <cell r="A174" t="str">
            <v>162 CONCRETO REFORZADO_1600mm_Clase III Pared A</v>
          </cell>
          <cell r="B174">
            <v>1600</v>
          </cell>
          <cell r="C174">
            <v>1866</v>
          </cell>
          <cell r="D174">
            <v>1600</v>
          </cell>
          <cell r="E174">
            <v>133</v>
          </cell>
          <cell r="G174">
            <v>104</v>
          </cell>
          <cell r="H174" t="str">
            <v>CONCRETO REFORZADO</v>
          </cell>
        </row>
        <row r="175">
          <cell r="A175" t="str">
            <v>163 CONCRETO REFORZADO_1700mm_Clase III Pared A</v>
          </cell>
          <cell r="B175">
            <v>1700</v>
          </cell>
          <cell r="C175">
            <v>1984</v>
          </cell>
          <cell r="D175">
            <v>1700</v>
          </cell>
          <cell r="E175">
            <v>142</v>
          </cell>
          <cell r="G175">
            <v>110.5</v>
          </cell>
          <cell r="H175" t="str">
            <v>CONCRETO REFORZADO</v>
          </cell>
        </row>
        <row r="176">
          <cell r="A176" t="str">
            <v>164 CONCRETO REFORZADO_1800mm_Clase III Pared A</v>
          </cell>
          <cell r="B176">
            <v>1800</v>
          </cell>
          <cell r="C176">
            <v>2100</v>
          </cell>
          <cell r="D176">
            <v>1800</v>
          </cell>
          <cell r="E176">
            <v>150</v>
          </cell>
          <cell r="G176">
            <v>117</v>
          </cell>
          <cell r="H176" t="str">
            <v>CONCRETO REFORZADO</v>
          </cell>
        </row>
        <row r="177">
          <cell r="A177" t="str">
            <v>165 CONCRETO REFORZADO_1900mm_Clase III Pared A</v>
          </cell>
          <cell r="B177">
            <v>1900</v>
          </cell>
          <cell r="C177">
            <v>2216</v>
          </cell>
          <cell r="D177">
            <v>1900</v>
          </cell>
          <cell r="E177">
            <v>158</v>
          </cell>
          <cell r="G177">
            <v>123.5</v>
          </cell>
          <cell r="H177" t="str">
            <v>CONCRETO REFORZADO</v>
          </cell>
        </row>
        <row r="178">
          <cell r="A178" t="str">
            <v>166 CONCRETO REFORZADO_2000mm_Clase III Pared A</v>
          </cell>
          <cell r="B178">
            <v>2000</v>
          </cell>
          <cell r="C178">
            <v>2334</v>
          </cell>
          <cell r="D178">
            <v>2000</v>
          </cell>
          <cell r="E178">
            <v>167</v>
          </cell>
          <cell r="G178">
            <v>130</v>
          </cell>
          <cell r="H178" t="str">
            <v>CONCRETO REFORZADO</v>
          </cell>
        </row>
        <row r="179">
          <cell r="A179" t="str">
            <v>167 CONCRETO REFORZADO_2150mm_Clase III Pared A</v>
          </cell>
          <cell r="B179">
            <v>2150</v>
          </cell>
          <cell r="C179">
            <v>2508</v>
          </cell>
          <cell r="D179">
            <v>2150</v>
          </cell>
          <cell r="E179">
            <v>179</v>
          </cell>
          <cell r="G179">
            <v>139.75</v>
          </cell>
          <cell r="H179" t="str">
            <v>CONCRETO REFORZADO</v>
          </cell>
        </row>
        <row r="180">
          <cell r="A180" t="str">
            <v>168 CONCRETO REFORZADO_2300mm_Clase III Pared A</v>
          </cell>
          <cell r="B180">
            <v>2300</v>
          </cell>
          <cell r="C180">
            <v>2682</v>
          </cell>
          <cell r="D180">
            <v>2300</v>
          </cell>
          <cell r="E180">
            <v>191</v>
          </cell>
          <cell r="G180">
            <v>149.5</v>
          </cell>
          <cell r="H180" t="str">
            <v>CONCRETO REFORZADO</v>
          </cell>
        </row>
        <row r="181">
          <cell r="A181" t="str">
            <v>169 CONCRETO REFORZADO_2450mm_Clase III Pared A</v>
          </cell>
          <cell r="B181">
            <v>2450</v>
          </cell>
          <cell r="C181">
            <v>2858</v>
          </cell>
          <cell r="D181">
            <v>2450</v>
          </cell>
          <cell r="E181">
            <v>204</v>
          </cell>
          <cell r="G181">
            <v>159.25</v>
          </cell>
          <cell r="H181" t="str">
            <v>CONCRETO REFORZADO</v>
          </cell>
        </row>
        <row r="182">
          <cell r="A182" t="str">
            <v>170 CONCRETO REFORZADO_2600mm_Clase III Pared A</v>
          </cell>
          <cell r="B182">
            <v>2600</v>
          </cell>
          <cell r="C182">
            <v>3032</v>
          </cell>
          <cell r="D182">
            <v>2600</v>
          </cell>
          <cell r="E182">
            <v>216</v>
          </cell>
          <cell r="G182">
            <v>169</v>
          </cell>
          <cell r="H182" t="str">
            <v>CONCRETO REFORZADO</v>
          </cell>
        </row>
        <row r="183">
          <cell r="A183" t="str">
            <v>171 CONCRETO REFORZADO_600mm_Clase III Pared B</v>
          </cell>
          <cell r="B183">
            <v>600</v>
          </cell>
          <cell r="C183">
            <v>752</v>
          </cell>
          <cell r="D183">
            <v>600</v>
          </cell>
          <cell r="E183">
            <v>76</v>
          </cell>
          <cell r="G183">
            <v>39</v>
          </cell>
          <cell r="H183" t="str">
            <v>CONCRETO REFORZADO</v>
          </cell>
        </row>
        <row r="184">
          <cell r="A184" t="str">
            <v>172 CONCRETO REFORZADO_685mm_Clase III Pared B</v>
          </cell>
          <cell r="B184">
            <v>685</v>
          </cell>
          <cell r="C184">
            <v>851</v>
          </cell>
          <cell r="D184">
            <v>685</v>
          </cell>
          <cell r="E184">
            <v>83</v>
          </cell>
          <cell r="G184">
            <v>44.524999999999999</v>
          </cell>
          <cell r="H184" t="str">
            <v>CONCRETO REFORZADO</v>
          </cell>
        </row>
        <row r="185">
          <cell r="A185" t="str">
            <v>173 CONCRETO REFORZADO_700mm_Clase III Pared B</v>
          </cell>
          <cell r="B185">
            <v>700</v>
          </cell>
          <cell r="C185">
            <v>868</v>
          </cell>
          <cell r="D185">
            <v>700</v>
          </cell>
          <cell r="E185">
            <v>84</v>
          </cell>
          <cell r="G185">
            <v>45.5</v>
          </cell>
          <cell r="H185" t="str">
            <v>CONCRETO REFORZADO</v>
          </cell>
        </row>
        <row r="186">
          <cell r="A186" t="str">
            <v>174 CONCRETO REFORZADO_750mm_Clase III Pared B</v>
          </cell>
          <cell r="B186">
            <v>750</v>
          </cell>
          <cell r="C186">
            <v>928</v>
          </cell>
          <cell r="D186">
            <v>750</v>
          </cell>
          <cell r="E186">
            <v>89</v>
          </cell>
          <cell r="G186">
            <v>48.75</v>
          </cell>
          <cell r="H186" t="str">
            <v>CONCRETO REFORZADO</v>
          </cell>
        </row>
        <row r="187">
          <cell r="A187" t="str">
            <v>175 CONCRETO REFORZADO_800mm_Clase III Pared B</v>
          </cell>
          <cell r="B187">
            <v>800</v>
          </cell>
          <cell r="C187">
            <v>984</v>
          </cell>
          <cell r="D187">
            <v>800</v>
          </cell>
          <cell r="E187">
            <v>92</v>
          </cell>
          <cell r="G187">
            <v>52</v>
          </cell>
          <cell r="H187" t="str">
            <v>CONCRETO REFORZADO</v>
          </cell>
        </row>
        <row r="188">
          <cell r="A188" t="str">
            <v>176 CONCRETO REFORZADO_840mm_Clase III Pared B</v>
          </cell>
          <cell r="B188">
            <v>840</v>
          </cell>
          <cell r="C188">
            <v>1032</v>
          </cell>
          <cell r="D188">
            <v>840</v>
          </cell>
          <cell r="E188">
            <v>96</v>
          </cell>
          <cell r="G188">
            <v>54.6</v>
          </cell>
          <cell r="H188" t="str">
            <v>CONCRETO REFORZADO</v>
          </cell>
        </row>
        <row r="189">
          <cell r="A189" t="str">
            <v>177 CONCRETO REFORZADO_900mm_Clase III Pared B</v>
          </cell>
          <cell r="B189">
            <v>900</v>
          </cell>
          <cell r="C189">
            <v>1102</v>
          </cell>
          <cell r="D189">
            <v>900</v>
          </cell>
          <cell r="E189">
            <v>101</v>
          </cell>
          <cell r="G189">
            <v>58.5</v>
          </cell>
          <cell r="H189" t="str">
            <v>CONCRETO REFORZADO</v>
          </cell>
        </row>
        <row r="190">
          <cell r="A190" t="str">
            <v>178 CONCRETO REFORZADO_1000mm_Clase III Pared B</v>
          </cell>
          <cell r="B190">
            <v>1000</v>
          </cell>
          <cell r="C190">
            <v>1220</v>
          </cell>
          <cell r="D190">
            <v>1000</v>
          </cell>
          <cell r="E190">
            <v>110</v>
          </cell>
          <cell r="G190">
            <v>65</v>
          </cell>
          <cell r="H190" t="str">
            <v>CONCRETO REFORZADO</v>
          </cell>
        </row>
        <row r="191">
          <cell r="A191" t="str">
            <v>179 CONCRETO REFORZADO_1100mm_Clase III Pared B</v>
          </cell>
          <cell r="B191">
            <v>1100</v>
          </cell>
          <cell r="C191">
            <v>1330</v>
          </cell>
          <cell r="D191">
            <v>1100</v>
          </cell>
          <cell r="E191">
            <v>115</v>
          </cell>
          <cell r="G191">
            <v>71.5</v>
          </cell>
          <cell r="H191" t="str">
            <v>CONCRETO REFORZADO</v>
          </cell>
        </row>
        <row r="192">
          <cell r="A192" t="str">
            <v>180 CONCRETO REFORZADO_1200mm_Clase III Pared B</v>
          </cell>
          <cell r="B192">
            <v>1200</v>
          </cell>
          <cell r="C192">
            <v>1440</v>
          </cell>
          <cell r="D192">
            <v>1200</v>
          </cell>
          <cell r="E192">
            <v>120</v>
          </cell>
          <cell r="G192">
            <v>78</v>
          </cell>
          <cell r="H192" t="str">
            <v>CONCRETO REFORZADO</v>
          </cell>
        </row>
        <row r="193">
          <cell r="A193" t="str">
            <v>181 CONCRETO REFORZADO_1300mm_Clase III Pared B</v>
          </cell>
          <cell r="B193">
            <v>1300</v>
          </cell>
          <cell r="C193">
            <v>1560</v>
          </cell>
          <cell r="D193">
            <v>1300</v>
          </cell>
          <cell r="E193">
            <v>130</v>
          </cell>
          <cell r="G193">
            <v>84.5</v>
          </cell>
          <cell r="H193" t="str">
            <v>CONCRETO REFORZADO</v>
          </cell>
        </row>
        <row r="194">
          <cell r="A194" t="str">
            <v>182 CONCRETO REFORZADO_1400mm_Clase III Pared B</v>
          </cell>
          <cell r="B194">
            <v>1400</v>
          </cell>
          <cell r="C194">
            <v>1680</v>
          </cell>
          <cell r="D194">
            <v>1400</v>
          </cell>
          <cell r="E194">
            <v>140</v>
          </cell>
          <cell r="G194">
            <v>91</v>
          </cell>
          <cell r="H194" t="str">
            <v>CONCRETO REFORZADO</v>
          </cell>
        </row>
        <row r="195">
          <cell r="A195" t="str">
            <v>183 CONCRETO REFORZADO_1500mm_Clase III Pared B</v>
          </cell>
          <cell r="B195">
            <v>1500</v>
          </cell>
          <cell r="C195">
            <v>1800</v>
          </cell>
          <cell r="D195">
            <v>1500</v>
          </cell>
          <cell r="E195">
            <v>150</v>
          </cell>
          <cell r="G195">
            <v>97.5</v>
          </cell>
          <cell r="H195" t="str">
            <v>CONCRETO REFORZADO</v>
          </cell>
        </row>
        <row r="196">
          <cell r="A196" t="str">
            <v>184 CONCRETO REFORZADO_1600mm_Clase III Pared B</v>
          </cell>
          <cell r="B196">
            <v>1600</v>
          </cell>
          <cell r="C196">
            <v>1920</v>
          </cell>
          <cell r="D196">
            <v>1600</v>
          </cell>
          <cell r="E196">
            <v>160</v>
          </cell>
          <cell r="G196">
            <v>104</v>
          </cell>
          <cell r="H196" t="str">
            <v>CONCRETO REFORZADO</v>
          </cell>
        </row>
        <row r="197">
          <cell r="A197" t="str">
            <v>185 CONCRETO REFORZADO_1700mm_Clase III Pared B</v>
          </cell>
          <cell r="B197">
            <v>1700</v>
          </cell>
          <cell r="C197">
            <v>2040</v>
          </cell>
          <cell r="D197">
            <v>1700</v>
          </cell>
          <cell r="E197">
            <v>170</v>
          </cell>
          <cell r="G197">
            <v>110.5</v>
          </cell>
          <cell r="H197" t="str">
            <v>CONCRETO REFORZADO</v>
          </cell>
        </row>
        <row r="198">
          <cell r="A198" t="str">
            <v>186 CONCRETO REFORZADO_1800mm_Clase III Pared B</v>
          </cell>
          <cell r="B198">
            <v>1800</v>
          </cell>
          <cell r="C198">
            <v>2160</v>
          </cell>
          <cell r="D198">
            <v>1800</v>
          </cell>
          <cell r="E198">
            <v>180</v>
          </cell>
          <cell r="G198">
            <v>117</v>
          </cell>
          <cell r="H198" t="str">
            <v>CONCRETO REFORZADO</v>
          </cell>
        </row>
        <row r="199">
          <cell r="A199" t="str">
            <v>187 CONCRETO REFORZADO_1900mm_Clase III Pared B</v>
          </cell>
          <cell r="B199">
            <v>1900</v>
          </cell>
          <cell r="C199">
            <v>2280</v>
          </cell>
          <cell r="D199">
            <v>1900</v>
          </cell>
          <cell r="E199">
            <v>190</v>
          </cell>
          <cell r="G199">
            <v>123.5</v>
          </cell>
          <cell r="H199" t="str">
            <v>CONCRETO REFORZADO</v>
          </cell>
        </row>
        <row r="200">
          <cell r="A200" t="str">
            <v>188 CONCRETO REFORZADO_2000mm_Clase III Pared B</v>
          </cell>
          <cell r="B200">
            <v>2000</v>
          </cell>
          <cell r="C200">
            <v>2400</v>
          </cell>
          <cell r="D200">
            <v>2000</v>
          </cell>
          <cell r="E200">
            <v>200</v>
          </cell>
          <cell r="G200">
            <v>130</v>
          </cell>
          <cell r="H200" t="str">
            <v>CONCRETO REFORZADO</v>
          </cell>
        </row>
        <row r="201">
          <cell r="A201" t="str">
            <v>189 CONCRETO REFORZADO_2150mm_Clase III Pared B</v>
          </cell>
          <cell r="B201">
            <v>2150</v>
          </cell>
          <cell r="C201">
            <v>2570</v>
          </cell>
          <cell r="D201">
            <v>2150</v>
          </cell>
          <cell r="E201">
            <v>210</v>
          </cell>
          <cell r="G201">
            <v>139.75</v>
          </cell>
          <cell r="H201" t="str">
            <v>CONCRETO REFORZADO</v>
          </cell>
        </row>
        <row r="202">
          <cell r="A202" t="str">
            <v>190 CONCRETO REFORZADO_2300mm_Clase III Pared B</v>
          </cell>
          <cell r="B202">
            <v>2300</v>
          </cell>
          <cell r="C202">
            <v>2734</v>
          </cell>
          <cell r="D202">
            <v>2300</v>
          </cell>
          <cell r="E202">
            <v>217</v>
          </cell>
          <cell r="G202">
            <v>149.5</v>
          </cell>
          <cell r="H202" t="str">
            <v>CONCRETO REFORZADO</v>
          </cell>
        </row>
        <row r="203">
          <cell r="A203" t="str">
            <v>191 CONCRETO REFORZADO_2450mm_Clase III Pared B</v>
          </cell>
          <cell r="B203">
            <v>2450</v>
          </cell>
          <cell r="C203">
            <v>2910</v>
          </cell>
          <cell r="D203">
            <v>2450</v>
          </cell>
          <cell r="E203">
            <v>230</v>
          </cell>
          <cell r="G203">
            <v>159.25</v>
          </cell>
          <cell r="H203" t="str">
            <v>CONCRETO REFORZADO</v>
          </cell>
        </row>
        <row r="204">
          <cell r="A204" t="str">
            <v>192 CONCRETO REFORZADO_2600mm_Clase III Pared B</v>
          </cell>
          <cell r="B204">
            <v>2600</v>
          </cell>
          <cell r="C204">
            <v>3082</v>
          </cell>
          <cell r="D204">
            <v>2600</v>
          </cell>
          <cell r="E204">
            <v>241</v>
          </cell>
          <cell r="G204">
            <v>169</v>
          </cell>
          <cell r="H204" t="str">
            <v>CONCRETO REFORZADO</v>
          </cell>
        </row>
        <row r="205">
          <cell r="A205" t="str">
            <v>193 CONCRETO REFORZADO_600mm_Clase IV Pared A</v>
          </cell>
          <cell r="B205">
            <v>600</v>
          </cell>
          <cell r="C205">
            <v>726</v>
          </cell>
          <cell r="D205">
            <v>600</v>
          </cell>
          <cell r="E205">
            <v>63</v>
          </cell>
          <cell r="G205">
            <v>60</v>
          </cell>
          <cell r="H205" t="str">
            <v>CONCRETO REFORZADO</v>
          </cell>
        </row>
        <row r="206">
          <cell r="A206" t="str">
            <v>194 CONCRETO REFORZADO_685mm_Clase IV Pared A</v>
          </cell>
          <cell r="B206">
            <v>685</v>
          </cell>
          <cell r="C206">
            <v>817</v>
          </cell>
          <cell r="D206">
            <v>685</v>
          </cell>
          <cell r="E206">
            <v>66</v>
          </cell>
          <cell r="G206">
            <v>68.5</v>
          </cell>
          <cell r="H206" t="str">
            <v>CONCRETO REFORZADO</v>
          </cell>
        </row>
        <row r="207">
          <cell r="A207" t="str">
            <v>195 CONCRETO REFORZADO_700mm_Clase IV Pared A</v>
          </cell>
          <cell r="B207">
            <v>700</v>
          </cell>
          <cell r="C207">
            <v>834</v>
          </cell>
          <cell r="D207">
            <v>700</v>
          </cell>
          <cell r="E207">
            <v>67</v>
          </cell>
          <cell r="G207">
            <v>70</v>
          </cell>
          <cell r="H207" t="str">
            <v>CONCRETO REFORZADO</v>
          </cell>
        </row>
        <row r="208">
          <cell r="A208" t="str">
            <v>196 CONCRETO REFORZADO_750mm_Clase IV Pared A</v>
          </cell>
          <cell r="B208">
            <v>750</v>
          </cell>
          <cell r="C208">
            <v>890</v>
          </cell>
          <cell r="D208">
            <v>750</v>
          </cell>
          <cell r="E208">
            <v>70</v>
          </cell>
          <cell r="G208">
            <v>75</v>
          </cell>
          <cell r="H208" t="str">
            <v>CONCRETO REFORZADO</v>
          </cell>
        </row>
        <row r="209">
          <cell r="A209" t="str">
            <v>197 CONCRETO REFORZADO_600mm_Clase IV Pared B</v>
          </cell>
          <cell r="B209">
            <v>600</v>
          </cell>
          <cell r="C209">
            <v>752</v>
          </cell>
          <cell r="D209">
            <v>600</v>
          </cell>
          <cell r="E209">
            <v>76</v>
          </cell>
          <cell r="G209">
            <v>60</v>
          </cell>
          <cell r="H209" t="str">
            <v>CONCRETO REFORZADO</v>
          </cell>
        </row>
        <row r="210">
          <cell r="A210" t="str">
            <v>198 CONCRETO REFORZADO_685mm_Clase IV Pared B</v>
          </cell>
          <cell r="B210">
            <v>685</v>
          </cell>
          <cell r="C210">
            <v>851</v>
          </cell>
          <cell r="D210">
            <v>685</v>
          </cell>
          <cell r="E210">
            <v>83</v>
          </cell>
          <cell r="G210">
            <v>68.5</v>
          </cell>
          <cell r="H210" t="str">
            <v>CONCRETO REFORZADO</v>
          </cell>
        </row>
        <row r="211">
          <cell r="A211" t="str">
            <v>199 CONCRETO REFORZADO_700mm_Clase IV Pared B</v>
          </cell>
          <cell r="B211">
            <v>700</v>
          </cell>
          <cell r="C211">
            <v>868</v>
          </cell>
          <cell r="D211">
            <v>700</v>
          </cell>
          <cell r="E211">
            <v>84</v>
          </cell>
          <cell r="G211">
            <v>70</v>
          </cell>
          <cell r="H211" t="str">
            <v>CONCRETO REFORZADO</v>
          </cell>
        </row>
        <row r="212">
          <cell r="A212" t="str">
            <v>200 CONCRETO REFORZADO_750mm_Clase IV Pared B</v>
          </cell>
          <cell r="B212">
            <v>750</v>
          </cell>
          <cell r="C212">
            <v>928</v>
          </cell>
          <cell r="D212">
            <v>750</v>
          </cell>
          <cell r="E212">
            <v>89</v>
          </cell>
          <cell r="G212">
            <v>75</v>
          </cell>
          <cell r="H212" t="str">
            <v>CONCRETO REFORZADO</v>
          </cell>
        </row>
        <row r="213">
          <cell r="A213" t="str">
            <v>201 CONCRETO REFORZADO_800mm_Clase IV Pared B</v>
          </cell>
          <cell r="B213">
            <v>800</v>
          </cell>
          <cell r="C213">
            <v>984</v>
          </cell>
          <cell r="D213">
            <v>800</v>
          </cell>
          <cell r="E213">
            <v>92</v>
          </cell>
          <cell r="G213">
            <v>80</v>
          </cell>
          <cell r="H213" t="str">
            <v>CONCRETO REFORZADO</v>
          </cell>
        </row>
        <row r="214">
          <cell r="A214" t="str">
            <v>202 CONCRETO REFORZADO_840mm_Clase IV Pared B</v>
          </cell>
          <cell r="B214">
            <v>840</v>
          </cell>
          <cell r="C214">
            <v>1030</v>
          </cell>
          <cell r="D214">
            <v>840</v>
          </cell>
          <cell r="E214">
            <v>95</v>
          </cell>
          <cell r="G214">
            <v>84</v>
          </cell>
          <cell r="H214" t="str">
            <v>CONCRETO REFORZADO</v>
          </cell>
        </row>
        <row r="215">
          <cell r="A215" t="str">
            <v>203 CONCRETO REFORZADO_900mm_Clase IV Pared B</v>
          </cell>
          <cell r="B215">
            <v>900</v>
          </cell>
          <cell r="C215">
            <v>1102</v>
          </cell>
          <cell r="D215">
            <v>900</v>
          </cell>
          <cell r="E215">
            <v>101</v>
          </cell>
          <cell r="G215">
            <v>90</v>
          </cell>
          <cell r="H215" t="str">
            <v>CONCRETO REFORZADO</v>
          </cell>
        </row>
        <row r="216">
          <cell r="A216" t="str">
            <v>204 CONCRETO REFORZADO_1000mm_Clase IV Pared B</v>
          </cell>
          <cell r="B216">
            <v>1000</v>
          </cell>
          <cell r="C216">
            <v>1220</v>
          </cell>
          <cell r="D216">
            <v>1000</v>
          </cell>
          <cell r="E216">
            <v>110</v>
          </cell>
          <cell r="G216">
            <v>100</v>
          </cell>
          <cell r="H216" t="str">
            <v>CONCRETO REFORZADO</v>
          </cell>
        </row>
        <row r="217">
          <cell r="A217" t="str">
            <v>205 CONCRETO REFORZADO_1100mm_Clase IV Pared B</v>
          </cell>
          <cell r="B217">
            <v>1100</v>
          </cell>
          <cell r="C217">
            <v>1330</v>
          </cell>
          <cell r="D217">
            <v>1100</v>
          </cell>
          <cell r="E217">
            <v>115</v>
          </cell>
          <cell r="G217">
            <v>110</v>
          </cell>
          <cell r="H217" t="str">
            <v>CONCRETO REFORZADO</v>
          </cell>
        </row>
        <row r="218">
          <cell r="A218" t="str">
            <v>206 CONCRETO REFORZADO_1200mm_Clase IV Pared B</v>
          </cell>
          <cell r="B218">
            <v>1200</v>
          </cell>
          <cell r="C218">
            <v>1440</v>
          </cell>
          <cell r="D218">
            <v>1200</v>
          </cell>
          <cell r="E218">
            <v>120</v>
          </cell>
          <cell r="G218">
            <v>120</v>
          </cell>
          <cell r="H218" t="str">
            <v>CONCRETO REFORZADO</v>
          </cell>
        </row>
        <row r="219">
          <cell r="A219" t="str">
            <v>207 CONCRETO REFORZADO_1300mm_Clase IV Pared B</v>
          </cell>
          <cell r="B219">
            <v>1300</v>
          </cell>
          <cell r="C219">
            <v>1560</v>
          </cell>
          <cell r="D219">
            <v>1300</v>
          </cell>
          <cell r="E219">
            <v>130</v>
          </cell>
          <cell r="G219">
            <v>130</v>
          </cell>
          <cell r="H219" t="str">
            <v>CONCRETO REFORZADO</v>
          </cell>
        </row>
        <row r="220">
          <cell r="A220" t="str">
            <v>208 CONCRETO REFORZADO_1400mm_Clase IV Pared B</v>
          </cell>
          <cell r="B220">
            <v>1400</v>
          </cell>
          <cell r="C220">
            <v>1680</v>
          </cell>
          <cell r="D220">
            <v>1400</v>
          </cell>
          <cell r="E220">
            <v>140</v>
          </cell>
          <cell r="G220">
            <v>140</v>
          </cell>
          <cell r="H220" t="str">
            <v>CONCRETO REFORZADO</v>
          </cell>
        </row>
        <row r="221">
          <cell r="A221" t="str">
            <v>209 CONCRETO REFORZADO_1500mm_Clase IV Pared B</v>
          </cell>
          <cell r="B221">
            <v>1500</v>
          </cell>
          <cell r="C221">
            <v>1800</v>
          </cell>
          <cell r="D221">
            <v>1500</v>
          </cell>
          <cell r="E221">
            <v>150</v>
          </cell>
          <cell r="G221">
            <v>150</v>
          </cell>
          <cell r="H221" t="str">
            <v>CONCRETO REFORZADO</v>
          </cell>
        </row>
        <row r="222">
          <cell r="A222" t="str">
            <v>210 CONCRETO REFORZADO_1600mm_Clase IV Pared B</v>
          </cell>
          <cell r="B222">
            <v>1600</v>
          </cell>
          <cell r="C222">
            <v>1920</v>
          </cell>
          <cell r="D222">
            <v>1600</v>
          </cell>
          <cell r="E222">
            <v>160</v>
          </cell>
          <cell r="G222">
            <v>160</v>
          </cell>
          <cell r="H222" t="str">
            <v>CONCRETO REFORZADO</v>
          </cell>
        </row>
        <row r="223">
          <cell r="A223" t="str">
            <v>211 CONCRETO REFORZADO_1700mm_Clase IV Pared B</v>
          </cell>
          <cell r="B223">
            <v>1700</v>
          </cell>
          <cell r="C223">
            <v>2040</v>
          </cell>
          <cell r="D223">
            <v>1700</v>
          </cell>
          <cell r="E223">
            <v>170</v>
          </cell>
          <cell r="G223">
            <v>170</v>
          </cell>
          <cell r="H223" t="str">
            <v>CONCRETO REFORZADO</v>
          </cell>
        </row>
        <row r="224">
          <cell r="A224" t="str">
            <v>212 CONCRETO REFORZADO_1800mm_Clase IV Pared B</v>
          </cell>
          <cell r="B224">
            <v>1800</v>
          </cell>
          <cell r="C224">
            <v>2160</v>
          </cell>
          <cell r="D224">
            <v>1800</v>
          </cell>
          <cell r="E224">
            <v>180</v>
          </cell>
          <cell r="G224">
            <v>117</v>
          </cell>
          <cell r="H224" t="str">
            <v>CONCRETO REFORZADO</v>
          </cell>
        </row>
        <row r="225">
          <cell r="A225" t="str">
            <v>213 CONCRETO REFORZADO_700mm_Clase IV Pared C</v>
          </cell>
          <cell r="B225">
            <v>700</v>
          </cell>
          <cell r="C225">
            <v>906</v>
          </cell>
          <cell r="D225">
            <v>700</v>
          </cell>
          <cell r="E225">
            <v>103</v>
          </cell>
          <cell r="G225">
            <v>70</v>
          </cell>
          <cell r="H225" t="str">
            <v>CONCRETO REFORZADO</v>
          </cell>
        </row>
        <row r="226">
          <cell r="A226" t="str">
            <v>214 CONCRETO REFORZADO_750mm_Clase IV Pared C</v>
          </cell>
          <cell r="B226">
            <v>750</v>
          </cell>
          <cell r="C226">
            <v>968</v>
          </cell>
          <cell r="D226">
            <v>750</v>
          </cell>
          <cell r="E226">
            <v>109</v>
          </cell>
          <cell r="G226">
            <v>75</v>
          </cell>
          <cell r="H226" t="str">
            <v>CONCRETO REFORZADO</v>
          </cell>
        </row>
        <row r="227">
          <cell r="A227" t="str">
            <v>215 CONCRETO REFORZADO_800mm_Clase IV Pared C</v>
          </cell>
          <cell r="B227">
            <v>800</v>
          </cell>
          <cell r="C227">
            <v>1022</v>
          </cell>
          <cell r="D227">
            <v>800</v>
          </cell>
          <cell r="E227">
            <v>111</v>
          </cell>
          <cell r="G227">
            <v>80</v>
          </cell>
          <cell r="H227" t="str">
            <v>CONCRETO REFORZADO</v>
          </cell>
        </row>
        <row r="228">
          <cell r="A228" t="str">
            <v>216 CONCRETO REFORZADO_840mm_Clase IV Pared C</v>
          </cell>
          <cell r="B228">
            <v>840</v>
          </cell>
          <cell r="C228">
            <v>1068</v>
          </cell>
          <cell r="D228">
            <v>840</v>
          </cell>
          <cell r="E228">
            <v>114</v>
          </cell>
          <cell r="G228">
            <v>84</v>
          </cell>
          <cell r="H228" t="str">
            <v>CONCRETO REFORZADO</v>
          </cell>
        </row>
        <row r="229">
          <cell r="A229" t="str">
            <v>217 CONCRETO REFORZADO_900mm_Clase IV Pared C</v>
          </cell>
          <cell r="B229">
            <v>900</v>
          </cell>
          <cell r="C229">
            <v>1138</v>
          </cell>
          <cell r="D229">
            <v>900</v>
          </cell>
          <cell r="E229">
            <v>119</v>
          </cell>
          <cell r="G229">
            <v>90</v>
          </cell>
          <cell r="H229" t="str">
            <v>CONCRETO REFORZADO</v>
          </cell>
        </row>
        <row r="230">
          <cell r="A230" t="str">
            <v>218 CONCRETO REFORZADO_1000mm_Clase IV Pared C</v>
          </cell>
          <cell r="B230">
            <v>1000</v>
          </cell>
          <cell r="C230">
            <v>1256</v>
          </cell>
          <cell r="D230">
            <v>1000</v>
          </cell>
          <cell r="E230">
            <v>128</v>
          </cell>
          <cell r="G230">
            <v>100</v>
          </cell>
          <cell r="H230" t="str">
            <v>CONCRETO REFORZADO</v>
          </cell>
        </row>
        <row r="231">
          <cell r="A231" t="str">
            <v>219 CONCRETO REFORZADO_1100mm_Clase IV Pared C</v>
          </cell>
          <cell r="B231">
            <v>1100</v>
          </cell>
          <cell r="C231">
            <v>1372</v>
          </cell>
          <cell r="D231">
            <v>1100</v>
          </cell>
          <cell r="E231">
            <v>136</v>
          </cell>
          <cell r="G231">
            <v>110</v>
          </cell>
          <cell r="H231" t="str">
            <v>CONCRETO REFORZADO</v>
          </cell>
        </row>
        <row r="232">
          <cell r="A232" t="str">
            <v>220 CONCRETO REFORZADO_1200mm_Clase IV Pared C</v>
          </cell>
          <cell r="B232">
            <v>1200</v>
          </cell>
          <cell r="C232">
            <v>1488</v>
          </cell>
          <cell r="D232">
            <v>1200</v>
          </cell>
          <cell r="E232">
            <v>144</v>
          </cell>
          <cell r="G232">
            <v>120</v>
          </cell>
          <cell r="H232" t="str">
            <v>CONCRETO REFORZADO</v>
          </cell>
        </row>
        <row r="233">
          <cell r="A233" t="str">
            <v>221 CONCRETO REFORZADO_1300mm_Clase IV Pared C</v>
          </cell>
          <cell r="B233">
            <v>1300</v>
          </cell>
          <cell r="C233">
            <v>1606</v>
          </cell>
          <cell r="D233">
            <v>1300</v>
          </cell>
          <cell r="E233">
            <v>153</v>
          </cell>
          <cell r="G233">
            <v>130</v>
          </cell>
          <cell r="H233" t="str">
            <v>CONCRETO REFORZADO</v>
          </cell>
        </row>
        <row r="234">
          <cell r="A234" t="str">
            <v>222 CONCRETO REFORZADO_1400mm_Clase IV Pared C</v>
          </cell>
          <cell r="B234">
            <v>1400</v>
          </cell>
          <cell r="C234">
            <v>1722</v>
          </cell>
          <cell r="D234">
            <v>1400</v>
          </cell>
          <cell r="E234">
            <v>161</v>
          </cell>
          <cell r="G234">
            <v>140</v>
          </cell>
          <cell r="H234" t="str">
            <v>CONCRETO REFORZADO</v>
          </cell>
        </row>
        <row r="235">
          <cell r="A235" t="str">
            <v>223 CONCRETO REFORZADO_1500mm_Clase IV Pared C</v>
          </cell>
          <cell r="B235">
            <v>1500</v>
          </cell>
          <cell r="C235">
            <v>1840</v>
          </cell>
          <cell r="D235">
            <v>1500</v>
          </cell>
          <cell r="E235">
            <v>170</v>
          </cell>
          <cell r="G235">
            <v>150</v>
          </cell>
          <cell r="H235" t="str">
            <v>CONCRETO REFORZADO</v>
          </cell>
        </row>
        <row r="236">
          <cell r="A236" t="str">
            <v>224 CONCRETO REFORZADO_1600mm_Clase IV Pared C</v>
          </cell>
          <cell r="B236">
            <v>1600</v>
          </cell>
          <cell r="C236">
            <v>1946</v>
          </cell>
          <cell r="D236">
            <v>1600</v>
          </cell>
          <cell r="E236">
            <v>173</v>
          </cell>
          <cell r="G236">
            <v>160</v>
          </cell>
          <cell r="H236" t="str">
            <v>CONCRETO REFORZADO</v>
          </cell>
        </row>
        <row r="237">
          <cell r="A237" t="str">
            <v>225 CONCRETO REFORZADO_1700mm_Clase IV Pared C</v>
          </cell>
          <cell r="B237">
            <v>1700</v>
          </cell>
          <cell r="C237">
            <v>2072</v>
          </cell>
          <cell r="D237">
            <v>1700</v>
          </cell>
          <cell r="E237">
            <v>186</v>
          </cell>
          <cell r="G237">
            <v>170</v>
          </cell>
          <cell r="H237" t="str">
            <v>CONCRETO REFORZADO</v>
          </cell>
        </row>
        <row r="238">
          <cell r="A238" t="str">
            <v>226 CONCRETO REFORZADO_1800mm_Clase IV Pared C</v>
          </cell>
          <cell r="B238">
            <v>1800</v>
          </cell>
          <cell r="C238">
            <v>2188</v>
          </cell>
          <cell r="D238">
            <v>1800</v>
          </cell>
          <cell r="E238">
            <v>194</v>
          </cell>
          <cell r="G238">
            <v>180</v>
          </cell>
          <cell r="H238" t="str">
            <v>CONCRETO REFORZADO</v>
          </cell>
        </row>
        <row r="239">
          <cell r="A239" t="str">
            <v>227 CONCRETO REFORZADO_1900mm_Clase IV Pared C</v>
          </cell>
          <cell r="B239">
            <v>1900</v>
          </cell>
          <cell r="C239">
            <v>2306</v>
          </cell>
          <cell r="D239">
            <v>1900</v>
          </cell>
          <cell r="E239">
            <v>203</v>
          </cell>
          <cell r="G239">
            <v>190</v>
          </cell>
          <cell r="H239" t="str">
            <v>CONCRETO REFORZADO</v>
          </cell>
        </row>
        <row r="240">
          <cell r="A240" t="str">
            <v>228 CONCRETO REFORZADO_2000mm_Clase IV Pared C</v>
          </cell>
          <cell r="B240">
            <v>2000</v>
          </cell>
          <cell r="C240">
            <v>2422</v>
          </cell>
          <cell r="D240">
            <v>2000</v>
          </cell>
          <cell r="E240">
            <v>211</v>
          </cell>
          <cell r="G240">
            <v>200</v>
          </cell>
          <cell r="H240" t="str">
            <v>CONCRETO REFORZADO</v>
          </cell>
        </row>
        <row r="241">
          <cell r="A241" t="str">
            <v>229 CONCRETO REFORZADO_2150mm_Clase IV Pared C</v>
          </cell>
          <cell r="B241">
            <v>2150</v>
          </cell>
          <cell r="C241">
            <v>2598</v>
          </cell>
          <cell r="D241">
            <v>2150</v>
          </cell>
          <cell r="E241">
            <v>224</v>
          </cell>
          <cell r="G241">
            <v>215</v>
          </cell>
          <cell r="H241" t="str">
            <v>CONCRETO REFORZADO</v>
          </cell>
        </row>
        <row r="242">
          <cell r="A242" t="str">
            <v>230 CONCRETO REFORZADO_600mm_Clase V Pared B</v>
          </cell>
          <cell r="B242">
            <v>600</v>
          </cell>
          <cell r="C242">
            <v>752</v>
          </cell>
          <cell r="D242">
            <v>600</v>
          </cell>
          <cell r="E242">
            <v>76</v>
          </cell>
          <cell r="G242">
            <v>84</v>
          </cell>
          <cell r="H242" t="str">
            <v>CONCRETO REFORZADO</v>
          </cell>
        </row>
        <row r="243">
          <cell r="A243" t="str">
            <v>231 CONCRETO REFORZADO_685mm_Clase V Pared B</v>
          </cell>
          <cell r="B243">
            <v>685</v>
          </cell>
          <cell r="C243">
            <v>851</v>
          </cell>
          <cell r="D243">
            <v>685</v>
          </cell>
          <cell r="E243">
            <v>83</v>
          </cell>
          <cell r="G243">
            <v>95.9</v>
          </cell>
          <cell r="H243" t="str">
            <v>CONCRETO REFORZADO</v>
          </cell>
        </row>
        <row r="244">
          <cell r="A244" t="str">
            <v>232 CONCRETO REFORZADO_700mm_Clase V Pared B</v>
          </cell>
          <cell r="B244">
            <v>700</v>
          </cell>
          <cell r="C244">
            <v>868</v>
          </cell>
          <cell r="D244">
            <v>700</v>
          </cell>
          <cell r="E244">
            <v>84</v>
          </cell>
          <cell r="G244">
            <v>98</v>
          </cell>
          <cell r="H244" t="str">
            <v>CONCRETO REFORZADO</v>
          </cell>
        </row>
        <row r="245">
          <cell r="A245" t="str">
            <v>233 CONCRETO REFORZADO_750mm_Clase V Pared B</v>
          </cell>
          <cell r="B245">
            <v>750</v>
          </cell>
          <cell r="C245">
            <v>928</v>
          </cell>
          <cell r="D245">
            <v>750</v>
          </cell>
          <cell r="E245">
            <v>89</v>
          </cell>
          <cell r="G245">
            <v>105</v>
          </cell>
          <cell r="H245" t="str">
            <v>CONCRETO REFORZADO</v>
          </cell>
        </row>
        <row r="246">
          <cell r="A246" t="str">
            <v>234 CONCRETO REFORZADO_800mm_Clase V Pared B</v>
          </cell>
          <cell r="B246">
            <v>800</v>
          </cell>
          <cell r="C246">
            <v>984</v>
          </cell>
          <cell r="D246">
            <v>800</v>
          </cell>
          <cell r="E246">
            <v>92</v>
          </cell>
          <cell r="G246">
            <v>112</v>
          </cell>
          <cell r="H246" t="str">
            <v>CONCRETO REFORZADO</v>
          </cell>
        </row>
        <row r="247">
          <cell r="A247" t="str">
            <v>235 CONCRETO REFORZADO_840mm_Clase V Pared B</v>
          </cell>
          <cell r="B247">
            <v>840</v>
          </cell>
          <cell r="C247">
            <v>1030</v>
          </cell>
          <cell r="D247">
            <v>840</v>
          </cell>
          <cell r="E247">
            <v>95</v>
          </cell>
          <cell r="G247">
            <v>117.6</v>
          </cell>
          <cell r="H247" t="str">
            <v>CONCRETO REFORZADO</v>
          </cell>
        </row>
        <row r="248">
          <cell r="A248" t="str">
            <v>236 CONCRETO REFORZADO_900mm_Clase V Pared B</v>
          </cell>
          <cell r="B248">
            <v>900</v>
          </cell>
          <cell r="C248">
            <v>1102</v>
          </cell>
          <cell r="D248">
            <v>900</v>
          </cell>
          <cell r="E248">
            <v>101</v>
          </cell>
          <cell r="G248">
            <v>126</v>
          </cell>
          <cell r="H248" t="str">
            <v>CONCRETO REFORZADO</v>
          </cell>
        </row>
        <row r="249">
          <cell r="A249" t="str">
            <v>237 CONCRETO REFORZADO_1000mm_Clase V Pared B</v>
          </cell>
          <cell r="B249">
            <v>1000</v>
          </cell>
          <cell r="C249">
            <v>1220</v>
          </cell>
          <cell r="D249">
            <v>1000</v>
          </cell>
          <cell r="E249">
            <v>110</v>
          </cell>
          <cell r="G249">
            <v>140</v>
          </cell>
          <cell r="H249" t="str">
            <v>CONCRETO REFORZADO</v>
          </cell>
        </row>
        <row r="250">
          <cell r="A250" t="str">
            <v>238 CONCRETO REFORZADO_1100mm_Clase V Pared B</v>
          </cell>
          <cell r="B250">
            <v>1100</v>
          </cell>
          <cell r="C250">
            <v>1330</v>
          </cell>
          <cell r="D250">
            <v>1100</v>
          </cell>
          <cell r="E250">
            <v>115</v>
          </cell>
          <cell r="G250">
            <v>154</v>
          </cell>
          <cell r="H250" t="str">
            <v>CONCRETO REFORZADO</v>
          </cell>
        </row>
        <row r="251">
          <cell r="A251" t="str">
            <v>239 CONCRETO REFORZADO_1200mm_Clase V Pared B</v>
          </cell>
          <cell r="B251">
            <v>1200</v>
          </cell>
          <cell r="C251">
            <v>1440</v>
          </cell>
          <cell r="D251">
            <v>1200</v>
          </cell>
          <cell r="E251">
            <v>120</v>
          </cell>
          <cell r="G251">
            <v>168</v>
          </cell>
          <cell r="H251" t="str">
            <v>CONCRETO REFORZADO</v>
          </cell>
        </row>
        <row r="252">
          <cell r="A252" t="str">
            <v>240 CONCRETO REFORZADO_700mm_Clase V Pared C</v>
          </cell>
          <cell r="B252">
            <v>700</v>
          </cell>
          <cell r="C252">
            <v>906</v>
          </cell>
          <cell r="D252">
            <v>700</v>
          </cell>
          <cell r="E252">
            <v>103</v>
          </cell>
          <cell r="G252">
            <v>98</v>
          </cell>
          <cell r="H252" t="str">
            <v>CONCRETO REFORZADO</v>
          </cell>
        </row>
        <row r="253">
          <cell r="A253" t="str">
            <v>241 CONCRETO REFORZADO_750mm_Clase V Pared C</v>
          </cell>
          <cell r="B253">
            <v>750</v>
          </cell>
          <cell r="C253">
            <v>966</v>
          </cell>
          <cell r="D253">
            <v>750</v>
          </cell>
          <cell r="E253">
            <v>108</v>
          </cell>
          <cell r="G253">
            <v>105</v>
          </cell>
          <cell r="H253" t="str">
            <v>CONCRETO REFORZADO</v>
          </cell>
        </row>
        <row r="254">
          <cell r="A254" t="str">
            <v>242 CONCRETO REFORZADO_800mm_Clase V Pared C</v>
          </cell>
          <cell r="B254">
            <v>800</v>
          </cell>
          <cell r="C254">
            <v>1022</v>
          </cell>
          <cell r="D254">
            <v>800</v>
          </cell>
          <cell r="E254">
            <v>111</v>
          </cell>
          <cell r="G254">
            <v>112</v>
          </cell>
          <cell r="H254" t="str">
            <v>CONCRETO REFORZADO</v>
          </cell>
        </row>
        <row r="255">
          <cell r="A255" t="str">
            <v>243 CONCRETO REFORZADO_840mm_Clase V Pared C</v>
          </cell>
          <cell r="B255">
            <v>840</v>
          </cell>
          <cell r="C255">
            <v>1068</v>
          </cell>
          <cell r="D255">
            <v>840</v>
          </cell>
          <cell r="E255">
            <v>114</v>
          </cell>
          <cell r="G255">
            <v>117.6</v>
          </cell>
          <cell r="H255" t="str">
            <v>CONCRETO REFORZADO</v>
          </cell>
        </row>
        <row r="256">
          <cell r="A256" t="str">
            <v>244 CONCRETO REFORZADO_900mm_Clase V Pared C</v>
          </cell>
          <cell r="B256">
            <v>900</v>
          </cell>
          <cell r="C256">
            <v>1138</v>
          </cell>
          <cell r="D256">
            <v>900</v>
          </cell>
          <cell r="E256">
            <v>119</v>
          </cell>
          <cell r="G256">
            <v>126</v>
          </cell>
          <cell r="H256" t="str">
            <v>CONCRETO REFORZADO</v>
          </cell>
        </row>
        <row r="257">
          <cell r="A257" t="str">
            <v>245 CONCRETO REFORZADO_1000mm_Clase V Pared C</v>
          </cell>
          <cell r="B257">
            <v>1000</v>
          </cell>
          <cell r="C257">
            <v>1256</v>
          </cell>
          <cell r="D257">
            <v>1000</v>
          </cell>
          <cell r="E257">
            <v>128</v>
          </cell>
          <cell r="G257">
            <v>140</v>
          </cell>
          <cell r="H257" t="str">
            <v>CONCRETO REFORZADO</v>
          </cell>
        </row>
        <row r="258">
          <cell r="A258" t="str">
            <v>246 CONCRETO REFORZADO_1100mm_Clase V Pared C</v>
          </cell>
          <cell r="B258">
            <v>1100</v>
          </cell>
          <cell r="C258">
            <v>1372</v>
          </cell>
          <cell r="D258">
            <v>1100</v>
          </cell>
          <cell r="E258">
            <v>136</v>
          </cell>
          <cell r="G258">
            <v>154</v>
          </cell>
          <cell r="H258" t="str">
            <v>CONCRETO REFORZADO</v>
          </cell>
        </row>
        <row r="259">
          <cell r="A259" t="str">
            <v>247 CONCRETO REFORZADO_1200mm_Clase V Pared C</v>
          </cell>
          <cell r="B259">
            <v>1200</v>
          </cell>
          <cell r="C259">
            <v>1488</v>
          </cell>
          <cell r="D259">
            <v>1200</v>
          </cell>
          <cell r="E259">
            <v>144</v>
          </cell>
          <cell r="G259">
            <v>168</v>
          </cell>
          <cell r="H259" t="str">
            <v>CONCRETO REFORZADO</v>
          </cell>
        </row>
        <row r="260">
          <cell r="A260" t="str">
            <v>248 CONCRETO REFORZADO_1300mm_Clase V Pared C</v>
          </cell>
          <cell r="B260">
            <v>1300</v>
          </cell>
          <cell r="C260">
            <v>1606</v>
          </cell>
          <cell r="D260">
            <v>1300</v>
          </cell>
          <cell r="E260">
            <v>153</v>
          </cell>
          <cell r="G260">
            <v>182</v>
          </cell>
          <cell r="H260" t="str">
            <v>CONCRETO REFORZADO</v>
          </cell>
        </row>
        <row r="261">
          <cell r="A261" t="str">
            <v>249 CONCRETO REFORZADO_1400mm_Clase V Pared C</v>
          </cell>
          <cell r="B261">
            <v>1400</v>
          </cell>
          <cell r="C261">
            <v>1722</v>
          </cell>
          <cell r="D261">
            <v>1400</v>
          </cell>
          <cell r="E261">
            <v>161</v>
          </cell>
          <cell r="G261">
            <v>196</v>
          </cell>
          <cell r="H261" t="str">
            <v>CONCRETO REFORZADO</v>
          </cell>
        </row>
        <row r="262">
          <cell r="A262" t="str">
            <v>250 CONCRETO REFORZADO_1500mm_Clase V Pared C</v>
          </cell>
          <cell r="B262">
            <v>1500</v>
          </cell>
          <cell r="C262">
            <v>1840</v>
          </cell>
          <cell r="D262">
            <v>1500</v>
          </cell>
          <cell r="E262">
            <v>170</v>
          </cell>
          <cell r="G262">
            <v>210</v>
          </cell>
          <cell r="H262" t="str">
            <v>CONCRETO REFORZADO</v>
          </cell>
        </row>
        <row r="263">
          <cell r="A263" t="str">
            <v>251 CONCRETO REFORZADO_1600mm_Clase V Pared C</v>
          </cell>
          <cell r="B263">
            <v>1600</v>
          </cell>
          <cell r="C263">
            <v>1946</v>
          </cell>
          <cell r="D263">
            <v>1600</v>
          </cell>
          <cell r="E263">
            <v>173</v>
          </cell>
          <cell r="G263">
            <v>224</v>
          </cell>
          <cell r="H263" t="str">
            <v>CONCRETO REFORZADO</v>
          </cell>
        </row>
        <row r="264">
          <cell r="A264" t="str">
            <v>252 CONCRETO REFORZADO_1700mm_Clase V Pared C</v>
          </cell>
          <cell r="B264">
            <v>1700</v>
          </cell>
          <cell r="C264">
            <v>2072</v>
          </cell>
          <cell r="D264">
            <v>1700</v>
          </cell>
          <cell r="E264">
            <v>186</v>
          </cell>
          <cell r="G264">
            <v>238</v>
          </cell>
          <cell r="H264" t="str">
            <v>CONCRETO REFORZADO</v>
          </cell>
        </row>
        <row r="265">
          <cell r="A265" t="str">
            <v>253 CONCRETO REFORZADO_1800mm_Clase V Pared C</v>
          </cell>
          <cell r="B265">
            <v>1800</v>
          </cell>
          <cell r="C265">
            <v>2188</v>
          </cell>
          <cell r="D265">
            <v>1800</v>
          </cell>
          <cell r="E265">
            <v>194</v>
          </cell>
          <cell r="G265">
            <v>252</v>
          </cell>
          <cell r="H265" t="str">
            <v>CONCRETO REFORZADO</v>
          </cell>
        </row>
      </sheetData>
      <sheetData sheetId="6"/>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ietograma"/>
      <sheetName val="GHietrograma"/>
      <sheetName val="Distribuciones"/>
      <sheetName val="Gráfico1"/>
      <sheetName val="CASO 3"/>
      <sheetName val="Q"/>
      <sheetName val="INVEST Q"/>
      <sheetName val="redArea"/>
      <sheetName val="Caudal"/>
      <sheetName val="P-I-D-F"/>
      <sheetName val="Hoja2"/>
      <sheetName val="Hoja1"/>
      <sheetName val="Hoja1 (2)"/>
      <sheetName val="Hoja3"/>
    </sheetNames>
    <sheetDataSet>
      <sheetData sheetId="0"/>
      <sheetData sheetId="1"/>
      <sheetData sheetId="2"/>
      <sheetData sheetId="3" refreshError="1"/>
      <sheetData sheetId="4">
        <row r="1">
          <cell r="A1">
            <v>0</v>
          </cell>
          <cell r="B1">
            <v>0</v>
          </cell>
          <cell r="C1">
            <v>0</v>
          </cell>
          <cell r="D1">
            <v>0</v>
          </cell>
          <cell r="E1">
            <v>0</v>
          </cell>
          <cell r="F1">
            <v>0</v>
          </cell>
          <cell r="G1">
            <v>0</v>
          </cell>
        </row>
        <row r="2">
          <cell r="A2">
            <v>0</v>
          </cell>
          <cell r="B2">
            <v>0</v>
          </cell>
          <cell r="C2">
            <v>0</v>
          </cell>
          <cell r="D2">
            <v>0</v>
          </cell>
          <cell r="E2">
            <v>0</v>
          </cell>
          <cell r="F2">
            <v>0</v>
          </cell>
          <cell r="G2">
            <v>0</v>
          </cell>
        </row>
        <row r="3">
          <cell r="A3" t="str">
            <v>RUTA DEL SOL</v>
          </cell>
          <cell r="B3">
            <v>0</v>
          </cell>
          <cell r="C3">
            <v>0</v>
          </cell>
          <cell r="D3">
            <v>0</v>
          </cell>
          <cell r="E3">
            <v>0</v>
          </cell>
          <cell r="F3">
            <v>0</v>
          </cell>
          <cell r="G3">
            <v>0</v>
          </cell>
        </row>
        <row r="4">
          <cell r="A4">
            <v>0</v>
          </cell>
          <cell r="B4">
            <v>0</v>
          </cell>
          <cell r="C4">
            <v>0</v>
          </cell>
          <cell r="D4">
            <v>0</v>
          </cell>
          <cell r="E4">
            <v>0</v>
          </cell>
          <cell r="F4">
            <v>0</v>
          </cell>
          <cell r="G4">
            <v>0</v>
          </cell>
        </row>
        <row r="5">
          <cell r="A5" t="str">
            <v>CÁLCULO DE LA CRECIENTES-HIDROGRAMA UNITARIO SCS [m³/s]</v>
          </cell>
          <cell r="B5">
            <v>0</v>
          </cell>
          <cell r="C5">
            <v>0</v>
          </cell>
          <cell r="D5">
            <v>0</v>
          </cell>
          <cell r="E5">
            <v>0</v>
          </cell>
          <cell r="F5">
            <v>0</v>
          </cell>
          <cell r="G5">
            <v>0</v>
          </cell>
        </row>
        <row r="6">
          <cell r="A6" t="str">
            <v>ANTECEDENTE DE HUMEDAD III</v>
          </cell>
          <cell r="B6">
            <v>0</v>
          </cell>
          <cell r="C6">
            <v>0</v>
          </cell>
          <cell r="D6">
            <v>0</v>
          </cell>
          <cell r="E6">
            <v>0</v>
          </cell>
          <cell r="F6">
            <v>0</v>
          </cell>
          <cell r="G6">
            <v>0</v>
          </cell>
        </row>
        <row r="7">
          <cell r="A7">
            <v>0</v>
          </cell>
          <cell r="B7">
            <v>0</v>
          </cell>
          <cell r="C7">
            <v>0</v>
          </cell>
          <cell r="D7">
            <v>0</v>
          </cell>
          <cell r="E7">
            <v>0</v>
          </cell>
          <cell r="G7">
            <v>0</v>
          </cell>
        </row>
        <row r="8">
          <cell r="A8" t="str">
            <v>DATOS DE ENTRADA</v>
          </cell>
          <cell r="B8">
            <v>0</v>
          </cell>
          <cell r="C8">
            <v>0</v>
          </cell>
          <cell r="D8" t="str">
            <v>RESULTADOS</v>
          </cell>
          <cell r="E8">
            <v>0</v>
          </cell>
          <cell r="F8">
            <v>0</v>
          </cell>
          <cell r="G8">
            <v>0</v>
          </cell>
        </row>
        <row r="9">
          <cell r="A9" t="str">
            <v>Area de Drenaje [km²]</v>
          </cell>
          <cell r="B9">
            <v>2.6533211564250001</v>
          </cell>
          <cell r="C9" t="str">
            <v>km²</v>
          </cell>
          <cell r="D9" t="str">
            <v>Retención Potencial Máxima (S)</v>
          </cell>
          <cell r="E9">
            <v>0</v>
          </cell>
          <cell r="F9">
            <v>136.76923076923077</v>
          </cell>
          <cell r="G9" t="str">
            <v>mm</v>
          </cell>
        </row>
        <row r="10">
          <cell r="A10" t="str">
            <v>Grupo de Suelo</v>
          </cell>
          <cell r="B10" t="str">
            <v>d</v>
          </cell>
          <cell r="C10">
            <v>0</v>
          </cell>
          <cell r="D10" t="str">
            <v>Tiempo de Retardo (LAG)</v>
          </cell>
          <cell r="E10">
            <v>0</v>
          </cell>
          <cell r="F10">
            <v>0.49206997863258128</v>
          </cell>
          <cell r="G10" t="str">
            <v>h</v>
          </cell>
        </row>
        <row r="11">
          <cell r="A11" t="str">
            <v>Infiltración mínima</v>
          </cell>
          <cell r="B11">
            <v>0</v>
          </cell>
          <cell r="C11" t="str">
            <v>mm / h</v>
          </cell>
          <cell r="D11" t="str">
            <v>Tiempo al Pico (Tp)</v>
          </cell>
          <cell r="E11">
            <v>0</v>
          </cell>
          <cell r="F11">
            <v>0.61706997863258128</v>
          </cell>
          <cell r="G11" t="str">
            <v>h</v>
          </cell>
        </row>
        <row r="12">
          <cell r="A12" t="str">
            <v>Número de Curva (CN)</v>
          </cell>
          <cell r="B12">
            <v>65</v>
          </cell>
          <cell r="C12">
            <v>0</v>
          </cell>
          <cell r="D12" t="str">
            <v>Tiempo de Recesión</v>
          </cell>
          <cell r="E12">
            <v>0</v>
          </cell>
          <cell r="F12">
            <v>1.0305068643164108</v>
          </cell>
          <cell r="G12" t="str">
            <v>h</v>
          </cell>
        </row>
        <row r="13">
          <cell r="A13" t="str">
            <v>Precipitación</v>
          </cell>
          <cell r="B13">
            <v>230.75160217300001</v>
          </cell>
          <cell r="C13" t="str">
            <v>mm</v>
          </cell>
          <cell r="D13" t="str">
            <v>Tiempo Base</v>
          </cell>
          <cell r="E13">
            <v>0</v>
          </cell>
          <cell r="F13">
            <v>1.6475768429489921</v>
          </cell>
          <cell r="G13" t="str">
            <v>h</v>
          </cell>
        </row>
        <row r="14">
          <cell r="A14" t="str">
            <v>Tiempo de Concentración</v>
          </cell>
          <cell r="B14">
            <v>0.82011663105430221</v>
          </cell>
          <cell r="C14" t="str">
            <v>h</v>
          </cell>
          <cell r="D14" t="str">
            <v>Caudal Pico Hidrograma Unit. (qp)</v>
          </cell>
          <cell r="E14">
            <v>0</v>
          </cell>
          <cell r="F14">
            <v>0.89566307877766804</v>
          </cell>
          <cell r="G14" t="str">
            <v>m3/s / mm</v>
          </cell>
        </row>
        <row r="15">
          <cell r="A15" t="str">
            <v>Duración del Aguacero</v>
          </cell>
          <cell r="B15">
            <v>24</v>
          </cell>
          <cell r="C15" t="str">
            <v>h</v>
          </cell>
          <cell r="D15" t="str">
            <v>Escorrentía Directa</v>
          </cell>
          <cell r="E15">
            <v>0</v>
          </cell>
          <cell r="F15">
            <v>121.61864249149971</v>
          </cell>
          <cell r="G15" t="str">
            <v>mm</v>
          </cell>
        </row>
        <row r="16">
          <cell r="A16" t="str">
            <v>Duración Lluvia Efectiva</v>
          </cell>
          <cell r="B16">
            <v>0.25</v>
          </cell>
          <cell r="C16" t="str">
            <v>h</v>
          </cell>
          <cell r="D16" t="str">
            <v>Hidrógrafa de Creciente hasta :</v>
          </cell>
          <cell r="E16">
            <v>0</v>
          </cell>
          <cell r="F16">
            <v>70</v>
          </cell>
          <cell r="G16" t="str">
            <v>h</v>
          </cell>
        </row>
        <row r="17">
          <cell r="A17">
            <v>0</v>
          </cell>
          <cell r="B17">
            <v>0</v>
          </cell>
          <cell r="C17">
            <v>0</v>
          </cell>
          <cell r="D17" t="str">
            <v>Volumen Creciente</v>
          </cell>
          <cell r="E17">
            <v>0</v>
          </cell>
          <cell r="F17">
            <v>1.1935734249794563</v>
          </cell>
          <cell r="G17" t="str">
            <v>hm3</v>
          </cell>
        </row>
        <row r="18">
          <cell r="A18" t="str">
            <v>Flujo Base</v>
          </cell>
          <cell r="B18">
            <v>0</v>
          </cell>
          <cell r="C18" t="str">
            <v>m3 / s</v>
          </cell>
          <cell r="D18" t="str">
            <v>Caudal Máximo</v>
          </cell>
          <cell r="E18">
            <v>0</v>
          </cell>
          <cell r="F18">
            <v>13.945636975205186</v>
          </cell>
          <cell r="G18" t="str">
            <v>m3/s</v>
          </cell>
        </row>
        <row r="19">
          <cell r="A19">
            <v>0</v>
          </cell>
          <cell r="B19">
            <v>0</v>
          </cell>
          <cell r="C19">
            <v>0</v>
          </cell>
          <cell r="D19">
            <v>0</v>
          </cell>
          <cell r="E19" t="str">
            <v>Abstracción Inicial</v>
          </cell>
          <cell r="F19">
            <v>27.353846153846156</v>
          </cell>
          <cell r="G19">
            <v>0</v>
          </cell>
        </row>
        <row r="20">
          <cell r="A20">
            <v>0</v>
          </cell>
          <cell r="B20">
            <v>0</v>
          </cell>
          <cell r="C20">
            <v>0</v>
          </cell>
          <cell r="D20">
            <v>0</v>
          </cell>
          <cell r="E20" t="str">
            <v>LAG (min)</v>
          </cell>
          <cell r="F20">
            <v>29.524198717954878</v>
          </cell>
          <cell r="G20">
            <v>0</v>
          </cell>
        </row>
        <row r="21">
          <cell r="A21">
            <v>0</v>
          </cell>
          <cell r="B21" t="str">
            <v>HIDROGRAMA UNITARIO S.C.S</v>
          </cell>
          <cell r="C21">
            <v>0</v>
          </cell>
          <cell r="D21">
            <v>0</v>
          </cell>
          <cell r="E21">
            <v>0</v>
          </cell>
          <cell r="F21">
            <v>0</v>
          </cell>
          <cell r="G21">
            <v>0</v>
          </cell>
        </row>
        <row r="22">
          <cell r="A22">
            <v>0</v>
          </cell>
          <cell r="B22" t="str">
            <v>ADIMENSIONAL</v>
          </cell>
          <cell r="C22">
            <v>0</v>
          </cell>
          <cell r="D22" t="str">
            <v>CUENCA</v>
          </cell>
          <cell r="E22">
            <v>0</v>
          </cell>
          <cell r="F22">
            <v>0</v>
          </cell>
          <cell r="G22">
            <v>0</v>
          </cell>
        </row>
        <row r="23">
          <cell r="A23">
            <v>0</v>
          </cell>
          <cell r="B23" t="str">
            <v>T/Tp</v>
          </cell>
          <cell r="C23" t="str">
            <v>q/qp</v>
          </cell>
          <cell r="D23" t="str">
            <v>t</v>
          </cell>
          <cell r="E23" t="str">
            <v>q</v>
          </cell>
          <cell r="F23">
            <v>0</v>
          </cell>
          <cell r="G23">
            <v>0</v>
          </cell>
        </row>
        <row r="24">
          <cell r="A24">
            <v>0</v>
          </cell>
          <cell r="B24">
            <v>0</v>
          </cell>
          <cell r="C24">
            <v>0</v>
          </cell>
          <cell r="D24" t="str">
            <v>(h)</v>
          </cell>
          <cell r="E24" t="str">
            <v>(m3/s/mm)</v>
          </cell>
          <cell r="F24">
            <v>0</v>
          </cell>
          <cell r="G24">
            <v>0</v>
          </cell>
        </row>
        <row r="25">
          <cell r="A25">
            <v>0</v>
          </cell>
          <cell r="B25">
            <v>0</v>
          </cell>
          <cell r="C25">
            <v>0</v>
          </cell>
          <cell r="D25">
            <v>0</v>
          </cell>
          <cell r="E25">
            <v>0</v>
          </cell>
          <cell r="F25">
            <v>0</v>
          </cell>
          <cell r="G25">
            <v>0</v>
          </cell>
        </row>
        <row r="26">
          <cell r="A26">
            <v>0</v>
          </cell>
          <cell r="B26">
            <v>0.1</v>
          </cell>
          <cell r="C26">
            <v>1.4999999999999999E-2</v>
          </cell>
          <cell r="D26">
            <v>6.1706997863258131E-2</v>
          </cell>
          <cell r="E26">
            <v>1.343494618166502E-2</v>
          </cell>
          <cell r="F26">
            <v>0</v>
          </cell>
          <cell r="G26">
            <v>0</v>
          </cell>
        </row>
        <row r="27">
          <cell r="A27">
            <v>0</v>
          </cell>
          <cell r="B27">
            <v>0.2</v>
          </cell>
          <cell r="C27">
            <v>7.4999999999999997E-2</v>
          </cell>
          <cell r="D27">
            <v>0.12341399572651626</v>
          </cell>
          <cell r="E27">
            <v>6.7174730908325098E-2</v>
          </cell>
          <cell r="F27">
            <v>0</v>
          </cell>
          <cell r="G27">
            <v>0</v>
          </cell>
        </row>
        <row r="28">
          <cell r="A28">
            <v>0</v>
          </cell>
          <cell r="B28">
            <v>0.3</v>
          </cell>
          <cell r="C28">
            <v>0.16</v>
          </cell>
          <cell r="D28">
            <v>0.18512099358977438</v>
          </cell>
          <cell r="E28">
            <v>0.14330609260442689</v>
          </cell>
          <cell r="F28">
            <v>0</v>
          </cell>
          <cell r="G28">
            <v>0</v>
          </cell>
        </row>
        <row r="29">
          <cell r="A29">
            <v>78.248745119910765</v>
          </cell>
          <cell r="B29">
            <v>0.4</v>
          </cell>
          <cell r="C29">
            <v>0.28000000000000003</v>
          </cell>
          <cell r="D29">
            <v>0.24682799145303252</v>
          </cell>
          <cell r="E29">
            <v>0.25078566205774705</v>
          </cell>
          <cell r="F29">
            <v>0</v>
          </cell>
          <cell r="G29">
            <v>0</v>
          </cell>
        </row>
        <row r="30">
          <cell r="A30">
            <v>0</v>
          </cell>
          <cell r="B30">
            <v>0.5</v>
          </cell>
          <cell r="C30">
            <v>0.43</v>
          </cell>
          <cell r="D30">
            <v>0.30853498931629064</v>
          </cell>
          <cell r="E30">
            <v>0.38513512387439724</v>
          </cell>
          <cell r="F30">
            <v>0</v>
          </cell>
          <cell r="G30">
            <v>0</v>
          </cell>
        </row>
        <row r="31">
          <cell r="A31">
            <v>0</v>
          </cell>
          <cell r="B31">
            <v>0.6</v>
          </cell>
          <cell r="C31">
            <v>0.6</v>
          </cell>
          <cell r="D31">
            <v>0.37024198717954876</v>
          </cell>
          <cell r="E31">
            <v>0.53739784726660078</v>
          </cell>
          <cell r="F31">
            <v>0</v>
          </cell>
          <cell r="G31">
            <v>0</v>
          </cell>
        </row>
        <row r="32">
          <cell r="A32">
            <v>0</v>
          </cell>
          <cell r="B32">
            <v>0.7</v>
          </cell>
          <cell r="C32">
            <v>0.77</v>
          </cell>
          <cell r="D32">
            <v>0.43194898504280688</v>
          </cell>
          <cell r="E32">
            <v>0.68966057065880437</v>
          </cell>
          <cell r="F32">
            <v>0</v>
          </cell>
          <cell r="G32">
            <v>0</v>
          </cell>
        </row>
        <row r="33">
          <cell r="A33">
            <v>0</v>
          </cell>
          <cell r="B33">
            <v>0.8</v>
          </cell>
          <cell r="C33">
            <v>0.89</v>
          </cell>
          <cell r="D33">
            <v>0.49365598290606505</v>
          </cell>
          <cell r="E33">
            <v>0.79714014011212453</v>
          </cell>
          <cell r="F33">
            <v>0</v>
          </cell>
          <cell r="G33">
            <v>0</v>
          </cell>
        </row>
        <row r="34">
          <cell r="A34">
            <v>0</v>
          </cell>
          <cell r="B34">
            <v>0.9</v>
          </cell>
          <cell r="C34">
            <v>0.97</v>
          </cell>
          <cell r="D34">
            <v>0.55536298076932322</v>
          </cell>
          <cell r="E34">
            <v>0.868793186414338</v>
          </cell>
          <cell r="F34">
            <v>0</v>
          </cell>
          <cell r="G34">
            <v>0</v>
          </cell>
        </row>
        <row r="35">
          <cell r="A35">
            <v>0</v>
          </cell>
          <cell r="B35">
            <v>1</v>
          </cell>
          <cell r="C35">
            <v>1</v>
          </cell>
          <cell r="D35">
            <v>0.61706997863258128</v>
          </cell>
          <cell r="E35">
            <v>0.89566307877766804</v>
          </cell>
          <cell r="F35">
            <v>0</v>
          </cell>
          <cell r="G35">
            <v>0</v>
          </cell>
        </row>
        <row r="36">
          <cell r="A36">
            <v>0</v>
          </cell>
          <cell r="B36">
            <v>1.1000000000000001</v>
          </cell>
          <cell r="C36">
            <v>0.98</v>
          </cell>
          <cell r="D36">
            <v>0.67877697649583946</v>
          </cell>
          <cell r="E36">
            <v>0.87774981720211465</v>
          </cell>
          <cell r="F36">
            <v>0</v>
          </cell>
          <cell r="G36">
            <v>0</v>
          </cell>
        </row>
        <row r="37">
          <cell r="A37">
            <v>0</v>
          </cell>
          <cell r="B37">
            <v>1.2</v>
          </cell>
          <cell r="C37">
            <v>0.92</v>
          </cell>
          <cell r="D37">
            <v>0.74048397435909752</v>
          </cell>
          <cell r="E37">
            <v>0.82401003247545468</v>
          </cell>
          <cell r="F37">
            <v>0</v>
          </cell>
          <cell r="G37">
            <v>0</v>
          </cell>
        </row>
        <row r="38">
          <cell r="A38">
            <v>0</v>
          </cell>
          <cell r="B38">
            <v>1.3</v>
          </cell>
          <cell r="C38">
            <v>0.84</v>
          </cell>
          <cell r="D38">
            <v>0.80219097222235569</v>
          </cell>
          <cell r="E38">
            <v>0.75235698617324109</v>
          </cell>
          <cell r="F38">
            <v>0</v>
          </cell>
          <cell r="G38">
            <v>0</v>
          </cell>
        </row>
        <row r="39">
          <cell r="A39">
            <v>0</v>
          </cell>
          <cell r="B39">
            <v>1.4</v>
          </cell>
          <cell r="C39">
            <v>0.75</v>
          </cell>
          <cell r="D39">
            <v>0.86389797008561375</v>
          </cell>
          <cell r="E39">
            <v>0.67174730908325109</v>
          </cell>
          <cell r="F39">
            <v>0</v>
          </cell>
          <cell r="G39">
            <v>0</v>
          </cell>
        </row>
        <row r="40">
          <cell r="A40">
            <v>0</v>
          </cell>
          <cell r="B40">
            <v>1.5</v>
          </cell>
          <cell r="C40">
            <v>0.66</v>
          </cell>
          <cell r="D40">
            <v>0.92560496794887193</v>
          </cell>
          <cell r="E40">
            <v>0.59113763199326097</v>
          </cell>
          <cell r="F40">
            <v>0</v>
          </cell>
          <cell r="G40">
            <v>0</v>
          </cell>
        </row>
        <row r="41">
          <cell r="A41">
            <v>0</v>
          </cell>
          <cell r="B41">
            <v>1.6</v>
          </cell>
          <cell r="C41">
            <v>0.56000000000000005</v>
          </cell>
          <cell r="D41">
            <v>0.9873119658121301</v>
          </cell>
          <cell r="E41">
            <v>0.5015713241154941</v>
          </cell>
          <cell r="F41">
            <v>0</v>
          </cell>
          <cell r="G41">
            <v>0</v>
          </cell>
        </row>
        <row r="42">
          <cell r="A42">
            <v>0</v>
          </cell>
          <cell r="B42">
            <v>1.7</v>
          </cell>
          <cell r="C42">
            <v>0.4900000000000001</v>
          </cell>
          <cell r="D42">
            <v>1.0490189636753882</v>
          </cell>
          <cell r="E42">
            <v>0.43887490860105743</v>
          </cell>
          <cell r="F42">
            <v>0</v>
          </cell>
          <cell r="G42">
            <v>0</v>
          </cell>
        </row>
        <row r="43">
          <cell r="A43">
            <v>0</v>
          </cell>
          <cell r="B43">
            <v>1.8</v>
          </cell>
          <cell r="C43">
            <v>0.42</v>
          </cell>
          <cell r="D43">
            <v>1.1107259615386464</v>
          </cell>
          <cell r="E43">
            <v>0.37617849308662055</v>
          </cell>
          <cell r="F43">
            <v>0</v>
          </cell>
          <cell r="G43">
            <v>0</v>
          </cell>
        </row>
        <row r="44">
          <cell r="A44">
            <v>0</v>
          </cell>
          <cell r="B44">
            <v>1.9</v>
          </cell>
          <cell r="C44">
            <v>0.37000000000000005</v>
          </cell>
          <cell r="D44">
            <v>1.1724329594019043</v>
          </cell>
          <cell r="E44">
            <v>0.33139533914773722</v>
          </cell>
          <cell r="F44">
            <v>0</v>
          </cell>
          <cell r="G44">
            <v>0</v>
          </cell>
        </row>
        <row r="45">
          <cell r="A45">
            <v>0</v>
          </cell>
          <cell r="B45">
            <v>2</v>
          </cell>
          <cell r="C45">
            <v>0.32</v>
          </cell>
          <cell r="D45">
            <v>1.2341399572651626</v>
          </cell>
          <cell r="E45">
            <v>0.28661218520885379</v>
          </cell>
          <cell r="F45">
            <v>0</v>
          </cell>
          <cell r="G45">
            <v>0</v>
          </cell>
        </row>
        <row r="46">
          <cell r="A46">
            <v>0</v>
          </cell>
          <cell r="B46">
            <v>2.2000000000000002</v>
          </cell>
          <cell r="C46">
            <v>0.24</v>
          </cell>
          <cell r="D46">
            <v>1.3575539529916789</v>
          </cell>
          <cell r="E46">
            <v>0.21495913890664031</v>
          </cell>
          <cell r="F46">
            <v>0</v>
          </cell>
          <cell r="G46">
            <v>0</v>
          </cell>
        </row>
        <row r="47">
          <cell r="A47">
            <v>0</v>
          </cell>
          <cell r="B47">
            <v>2.4</v>
          </cell>
          <cell r="C47">
            <v>0.18</v>
          </cell>
          <cell r="D47">
            <v>1.480967948718195</v>
          </cell>
          <cell r="E47">
            <v>0.16121935417998023</v>
          </cell>
          <cell r="F47">
            <v>0</v>
          </cell>
          <cell r="G47">
            <v>0</v>
          </cell>
        </row>
        <row r="48">
          <cell r="A48">
            <v>0</v>
          </cell>
          <cell r="B48">
            <v>2.6</v>
          </cell>
          <cell r="C48">
            <v>0.15</v>
          </cell>
          <cell r="D48">
            <v>1.6043819444447114</v>
          </cell>
          <cell r="E48">
            <v>0.1343494618166502</v>
          </cell>
          <cell r="F48">
            <v>0</v>
          </cell>
          <cell r="G48">
            <v>0</v>
          </cell>
        </row>
        <row r="49">
          <cell r="A49">
            <v>0</v>
          </cell>
          <cell r="B49">
            <v>2.8</v>
          </cell>
          <cell r="C49">
            <v>9.8000000000000004E-2</v>
          </cell>
          <cell r="D49">
            <v>1.7277959401712275</v>
          </cell>
          <cell r="E49">
            <v>8.7774981720211476E-2</v>
          </cell>
          <cell r="F49">
            <v>0</v>
          </cell>
          <cell r="G49">
            <v>0</v>
          </cell>
        </row>
        <row r="50">
          <cell r="A50">
            <v>0</v>
          </cell>
          <cell r="B50">
            <v>3</v>
          </cell>
          <cell r="C50">
            <v>7.4999999999999997E-2</v>
          </cell>
          <cell r="D50">
            <v>1.8512099358977439</v>
          </cell>
          <cell r="E50">
            <v>6.7174730908325098E-2</v>
          </cell>
          <cell r="F50">
            <v>0</v>
          </cell>
          <cell r="G50">
            <v>0</v>
          </cell>
        </row>
        <row r="51">
          <cell r="A51">
            <v>0</v>
          </cell>
          <cell r="B51">
            <v>3.2</v>
          </cell>
          <cell r="C51">
            <v>5.9399999999999981E-2</v>
          </cell>
          <cell r="D51">
            <v>1.9746239316242602</v>
          </cell>
          <cell r="E51">
            <v>5.3202386879393465E-2</v>
          </cell>
          <cell r="F51">
            <v>0</v>
          </cell>
          <cell r="G51">
            <v>0</v>
          </cell>
        </row>
        <row r="52">
          <cell r="A52">
            <v>0</v>
          </cell>
          <cell r="B52">
            <v>3.4</v>
          </cell>
          <cell r="C52">
            <v>4.3800000000000006E-2</v>
          </cell>
          <cell r="D52">
            <v>2.0980379273507763</v>
          </cell>
          <cell r="E52">
            <v>3.9230042850461867E-2</v>
          </cell>
          <cell r="F52">
            <v>0</v>
          </cell>
          <cell r="G52">
            <v>0</v>
          </cell>
        </row>
        <row r="53">
          <cell r="A53">
            <v>0</v>
          </cell>
          <cell r="B53">
            <v>3.6</v>
          </cell>
          <cell r="C53">
            <v>3.2399999999999991E-2</v>
          </cell>
          <cell r="D53">
            <v>2.2214519230772929</v>
          </cell>
          <cell r="E53">
            <v>2.9019483752396436E-2</v>
          </cell>
          <cell r="F53">
            <v>0</v>
          </cell>
          <cell r="G53">
            <v>0</v>
          </cell>
        </row>
        <row r="54">
          <cell r="A54">
            <v>0</v>
          </cell>
          <cell r="B54">
            <v>3.8</v>
          </cell>
          <cell r="C54">
            <v>2.5200000000000004E-2</v>
          </cell>
          <cell r="D54">
            <v>2.3448659188038086</v>
          </cell>
          <cell r="E54">
            <v>2.2570709585197239E-2</v>
          </cell>
          <cell r="F54">
            <v>0</v>
          </cell>
          <cell r="G54">
            <v>0</v>
          </cell>
        </row>
        <row r="55">
          <cell r="A55">
            <v>0</v>
          </cell>
          <cell r="B55">
            <v>4</v>
          </cell>
          <cell r="C55">
            <v>1.7999999999999999E-2</v>
          </cell>
          <cell r="D55">
            <v>2.4682799145303251</v>
          </cell>
          <cell r="E55">
            <v>1.6121935417998022E-2</v>
          </cell>
          <cell r="F55">
            <v>0</v>
          </cell>
          <cell r="G55">
            <v>0</v>
          </cell>
        </row>
        <row r="56">
          <cell r="A56">
            <v>0</v>
          </cell>
          <cell r="B56">
            <v>4.5</v>
          </cell>
          <cell r="C56">
            <v>8.9999999999999993E-3</v>
          </cell>
          <cell r="D56">
            <v>2.7768149038466157</v>
          </cell>
          <cell r="E56">
            <v>8.060967708999011E-3</v>
          </cell>
          <cell r="F56">
            <v>0</v>
          </cell>
          <cell r="G56">
            <v>0</v>
          </cell>
        </row>
        <row r="57">
          <cell r="A57">
            <v>0</v>
          </cell>
          <cell r="B57">
            <v>5</v>
          </cell>
          <cell r="C57">
            <v>4.0000000000000001E-3</v>
          </cell>
          <cell r="D57">
            <v>3.0853498931629062</v>
          </cell>
          <cell r="E57">
            <v>3.5826523151106723E-3</v>
          </cell>
          <cell r="F57">
            <v>0</v>
          </cell>
          <cell r="G57">
            <v>0</v>
          </cell>
        </row>
        <row r="58">
          <cell r="A58">
            <v>0</v>
          </cell>
          <cell r="B58">
            <v>0</v>
          </cell>
          <cell r="C58">
            <v>0</v>
          </cell>
          <cell r="D58">
            <v>0</v>
          </cell>
          <cell r="E58">
            <v>0</v>
          </cell>
          <cell r="F58">
            <v>0</v>
          </cell>
          <cell r="G58">
            <v>0</v>
          </cell>
          <cell r="J58">
            <v>0</v>
          </cell>
          <cell r="K58">
            <v>0</v>
          </cell>
          <cell r="L58">
            <v>0</v>
          </cell>
          <cell r="M58">
            <v>0</v>
          </cell>
          <cell r="N58">
            <v>0</v>
          </cell>
          <cell r="O58">
            <v>0</v>
          </cell>
          <cell r="P58">
            <v>0</v>
          </cell>
          <cell r="Q58">
            <v>0</v>
          </cell>
          <cell r="R58">
            <v>0</v>
          </cell>
          <cell r="S58">
            <v>0</v>
          </cell>
          <cell r="T58">
            <v>0</v>
          </cell>
          <cell r="U58">
            <v>0</v>
          </cell>
        </row>
        <row r="59">
          <cell r="A59">
            <v>0</v>
          </cell>
          <cell r="B59">
            <v>0</v>
          </cell>
          <cell r="C59">
            <v>0</v>
          </cell>
          <cell r="D59">
            <v>0</v>
          </cell>
          <cell r="E59">
            <v>0</v>
          </cell>
          <cell r="F59">
            <v>0</v>
          </cell>
          <cell r="G59">
            <v>0</v>
          </cell>
          <cell r="J59">
            <v>0</v>
          </cell>
          <cell r="K59">
            <v>0</v>
          </cell>
          <cell r="L59">
            <v>0</v>
          </cell>
          <cell r="M59">
            <v>0</v>
          </cell>
          <cell r="N59">
            <v>0</v>
          </cell>
          <cell r="O59">
            <v>0</v>
          </cell>
          <cell r="P59">
            <v>0</v>
          </cell>
          <cell r="Q59">
            <v>0</v>
          </cell>
          <cell r="R59">
            <v>0</v>
          </cell>
          <cell r="S59">
            <v>0</v>
          </cell>
          <cell r="T59">
            <v>0</v>
          </cell>
          <cell r="U59">
            <v>0</v>
          </cell>
        </row>
        <row r="60">
          <cell r="J60" t="str">
            <v>RUTA DEL SOL</v>
          </cell>
          <cell r="K60">
            <v>0</v>
          </cell>
          <cell r="L60">
            <v>0</v>
          </cell>
          <cell r="M60">
            <v>0</v>
          </cell>
          <cell r="N60">
            <v>0</v>
          </cell>
          <cell r="O60">
            <v>0</v>
          </cell>
          <cell r="P60">
            <v>0</v>
          </cell>
          <cell r="Q60">
            <v>0</v>
          </cell>
          <cell r="R60">
            <v>0</v>
          </cell>
          <cell r="S60">
            <v>0</v>
          </cell>
          <cell r="T60">
            <v>0</v>
          </cell>
          <cell r="U60">
            <v>0</v>
          </cell>
        </row>
        <row r="61">
          <cell r="J61">
            <v>0</v>
          </cell>
          <cell r="K61">
            <v>0</v>
          </cell>
          <cell r="L61">
            <v>0</v>
          </cell>
          <cell r="M61">
            <v>0</v>
          </cell>
          <cell r="N61">
            <v>0</v>
          </cell>
          <cell r="O61">
            <v>0</v>
          </cell>
          <cell r="P61">
            <v>0</v>
          </cell>
          <cell r="Q61">
            <v>0</v>
          </cell>
          <cell r="R61">
            <v>0</v>
          </cell>
          <cell r="S61">
            <v>0</v>
          </cell>
          <cell r="T61">
            <v>0</v>
          </cell>
          <cell r="U61">
            <v>0</v>
          </cell>
        </row>
        <row r="62">
          <cell r="J62" t="str">
            <v>CÁLCULO DE LA CRECIENTES-HIDROGRAMA UNITARIO SCS [m³/s]</v>
          </cell>
          <cell r="K62">
            <v>0</v>
          </cell>
          <cell r="L62">
            <v>0</v>
          </cell>
          <cell r="M62">
            <v>0</v>
          </cell>
          <cell r="N62">
            <v>0</v>
          </cell>
          <cell r="O62">
            <v>0</v>
          </cell>
          <cell r="P62">
            <v>0</v>
          </cell>
          <cell r="Q62">
            <v>0</v>
          </cell>
          <cell r="R62">
            <v>0</v>
          </cell>
          <cell r="S62">
            <v>0</v>
          </cell>
          <cell r="T62">
            <v>0</v>
          </cell>
          <cell r="U62">
            <v>0</v>
          </cell>
        </row>
        <row r="63">
          <cell r="J63" t="str">
            <v>ANTECEDENTE DE HUMEDAD III</v>
          </cell>
          <cell r="K63">
            <v>0</v>
          </cell>
          <cell r="L63">
            <v>0</v>
          </cell>
          <cell r="M63">
            <v>0</v>
          </cell>
          <cell r="N63">
            <v>0</v>
          </cell>
          <cell r="O63">
            <v>0</v>
          </cell>
          <cell r="P63">
            <v>0</v>
          </cell>
          <cell r="Q63">
            <v>0</v>
          </cell>
          <cell r="R63">
            <v>0</v>
          </cell>
          <cell r="S63">
            <v>0</v>
          </cell>
          <cell r="T63">
            <v>0</v>
          </cell>
          <cell r="U63">
            <v>0</v>
          </cell>
        </row>
        <row r="64">
          <cell r="J64">
            <v>0</v>
          </cell>
          <cell r="K64">
            <v>0</v>
          </cell>
          <cell r="L64">
            <v>0</v>
          </cell>
          <cell r="M64">
            <v>0</v>
          </cell>
          <cell r="N64">
            <v>0</v>
          </cell>
          <cell r="O64">
            <v>0</v>
          </cell>
          <cell r="P64">
            <v>0</v>
          </cell>
          <cell r="Q64">
            <v>0</v>
          </cell>
          <cell r="R64">
            <v>0</v>
          </cell>
          <cell r="S64">
            <v>0</v>
          </cell>
          <cell r="T64">
            <v>0</v>
          </cell>
          <cell r="U64">
            <v>0</v>
          </cell>
        </row>
        <row r="65">
          <cell r="J65" t="str">
            <v>HIETOGRAMA DE DISEÑO</v>
          </cell>
          <cell r="K65">
            <v>0</v>
          </cell>
          <cell r="L65">
            <v>0</v>
          </cell>
          <cell r="M65">
            <v>0</v>
          </cell>
          <cell r="N65">
            <v>0</v>
          </cell>
          <cell r="O65">
            <v>0</v>
          </cell>
          <cell r="P65">
            <v>0</v>
          </cell>
          <cell r="Q65">
            <v>0</v>
          </cell>
          <cell r="R65">
            <v>0</v>
          </cell>
          <cell r="S65" t="str">
            <v>HIDROGRAMA DE CRECIENTE</v>
          </cell>
          <cell r="T65">
            <v>0</v>
          </cell>
          <cell r="U65">
            <v>0</v>
          </cell>
        </row>
        <row r="66">
          <cell r="J66" t="str">
            <v>Tiempo</v>
          </cell>
          <cell r="K66" t="str">
            <v>%</v>
          </cell>
          <cell r="L66" t="str">
            <v>Altura de Precipitación</v>
          </cell>
          <cell r="M66" t="str">
            <v>Precipitación Acumulada</v>
          </cell>
          <cell r="N66" t="str">
            <v>Escorrentía Acumulada</v>
          </cell>
          <cell r="O66" t="str">
            <v>Escorrentía Acumulada 1</v>
          </cell>
          <cell r="P66" t="str">
            <v>Altura de Escorrentía 1</v>
          </cell>
          <cell r="Q66" t="str">
            <v>Altura de Escorrentía</v>
          </cell>
          <cell r="R66" t="str">
            <v>Pérdidas</v>
          </cell>
          <cell r="S66" t="str">
            <v>Caudal de Escorrentía</v>
          </cell>
          <cell r="T66" t="str">
            <v>Caudal Base</v>
          </cell>
          <cell r="U66" t="str">
            <v>Caudal Total</v>
          </cell>
        </row>
        <row r="67">
          <cell r="J67" t="str">
            <v>h</v>
          </cell>
          <cell r="K67" t="str">
            <v>Precipitación</v>
          </cell>
          <cell r="L67" t="str">
            <v>mm</v>
          </cell>
          <cell r="M67" t="str">
            <v>mm</v>
          </cell>
          <cell r="N67" t="str">
            <v>mm</v>
          </cell>
          <cell r="O67" t="str">
            <v>mm</v>
          </cell>
          <cell r="P67" t="str">
            <v>mm</v>
          </cell>
          <cell r="Q67" t="str">
            <v>mm</v>
          </cell>
          <cell r="R67" t="str">
            <v>mm</v>
          </cell>
          <cell r="S67" t="str">
            <v>m3/s</v>
          </cell>
          <cell r="T67" t="str">
            <v>m3/s</v>
          </cell>
          <cell r="U67" t="str">
            <v>m3/s</v>
          </cell>
        </row>
        <row r="68">
          <cell r="J68">
            <v>0</v>
          </cell>
          <cell r="K68">
            <v>0</v>
          </cell>
          <cell r="L68">
            <v>0</v>
          </cell>
          <cell r="M68">
            <v>0</v>
          </cell>
          <cell r="N68">
            <v>0</v>
          </cell>
          <cell r="O68">
            <v>0</v>
          </cell>
          <cell r="P68">
            <v>0</v>
          </cell>
          <cell r="Q68">
            <v>0</v>
          </cell>
          <cell r="R68">
            <v>0</v>
          </cell>
          <cell r="S68">
            <v>0</v>
          </cell>
          <cell r="T68">
            <v>0</v>
          </cell>
          <cell r="U68">
            <v>0</v>
          </cell>
        </row>
        <row r="69">
          <cell r="J69">
            <v>0.25</v>
          </cell>
          <cell r="K69">
            <v>0.62500001862645149</v>
          </cell>
          <cell r="L69">
            <v>1.4421975565620853</v>
          </cell>
          <cell r="M69">
            <v>1.4421975565620853</v>
          </cell>
          <cell r="N69">
            <v>0</v>
          </cell>
          <cell r="O69">
            <v>0</v>
          </cell>
          <cell r="P69">
            <v>0</v>
          </cell>
          <cell r="Q69">
            <v>0</v>
          </cell>
          <cell r="R69">
            <v>1.4421975565620853</v>
          </cell>
          <cell r="S69">
            <v>0</v>
          </cell>
          <cell r="T69">
            <v>0</v>
          </cell>
          <cell r="U69">
            <v>0</v>
          </cell>
        </row>
        <row r="70">
          <cell r="J70">
            <v>0.5</v>
          </cell>
          <cell r="K70">
            <v>0.62500001862645149</v>
          </cell>
          <cell r="L70">
            <v>1.4421975565620853</v>
          </cell>
          <cell r="M70">
            <v>2.8843951131241705</v>
          </cell>
          <cell r="N70">
            <v>0</v>
          </cell>
          <cell r="O70">
            <v>0</v>
          </cell>
          <cell r="P70">
            <v>0</v>
          </cell>
          <cell r="Q70">
            <v>0</v>
          </cell>
          <cell r="R70">
            <v>1.4421975565620853</v>
          </cell>
          <cell r="S70">
            <v>0</v>
          </cell>
          <cell r="T70">
            <v>0</v>
          </cell>
          <cell r="U70">
            <v>0</v>
          </cell>
        </row>
        <row r="71">
          <cell r="J71">
            <v>0.75</v>
          </cell>
          <cell r="K71">
            <v>0.62499996274709702</v>
          </cell>
          <cell r="L71">
            <v>1.4421974276195795</v>
          </cell>
          <cell r="M71">
            <v>4.32659254074375</v>
          </cell>
          <cell r="N71">
            <v>0</v>
          </cell>
          <cell r="O71">
            <v>0</v>
          </cell>
          <cell r="P71">
            <v>0</v>
          </cell>
          <cell r="Q71">
            <v>0</v>
          </cell>
          <cell r="R71">
            <v>1.4421974276195795</v>
          </cell>
          <cell r="S71">
            <v>0</v>
          </cell>
          <cell r="T71">
            <v>0</v>
          </cell>
          <cell r="U71">
            <v>0</v>
          </cell>
        </row>
        <row r="72">
          <cell r="J72">
            <v>1</v>
          </cell>
          <cell r="K72">
            <v>0.62500007450580597</v>
          </cell>
          <cell r="L72">
            <v>1.442197685504591</v>
          </cell>
          <cell r="M72">
            <v>5.768790226248341</v>
          </cell>
          <cell r="N72">
            <v>0</v>
          </cell>
          <cell r="O72">
            <v>0</v>
          </cell>
          <cell r="P72">
            <v>0</v>
          </cell>
          <cell r="Q72">
            <v>0</v>
          </cell>
          <cell r="R72">
            <v>1.442197685504591</v>
          </cell>
          <cell r="S72">
            <v>0</v>
          </cell>
          <cell r="T72">
            <v>0</v>
          </cell>
          <cell r="U72">
            <v>0</v>
          </cell>
        </row>
        <row r="73">
          <cell r="J73">
            <v>1.25</v>
          </cell>
          <cell r="K73">
            <v>0.62499985098838806</v>
          </cell>
          <cell r="L73">
            <v>1.4421971697345679</v>
          </cell>
          <cell r="M73">
            <v>7.2109873959829089</v>
          </cell>
          <cell r="N73">
            <v>0</v>
          </cell>
          <cell r="O73">
            <v>0</v>
          </cell>
          <cell r="P73">
            <v>0</v>
          </cell>
          <cell r="Q73">
            <v>0</v>
          </cell>
          <cell r="R73">
            <v>1.4421971697345679</v>
          </cell>
          <cell r="S73">
            <v>0</v>
          </cell>
          <cell r="T73">
            <v>0</v>
          </cell>
          <cell r="U73">
            <v>0</v>
          </cell>
        </row>
        <row r="74">
          <cell r="J74">
            <v>1.5</v>
          </cell>
          <cell r="K74">
            <v>0.62500007450580597</v>
          </cell>
          <cell r="L74">
            <v>1.442197685504591</v>
          </cell>
          <cell r="M74">
            <v>8.6531850814875</v>
          </cell>
          <cell r="N74">
            <v>0</v>
          </cell>
          <cell r="O74">
            <v>0</v>
          </cell>
          <cell r="P74">
            <v>0</v>
          </cell>
          <cell r="Q74">
            <v>0</v>
          </cell>
          <cell r="R74">
            <v>1.442197685504591</v>
          </cell>
          <cell r="S74">
            <v>0</v>
          </cell>
          <cell r="T74">
            <v>0</v>
          </cell>
          <cell r="U74">
            <v>0</v>
          </cell>
        </row>
        <row r="75">
          <cell r="J75">
            <v>1.75</v>
          </cell>
          <cell r="K75">
            <v>0.62499985098838806</v>
          </cell>
          <cell r="L75">
            <v>1.4421971697345679</v>
          </cell>
          <cell r="M75">
            <v>10.095382251222068</v>
          </cell>
          <cell r="N75">
            <v>0</v>
          </cell>
          <cell r="O75">
            <v>0</v>
          </cell>
          <cell r="P75">
            <v>0</v>
          </cell>
          <cell r="Q75">
            <v>0</v>
          </cell>
          <cell r="R75">
            <v>1.4421971697345679</v>
          </cell>
          <cell r="S75">
            <v>0</v>
          </cell>
          <cell r="T75">
            <v>0</v>
          </cell>
          <cell r="U75">
            <v>0</v>
          </cell>
        </row>
        <row r="76">
          <cell r="J76">
            <v>2</v>
          </cell>
          <cell r="K76">
            <v>0.62500014901161194</v>
          </cell>
          <cell r="L76">
            <v>1.4421978574279319</v>
          </cell>
          <cell r="M76">
            <v>11.537580108649999</v>
          </cell>
          <cell r="N76">
            <v>0</v>
          </cell>
          <cell r="O76">
            <v>0</v>
          </cell>
          <cell r="P76">
            <v>0</v>
          </cell>
          <cell r="Q76">
            <v>0</v>
          </cell>
          <cell r="R76">
            <v>1.4421978574279319</v>
          </cell>
          <cell r="S76">
            <v>0</v>
          </cell>
          <cell r="T76">
            <v>0</v>
          </cell>
          <cell r="U76">
            <v>0</v>
          </cell>
        </row>
        <row r="77">
          <cell r="J77">
            <v>2.25</v>
          </cell>
          <cell r="K77">
            <v>0.82500000000000018</v>
          </cell>
          <cell r="L77">
            <v>1.9037007179272505</v>
          </cell>
          <cell r="M77">
            <v>13.44128082657725</v>
          </cell>
          <cell r="N77">
            <v>0</v>
          </cell>
          <cell r="O77">
            <v>0</v>
          </cell>
          <cell r="P77">
            <v>0</v>
          </cell>
          <cell r="Q77">
            <v>0</v>
          </cell>
          <cell r="R77">
            <v>1.9037007179272505</v>
          </cell>
          <cell r="S77">
            <v>0</v>
          </cell>
          <cell r="T77">
            <v>0</v>
          </cell>
          <cell r="U77">
            <v>0</v>
          </cell>
        </row>
        <row r="78">
          <cell r="J78">
            <v>2.5</v>
          </cell>
          <cell r="K78">
            <v>0.8249998033046726</v>
          </cell>
          <cell r="L78">
            <v>1.9037002640496306</v>
          </cell>
          <cell r="M78">
            <v>15.344981090626881</v>
          </cell>
          <cell r="N78">
            <v>0</v>
          </cell>
          <cell r="O78">
            <v>0</v>
          </cell>
          <cell r="P78">
            <v>0</v>
          </cell>
          <cell r="Q78">
            <v>0</v>
          </cell>
          <cell r="R78">
            <v>1.9037002640496306</v>
          </cell>
          <cell r="S78">
            <v>0</v>
          </cell>
          <cell r="T78">
            <v>0</v>
          </cell>
          <cell r="U78">
            <v>0</v>
          </cell>
        </row>
        <row r="79">
          <cell r="J79">
            <v>2.75</v>
          </cell>
          <cell r="K79">
            <v>0.82500039339065534</v>
          </cell>
          <cell r="L79">
            <v>1.9037016256824901</v>
          </cell>
          <cell r="M79">
            <v>17.248682716309371</v>
          </cell>
          <cell r="N79">
            <v>0</v>
          </cell>
          <cell r="O79">
            <v>0</v>
          </cell>
          <cell r="P79">
            <v>0</v>
          </cell>
          <cell r="Q79">
            <v>0</v>
          </cell>
          <cell r="R79">
            <v>1.9037016256824901</v>
          </cell>
          <cell r="S79">
            <v>0</v>
          </cell>
          <cell r="T79">
            <v>0</v>
          </cell>
          <cell r="U79">
            <v>0</v>
          </cell>
        </row>
        <row r="80">
          <cell r="J80">
            <v>3</v>
          </cell>
          <cell r="K80">
            <v>0.8249998033046726</v>
          </cell>
          <cell r="L80">
            <v>1.9037002640496306</v>
          </cell>
          <cell r="M80">
            <v>19.152382980359</v>
          </cell>
          <cell r="N80">
            <v>0</v>
          </cell>
          <cell r="O80">
            <v>0</v>
          </cell>
          <cell r="P80">
            <v>0</v>
          </cell>
          <cell r="Q80">
            <v>0</v>
          </cell>
          <cell r="R80">
            <v>1.9037002640496306</v>
          </cell>
          <cell r="S80">
            <v>0</v>
          </cell>
          <cell r="T80">
            <v>0</v>
          </cell>
          <cell r="U80">
            <v>0</v>
          </cell>
        </row>
        <row r="81">
          <cell r="J81">
            <v>3.25</v>
          </cell>
          <cell r="K81">
            <v>0.82500039339065623</v>
          </cell>
          <cell r="L81">
            <v>1.9037016256824921</v>
          </cell>
          <cell r="M81">
            <v>21.056084606041491</v>
          </cell>
          <cell r="N81">
            <v>0</v>
          </cell>
          <cell r="O81">
            <v>0</v>
          </cell>
          <cell r="P81">
            <v>0</v>
          </cell>
          <cell r="Q81">
            <v>0</v>
          </cell>
          <cell r="R81">
            <v>1.9037016256824921</v>
          </cell>
          <cell r="S81">
            <v>0</v>
          </cell>
          <cell r="T81">
            <v>0</v>
          </cell>
          <cell r="U81">
            <v>0</v>
          </cell>
        </row>
        <row r="82">
          <cell r="J82">
            <v>3.5</v>
          </cell>
          <cell r="K82">
            <v>0.82499921321868896</v>
          </cell>
          <cell r="L82">
            <v>1.9036989024167692</v>
          </cell>
          <cell r="M82">
            <v>22.959783508458258</v>
          </cell>
          <cell r="N82">
            <v>0</v>
          </cell>
          <cell r="O82">
            <v>0</v>
          </cell>
          <cell r="P82">
            <v>0</v>
          </cell>
          <cell r="Q82">
            <v>0</v>
          </cell>
          <cell r="R82">
            <v>1.9036989024167692</v>
          </cell>
          <cell r="S82">
            <v>0</v>
          </cell>
          <cell r="T82">
            <v>0</v>
          </cell>
          <cell r="U82">
            <v>0</v>
          </cell>
        </row>
        <row r="83">
          <cell r="J83">
            <v>3.75</v>
          </cell>
          <cell r="K83">
            <v>0.82500039339065445</v>
          </cell>
          <cell r="L83">
            <v>1.9037016256824881</v>
          </cell>
          <cell r="M83">
            <v>24.863485134140745</v>
          </cell>
          <cell r="N83">
            <v>0</v>
          </cell>
          <cell r="O83">
            <v>0</v>
          </cell>
          <cell r="P83">
            <v>0</v>
          </cell>
          <cell r="Q83">
            <v>0</v>
          </cell>
          <cell r="R83">
            <v>1.9037016256824881</v>
          </cell>
          <cell r="S83">
            <v>0</v>
          </cell>
          <cell r="T83">
            <v>0</v>
          </cell>
          <cell r="U83">
            <v>0</v>
          </cell>
        </row>
        <row r="84">
          <cell r="J84">
            <v>4</v>
          </cell>
          <cell r="K84">
            <v>0.82499999999999929</v>
          </cell>
          <cell r="L84">
            <v>1.9037007179272485</v>
          </cell>
          <cell r="M84">
            <v>26.767185852067993</v>
          </cell>
          <cell r="N84">
            <v>0</v>
          </cell>
          <cell r="O84">
            <v>0</v>
          </cell>
          <cell r="P84">
            <v>0</v>
          </cell>
          <cell r="Q84">
            <v>0</v>
          </cell>
          <cell r="R84">
            <v>1.9037007179272485</v>
          </cell>
          <cell r="S84">
            <v>0</v>
          </cell>
          <cell r="T84">
            <v>0</v>
          </cell>
          <cell r="U84">
            <v>0</v>
          </cell>
        </row>
        <row r="85">
          <cell r="J85">
            <v>4.25</v>
          </cell>
          <cell r="K85">
            <v>1.1249994635581988</v>
          </cell>
          <cell r="L85">
            <v>2.5959542865981988</v>
          </cell>
          <cell r="M85">
            <v>29.363140138666193</v>
          </cell>
          <cell r="N85">
            <v>2.9091405349559452E-2</v>
          </cell>
          <cell r="O85">
            <v>2.909140534955959E-2</v>
          </cell>
          <cell r="P85">
            <v>2.909140534955959E-2</v>
          </cell>
          <cell r="Q85">
            <v>2.9091405349559452E-2</v>
          </cell>
          <cell r="R85">
            <v>2.5668628812486394</v>
          </cell>
          <cell r="S85">
            <v>0</v>
          </cell>
          <cell r="T85">
            <v>0</v>
          </cell>
          <cell r="U85">
            <v>0</v>
          </cell>
        </row>
        <row r="86">
          <cell r="J86">
            <v>4.5</v>
          </cell>
          <cell r="K86">
            <v>1.125000536441803</v>
          </cell>
          <cell r="L86">
            <v>2.5959567622943052</v>
          </cell>
          <cell r="M86">
            <v>31.959096900960496</v>
          </cell>
          <cell r="N86">
            <v>0.15001529424774684</v>
          </cell>
          <cell r="O86">
            <v>0.15001529424774704</v>
          </cell>
          <cell r="P86">
            <v>0.12092388889818745</v>
          </cell>
          <cell r="Q86">
            <v>0.12092388889818739</v>
          </cell>
          <cell r="R86">
            <v>2.4750328733961178</v>
          </cell>
          <cell r="S86">
            <v>7.4966168928278397E-3</v>
          </cell>
          <cell r="T86">
            <v>0</v>
          </cell>
          <cell r="U86">
            <v>7.4966168928278397E-3</v>
          </cell>
        </row>
        <row r="87">
          <cell r="J87">
            <v>4.75</v>
          </cell>
          <cell r="K87">
            <v>1.125000536441803</v>
          </cell>
          <cell r="L87">
            <v>2.5959567622943052</v>
          </cell>
          <cell r="M87">
            <v>34.555053663254803</v>
          </cell>
          <cell r="N87">
            <v>0.36019470534082165</v>
          </cell>
          <cell r="O87">
            <v>0.36019470534082176</v>
          </cell>
          <cell r="P87">
            <v>0.21017941109307473</v>
          </cell>
          <cell r="Q87">
            <v>0.21017941109307481</v>
          </cell>
          <cell r="R87">
            <v>2.3857773512012304</v>
          </cell>
          <cell r="S87">
            <v>5.45653262206428E-2</v>
          </cell>
          <cell r="T87">
            <v>0</v>
          </cell>
          <cell r="U87">
            <v>5.45653262206428E-2</v>
          </cell>
        </row>
        <row r="88">
          <cell r="J88">
            <v>5</v>
          </cell>
          <cell r="K88">
            <v>1.124998927116394</v>
          </cell>
          <cell r="L88">
            <v>2.5959530487501401</v>
          </cell>
          <cell r="M88">
            <v>37.151006712004943</v>
          </cell>
          <cell r="N88">
            <v>0.65488652707522244</v>
          </cell>
          <cell r="O88">
            <v>0.65488652707522266</v>
          </cell>
          <cell r="P88">
            <v>0.29469182173440089</v>
          </cell>
          <cell r="Q88">
            <v>0.29469182173440078</v>
          </cell>
          <cell r="R88">
            <v>2.3012612270157393</v>
          </cell>
          <cell r="S88">
            <v>0.1750957459423779</v>
          </cell>
          <cell r="T88">
            <v>0</v>
          </cell>
          <cell r="U88">
            <v>0.1750957459423779</v>
          </cell>
        </row>
        <row r="89">
          <cell r="J89">
            <v>5.25</v>
          </cell>
          <cell r="K89">
            <v>1.125000536441803</v>
          </cell>
          <cell r="L89">
            <v>2.5959567622943052</v>
          </cell>
          <cell r="M89">
            <v>39.74696347429925</v>
          </cell>
          <cell r="N89">
            <v>1.0296791307292161</v>
          </cell>
          <cell r="O89">
            <v>1.0296791307292164</v>
          </cell>
          <cell r="P89">
            <v>0.37479260365399369</v>
          </cell>
          <cell r="Q89">
            <v>0.37479260365399369</v>
          </cell>
          <cell r="R89">
            <v>2.2211641586403115</v>
          </cell>
          <cell r="S89">
            <v>0.36939281891673298</v>
          </cell>
          <cell r="T89">
            <v>0</v>
          </cell>
          <cell r="U89">
            <v>0.36939281891673298</v>
          </cell>
        </row>
        <row r="90">
          <cell r="J90">
            <v>5.5</v>
          </cell>
          <cell r="K90">
            <v>1.125000536441803</v>
          </cell>
          <cell r="L90">
            <v>2.5959567622943052</v>
          </cell>
          <cell r="M90">
            <v>42.342920236593557</v>
          </cell>
          <cell r="N90">
            <v>1.4804615936981533</v>
          </cell>
          <cell r="O90">
            <v>1.4804615936981533</v>
          </cell>
          <cell r="P90">
            <v>0.45078246296893698</v>
          </cell>
          <cell r="Q90">
            <v>0.4507824629689372</v>
          </cell>
          <cell r="R90">
            <v>2.145174299325368</v>
          </cell>
          <cell r="S90">
            <v>0.6209071584158623</v>
          </cell>
          <cell r="T90">
            <v>0</v>
          </cell>
          <cell r="U90">
            <v>0.6209071584158623</v>
          </cell>
        </row>
        <row r="91">
          <cell r="J91">
            <v>5.75</v>
          </cell>
          <cell r="K91">
            <v>1.124998927116394</v>
          </cell>
          <cell r="L91">
            <v>2.5959530487501401</v>
          </cell>
          <cell r="M91">
            <v>44.938873285343696</v>
          </cell>
          <cell r="N91">
            <v>2.0033990861099884</v>
          </cell>
          <cell r="O91">
            <v>2.0033990861099884</v>
          </cell>
          <cell r="P91">
            <v>0.52293749241183507</v>
          </cell>
          <cell r="Q91">
            <v>0.52293749241183507</v>
          </cell>
          <cell r="R91">
            <v>2.073015556338305</v>
          </cell>
          <cell r="S91">
            <v>0.88362308911487875</v>
          </cell>
          <cell r="T91">
            <v>0</v>
          </cell>
          <cell r="U91">
            <v>0.88362308911487875</v>
          </cell>
        </row>
        <row r="92">
          <cell r="J92">
            <v>6</v>
          </cell>
          <cell r="K92">
            <v>1.125000536441803</v>
          </cell>
          <cell r="L92">
            <v>2.5959567622943052</v>
          </cell>
          <cell r="M92">
            <v>47.534830047638003</v>
          </cell>
          <cell r="N92">
            <v>2.594912735837366</v>
          </cell>
          <cell r="O92">
            <v>2.594912735837366</v>
          </cell>
          <cell r="P92">
            <v>0.59151364972737763</v>
          </cell>
          <cell r="Q92">
            <v>0.59151364972737763</v>
          </cell>
          <cell r="R92">
            <v>2.0044431125669275</v>
          </cell>
          <cell r="S92">
            <v>1.1457947557245907</v>
          </cell>
          <cell r="T92">
            <v>0</v>
          </cell>
          <cell r="U92">
            <v>1.1457947557245907</v>
          </cell>
        </row>
        <row r="93">
          <cell r="J93">
            <v>6.25</v>
          </cell>
          <cell r="K93">
            <v>1.5499985218048096</v>
          </cell>
          <cell r="L93">
            <v>3.5766464227224151</v>
          </cell>
          <cell r="M93">
            <v>51.111476470360415</v>
          </cell>
          <cell r="N93">
            <v>3.5160782092080596</v>
          </cell>
          <cell r="O93">
            <v>3.5160782092080596</v>
          </cell>
          <cell r="P93">
            <v>0.92116547337069354</v>
          </cell>
          <cell r="Q93">
            <v>0.92116547337069354</v>
          </cell>
          <cell r="R93">
            <v>2.6554809493517215</v>
          </cell>
          <cell r="S93">
            <v>1.401683858203371</v>
          </cell>
          <cell r="T93">
            <v>0</v>
          </cell>
          <cell r="U93">
            <v>1.401683858203371</v>
          </cell>
        </row>
        <row r="94">
          <cell r="J94">
            <v>6.5</v>
          </cell>
          <cell r="K94">
            <v>1.5500029563903794</v>
          </cell>
          <cell r="L94">
            <v>3.5766566555996673</v>
          </cell>
          <cell r="M94">
            <v>54.688133125960086</v>
          </cell>
          <cell r="N94">
            <v>4.5529995612375274</v>
          </cell>
          <cell r="O94">
            <v>4.5529995612375274</v>
          </cell>
          <cell r="P94">
            <v>1.0369213520294678</v>
          </cell>
          <cell r="Q94">
            <v>1.0369213520294678</v>
          </cell>
          <cell r="R94">
            <v>2.5397353035701995</v>
          </cell>
          <cell r="S94">
            <v>1.7169443006025442</v>
          </cell>
          <cell r="T94">
            <v>0</v>
          </cell>
          <cell r="U94">
            <v>1.7169443006025442</v>
          </cell>
        </row>
        <row r="95">
          <cell r="J95">
            <v>6.75</v>
          </cell>
          <cell r="K95">
            <v>1.5499985218048096</v>
          </cell>
          <cell r="L95">
            <v>3.5766464227224151</v>
          </cell>
          <cell r="M95">
            <v>58.264779548682498</v>
          </cell>
          <cell r="N95">
            <v>5.6982637636560929</v>
          </cell>
          <cell r="O95">
            <v>5.6982637636560929</v>
          </cell>
          <cell r="P95">
            <v>1.1452642024185655</v>
          </cell>
          <cell r="Q95">
            <v>1.1452642024185655</v>
          </cell>
          <cell r="R95">
            <v>2.4313822203038495</v>
          </cell>
          <cell r="S95">
            <v>2.1805886675968016</v>
          </cell>
          <cell r="T95">
            <v>0</v>
          </cell>
          <cell r="U95">
            <v>2.1805886675968016</v>
          </cell>
        </row>
        <row r="96">
          <cell r="J96">
            <v>7</v>
          </cell>
          <cell r="K96">
            <v>1.5500000000000007</v>
          </cell>
          <cell r="L96">
            <v>3.5766498336815018</v>
          </cell>
          <cell r="M96">
            <v>61.841429382363998</v>
          </cell>
          <cell r="N96">
            <v>6.9450865584804182</v>
          </cell>
          <cell r="O96">
            <v>6.9450865584804182</v>
          </cell>
          <cell r="P96">
            <v>1.2468227948243253</v>
          </cell>
          <cell r="Q96">
            <v>1.2468227948243253</v>
          </cell>
          <cell r="R96">
            <v>2.3298270388571765</v>
          </cell>
          <cell r="S96">
            <v>2.6781050374890425</v>
          </cell>
          <cell r="T96">
            <v>0</v>
          </cell>
          <cell r="U96">
            <v>2.6781050374890425</v>
          </cell>
        </row>
        <row r="97">
          <cell r="J97">
            <v>7.25</v>
          </cell>
          <cell r="K97">
            <v>3.9250037431716898</v>
          </cell>
          <cell r="L97">
            <v>9.057009022718896</v>
          </cell>
          <cell r="M97">
            <v>70.898438405082899</v>
          </cell>
          <cell r="N97">
            <v>10.515730200624919</v>
          </cell>
          <cell r="O97">
            <v>10.515730200624919</v>
          </cell>
          <cell r="P97">
            <v>3.5706436421445007</v>
          </cell>
          <cell r="Q97">
            <v>3.5706436421445007</v>
          </cell>
          <cell r="R97">
            <v>5.4863653805743953</v>
          </cell>
          <cell r="S97">
            <v>3.2262134837204353</v>
          </cell>
          <cell r="T97">
            <v>0</v>
          </cell>
          <cell r="U97">
            <v>3.2262134837204353</v>
          </cell>
        </row>
        <row r="98">
          <cell r="J98">
            <v>7.5</v>
          </cell>
          <cell r="K98">
            <v>3.9249962568283081</v>
          </cell>
          <cell r="L98">
            <v>9.0569917478615984</v>
          </cell>
          <cell r="M98">
            <v>79.955430152944501</v>
          </cell>
          <cell r="N98">
            <v>14.611156648394729</v>
          </cell>
          <cell r="O98">
            <v>14.611156648394729</v>
          </cell>
          <cell r="P98">
            <v>4.0954264477698104</v>
          </cell>
          <cell r="Q98">
            <v>4.0954264477698104</v>
          </cell>
          <cell r="R98">
            <v>4.9615653000917881</v>
          </cell>
          <cell r="S98">
            <v>4.2154452553755775</v>
          </cell>
          <cell r="T98">
            <v>0</v>
          </cell>
          <cell r="U98">
            <v>4.2154452553755775</v>
          </cell>
        </row>
        <row r="99">
          <cell r="J99">
            <v>7.75</v>
          </cell>
          <cell r="K99">
            <v>3.9249962568283152</v>
          </cell>
          <cell r="L99">
            <v>9.0569917478616144</v>
          </cell>
          <cell r="M99">
            <v>89.012421900806117</v>
          </cell>
          <cell r="N99">
            <v>19.159512116228491</v>
          </cell>
          <cell r="O99">
            <v>19.159512116228491</v>
          </cell>
          <cell r="P99">
            <v>4.5483554678337619</v>
          </cell>
          <cell r="Q99">
            <v>4.5483554678337619</v>
          </cell>
          <cell r="R99">
            <v>4.5086362800278525</v>
          </cell>
          <cell r="S99">
            <v>6.4980491809422212</v>
          </cell>
          <cell r="T99">
            <v>0</v>
          </cell>
          <cell r="U99">
            <v>6.4980491809422212</v>
          </cell>
        </row>
        <row r="100">
          <cell r="J100">
            <v>8</v>
          </cell>
          <cell r="K100">
            <v>3.9250037431716862</v>
          </cell>
          <cell r="L100">
            <v>9.0570090227188889</v>
          </cell>
          <cell r="M100">
            <v>98.069430923525005</v>
          </cell>
          <cell r="N100">
            <v>24.101493481964496</v>
          </cell>
          <cell r="O100">
            <v>24.101493481964496</v>
          </cell>
          <cell r="P100">
            <v>4.9419813657360052</v>
          </cell>
          <cell r="Q100">
            <v>4.9419813657360052</v>
          </cell>
          <cell r="R100">
            <v>4.1150276569828836</v>
          </cell>
          <cell r="S100">
            <v>9.1015890678859499</v>
          </cell>
          <cell r="T100">
            <v>0</v>
          </cell>
          <cell r="U100">
            <v>9.1015890678859499</v>
          </cell>
        </row>
        <row r="101">
          <cell r="J101">
            <v>8.25</v>
          </cell>
          <cell r="K101">
            <v>2.75</v>
          </cell>
          <cell r="L101">
            <v>6.3456690597575003</v>
          </cell>
          <cell r="M101">
            <v>104.4150999832825</v>
          </cell>
          <cell r="N101">
            <v>27.771703613310866</v>
          </cell>
          <cell r="O101">
            <v>27.771703613310866</v>
          </cell>
          <cell r="P101">
            <v>3.6702101313463693</v>
          </cell>
          <cell r="Q101">
            <v>3.6702101313463693</v>
          </cell>
          <cell r="R101">
            <v>2.675458928411131</v>
          </cell>
          <cell r="S101">
            <v>12.152169057249377</v>
          </cell>
          <cell r="T101">
            <v>0</v>
          </cell>
          <cell r="U101">
            <v>12.152169057249377</v>
          </cell>
        </row>
        <row r="102">
          <cell r="J102">
            <v>8.5</v>
          </cell>
          <cell r="K102">
            <v>2.75</v>
          </cell>
          <cell r="L102">
            <v>6.3456690597575003</v>
          </cell>
          <cell r="M102">
            <v>110.76076904304</v>
          </cell>
          <cell r="N102">
            <v>31.596131871012652</v>
          </cell>
          <cell r="O102">
            <v>31.596131871012652</v>
          </cell>
          <cell r="P102">
            <v>3.8244282577017863</v>
          </cell>
          <cell r="Q102">
            <v>3.8244282577017863</v>
          </cell>
          <cell r="R102">
            <v>2.521240802055714</v>
          </cell>
          <cell r="S102">
            <v>13.667610684391148</v>
          </cell>
          <cell r="T102">
            <v>0</v>
          </cell>
          <cell r="U102">
            <v>13.667610684391148</v>
          </cell>
        </row>
        <row r="103">
          <cell r="J103">
            <v>8.75</v>
          </cell>
          <cell r="K103">
            <v>2.0000019073486328</v>
          </cell>
          <cell r="L103">
            <v>4.6150364446975294</v>
          </cell>
          <cell r="M103">
            <v>115.37580548773752</v>
          </cell>
          <cell r="N103">
            <v>34.466943839849428</v>
          </cell>
          <cell r="O103">
            <v>34.466943839849428</v>
          </cell>
          <cell r="P103">
            <v>2.8708119688367759</v>
          </cell>
          <cell r="Q103">
            <v>2.8708119688367759</v>
          </cell>
          <cell r="R103">
            <v>1.7442244758607535</v>
          </cell>
          <cell r="S103">
            <v>13.945636975205186</v>
          </cell>
          <cell r="T103">
            <v>0</v>
          </cell>
          <cell r="U103">
            <v>13.945636975205186</v>
          </cell>
        </row>
        <row r="104">
          <cell r="J104">
            <v>9</v>
          </cell>
          <cell r="K104">
            <v>1.9999980926513672</v>
          </cell>
          <cell r="L104">
            <v>4.6150276422224712</v>
          </cell>
          <cell r="M104">
            <v>119.99083312996</v>
          </cell>
          <cell r="N104">
            <v>37.407928348039867</v>
          </cell>
          <cell r="O104">
            <v>37.407928348039867</v>
          </cell>
          <cell r="P104">
            <v>2.9409845081904393</v>
          </cell>
          <cell r="Q104">
            <v>2.9409845081904393</v>
          </cell>
          <cell r="R104">
            <v>1.6740431340320319</v>
          </cell>
          <cell r="S104">
            <v>13.561545910044787</v>
          </cell>
          <cell r="T104">
            <v>0</v>
          </cell>
          <cell r="U104">
            <v>13.561545910044787</v>
          </cell>
        </row>
        <row r="105">
          <cell r="J105">
            <v>9.25</v>
          </cell>
          <cell r="K105">
            <v>1.4999985694885254</v>
          </cell>
          <cell r="L105">
            <v>3.4612707316668532</v>
          </cell>
          <cell r="M105">
            <v>123.45210386162685</v>
          </cell>
          <cell r="N105">
            <v>39.657211038211088</v>
          </cell>
          <cell r="O105">
            <v>39.657211038211088</v>
          </cell>
          <cell r="P105">
            <v>2.2492826901712206</v>
          </cell>
          <cell r="Q105">
            <v>2.2492826901712206</v>
          </cell>
          <cell r="R105">
            <v>1.2119880414956326</v>
          </cell>
          <cell r="S105">
            <v>12.150014721607439</v>
          </cell>
          <cell r="T105">
            <v>0</v>
          </cell>
          <cell r="U105">
            <v>12.150014721607439</v>
          </cell>
        </row>
        <row r="106">
          <cell r="J106">
            <v>9.5</v>
          </cell>
          <cell r="K106">
            <v>1.5000014305114746</v>
          </cell>
          <cell r="L106">
            <v>3.4612773335231468</v>
          </cell>
          <cell r="M106">
            <v>126.91338119515</v>
          </cell>
          <cell r="N106">
            <v>41.94199967001547</v>
          </cell>
          <cell r="O106">
            <v>41.94199967001547</v>
          </cell>
          <cell r="P106">
            <v>2.284788631804382</v>
          </cell>
          <cell r="Q106">
            <v>2.284788631804382</v>
          </cell>
          <cell r="R106">
            <v>1.1764887017187649</v>
          </cell>
          <cell r="S106">
            <v>11.235882023965921</v>
          </cell>
          <cell r="T106">
            <v>0</v>
          </cell>
          <cell r="U106">
            <v>11.235882023965921</v>
          </cell>
        </row>
        <row r="107">
          <cell r="J107">
            <v>9.75</v>
          </cell>
          <cell r="K107">
            <v>1.3999999999999986</v>
          </cell>
          <cell r="L107">
            <v>3.2305224304219968</v>
          </cell>
          <cell r="M107">
            <v>130.14390362557199</v>
          </cell>
          <cell r="N107">
            <v>44.105139870065386</v>
          </cell>
          <cell r="O107">
            <v>44.105139870065386</v>
          </cell>
          <cell r="P107">
            <v>2.1631402000499165</v>
          </cell>
          <cell r="Q107">
            <v>2.1631402000499165</v>
          </cell>
          <cell r="R107">
            <v>1.0673822303720804</v>
          </cell>
          <cell r="S107">
            <v>9.8467159357908542</v>
          </cell>
          <cell r="T107">
            <v>0</v>
          </cell>
          <cell r="U107">
            <v>9.8467159357908542</v>
          </cell>
        </row>
        <row r="108">
          <cell r="J108">
            <v>10</v>
          </cell>
          <cell r="K108">
            <v>1.3000000000000043</v>
          </cell>
          <cell r="L108">
            <v>2.9997708282490101</v>
          </cell>
          <cell r="M108">
            <v>133.14367445382101</v>
          </cell>
          <cell r="N108">
            <v>46.139228172653269</v>
          </cell>
          <cell r="O108">
            <v>46.139228172653269</v>
          </cell>
          <cell r="P108">
            <v>2.0340883025878824</v>
          </cell>
          <cell r="Q108">
            <v>2.0340883025878824</v>
          </cell>
          <cell r="R108">
            <v>0.96568252566112767</v>
          </cell>
          <cell r="S108">
            <v>9.0640270161090211</v>
          </cell>
          <cell r="T108">
            <v>0</v>
          </cell>
          <cell r="U108">
            <v>9.0640270161090211</v>
          </cell>
        </row>
        <row r="109">
          <cell r="J109">
            <v>10.25</v>
          </cell>
          <cell r="K109">
            <v>1.2000011444091783</v>
          </cell>
          <cell r="L109">
            <v>2.7690218668185143</v>
          </cell>
          <cell r="M109">
            <v>135.91269632063953</v>
          </cell>
          <cell r="N109">
            <v>48.037810855454232</v>
          </cell>
          <cell r="O109">
            <v>48.037810855454232</v>
          </cell>
          <cell r="P109">
            <v>1.8985826828009635</v>
          </cell>
          <cell r="Q109">
            <v>1.8985826828009635</v>
          </cell>
          <cell r="R109">
            <v>0.87043918401755072</v>
          </cell>
          <cell r="S109">
            <v>8.2007952251327119</v>
          </cell>
          <cell r="T109">
            <v>0</v>
          </cell>
          <cell r="U109">
            <v>8.2007952251327119</v>
          </cell>
        </row>
        <row r="110">
          <cell r="J110">
            <v>10.5</v>
          </cell>
          <cell r="K110">
            <v>1.1999988555908203</v>
          </cell>
          <cell r="L110">
            <v>2.7690165853334827</v>
          </cell>
          <cell r="M110">
            <v>138.681712905973</v>
          </cell>
          <cell r="N110">
            <v>49.955819876177202</v>
          </cell>
          <cell r="O110">
            <v>49.955819876177202</v>
          </cell>
          <cell r="P110">
            <v>1.9180090207229696</v>
          </cell>
          <cell r="Q110">
            <v>1.9180090207229696</v>
          </cell>
          <cell r="R110">
            <v>0.85100756461051308</v>
          </cell>
          <cell r="S110">
            <v>7.734694002267851</v>
          </cell>
          <cell r="T110">
            <v>0</v>
          </cell>
          <cell r="U110">
            <v>7.734694002267851</v>
          </cell>
        </row>
        <row r="111">
          <cell r="J111">
            <v>10.75</v>
          </cell>
          <cell r="K111">
            <v>1.1499989032745361</v>
          </cell>
          <cell r="L111">
            <v>2.6536408942779208</v>
          </cell>
          <cell r="M111">
            <v>141.33535380025091</v>
          </cell>
          <cell r="N111">
            <v>51.811548661574456</v>
          </cell>
          <cell r="O111">
            <v>51.811548661574456</v>
          </cell>
          <cell r="P111">
            <v>1.8557287853972539</v>
          </cell>
          <cell r="Q111">
            <v>1.8557287853972539</v>
          </cell>
          <cell r="R111">
            <v>0.79791210888066688</v>
          </cell>
          <cell r="S111">
            <v>7.2848556338392347</v>
          </cell>
          <cell r="T111">
            <v>0</v>
          </cell>
          <cell r="U111">
            <v>7.2848556338392347</v>
          </cell>
        </row>
        <row r="112">
          <cell r="J112">
            <v>11</v>
          </cell>
          <cell r="K112">
            <v>1.150001096725461</v>
          </cell>
          <cell r="L112">
            <v>2.6536459557010725</v>
          </cell>
          <cell r="M112">
            <v>143.98899975595199</v>
          </cell>
          <cell r="N112">
            <v>53.683992443682392</v>
          </cell>
          <cell r="O112">
            <v>53.683992443682392</v>
          </cell>
          <cell r="P112">
            <v>1.8724437821079363</v>
          </cell>
          <cell r="Q112">
            <v>1.8724437821079363</v>
          </cell>
          <cell r="R112">
            <v>0.78120217359313626</v>
          </cell>
          <cell r="S112">
            <v>6.9641691638383989</v>
          </cell>
          <cell r="T112">
            <v>0</v>
          </cell>
          <cell r="U112">
            <v>6.9641691638383989</v>
          </cell>
        </row>
        <row r="113">
          <cell r="J113">
            <v>11.25</v>
          </cell>
          <cell r="K113">
            <v>1.0500000000000043</v>
          </cell>
          <cell r="L113">
            <v>2.4228918228165099</v>
          </cell>
          <cell r="M113">
            <v>146.41189157876852</v>
          </cell>
          <cell r="N113">
            <v>55.407767268902504</v>
          </cell>
          <cell r="O113">
            <v>55.407767268902504</v>
          </cell>
          <cell r="P113">
            <v>1.7237748252201115</v>
          </cell>
          <cell r="Q113">
            <v>1.7237748252201115</v>
          </cell>
          <cell r="R113">
            <v>0.69911699759639845</v>
          </cell>
          <cell r="S113">
            <v>6.7328409178405559</v>
          </cell>
          <cell r="T113">
            <v>0</v>
          </cell>
          <cell r="U113">
            <v>6.7328409178405559</v>
          </cell>
        </row>
        <row r="114">
          <cell r="J114">
            <v>11.5</v>
          </cell>
          <cell r="K114">
            <v>1.0499999999999972</v>
          </cell>
          <cell r="L114">
            <v>2.4228918228164935</v>
          </cell>
          <cell r="M114">
            <v>148.83478340158501</v>
          </cell>
          <cell r="N114">
            <v>57.144660264535993</v>
          </cell>
          <cell r="O114">
            <v>57.144660264535993</v>
          </cell>
          <cell r="P114">
            <v>1.7368929956334895</v>
          </cell>
          <cell r="Q114">
            <v>1.7368929956334895</v>
          </cell>
          <cell r="R114">
            <v>0.68599882718300398</v>
          </cell>
          <cell r="S114">
            <v>6.6037129433985875</v>
          </cell>
          <cell r="T114">
            <v>0</v>
          </cell>
          <cell r="U114">
            <v>6.6037129433985875</v>
          </cell>
        </row>
        <row r="115">
          <cell r="J115">
            <v>11.75</v>
          </cell>
          <cell r="K115">
            <v>1</v>
          </cell>
          <cell r="L115">
            <v>2.3075160217300001</v>
          </cell>
          <cell r="M115">
            <v>151.14229942331502</v>
          </cell>
          <cell r="N115">
            <v>58.810705273890612</v>
          </cell>
          <cell r="O115">
            <v>58.810705273890612</v>
          </cell>
          <cell r="P115">
            <v>1.6660450093546189</v>
          </cell>
          <cell r="Q115">
            <v>1.6660450093546189</v>
          </cell>
          <cell r="R115">
            <v>0.64147101237538129</v>
          </cell>
          <cell r="S115">
            <v>6.4213381477550069</v>
          </cell>
          <cell r="T115">
            <v>0</v>
          </cell>
          <cell r="U115">
            <v>6.4213381477550069</v>
          </cell>
        </row>
        <row r="116">
          <cell r="J116">
            <v>12</v>
          </cell>
          <cell r="K116">
            <v>0.90000000000000568</v>
          </cell>
          <cell r="L116">
            <v>2.076764419557013</v>
          </cell>
          <cell r="M116">
            <v>153.21906384287203</v>
          </cell>
          <cell r="N116">
            <v>60.319783322041332</v>
          </cell>
          <cell r="O116">
            <v>60.319783322041332</v>
          </cell>
          <cell r="P116">
            <v>1.5090780481507196</v>
          </cell>
          <cell r="Q116">
            <v>1.5090780481507196</v>
          </cell>
          <cell r="R116">
            <v>0.56768637140629341</v>
          </cell>
          <cell r="S116">
            <v>6.2871100998610068</v>
          </cell>
          <cell r="T116">
            <v>0</v>
          </cell>
          <cell r="U116">
            <v>6.2871100998610068</v>
          </cell>
        </row>
        <row r="117">
          <cell r="J117">
            <v>12.25</v>
          </cell>
          <cell r="K117">
            <v>0.95000181198119549</v>
          </cell>
          <cell r="L117">
            <v>2.1921444018191396</v>
          </cell>
          <cell r="M117">
            <v>155.41120824469118</v>
          </cell>
          <cell r="N117">
            <v>61.92236137830097</v>
          </cell>
          <cell r="O117">
            <v>61.92236137830097</v>
          </cell>
          <cell r="P117">
            <v>1.6025780562596381</v>
          </cell>
          <cell r="Q117">
            <v>1.6025780562596381</v>
          </cell>
          <cell r="R117">
            <v>0.58956634555950149</v>
          </cell>
          <cell r="S117">
            <v>6.0695054570802123</v>
          </cell>
          <cell r="T117">
            <v>0</v>
          </cell>
          <cell r="U117">
            <v>6.0695054570802123</v>
          </cell>
        </row>
        <row r="118">
          <cell r="J118">
            <v>12.5</v>
          </cell>
          <cell r="K118">
            <v>0.94999818801879599</v>
          </cell>
          <cell r="L118">
            <v>2.1921360394678406</v>
          </cell>
          <cell r="M118">
            <v>157.60334428415902</v>
          </cell>
          <cell r="N118">
            <v>63.534613594767094</v>
          </cell>
          <cell r="O118">
            <v>63.534613594767094</v>
          </cell>
          <cell r="P118">
            <v>1.6122522164661248</v>
          </cell>
          <cell r="Q118">
            <v>1.6122522164661248</v>
          </cell>
          <cell r="R118">
            <v>0.57988382300171581</v>
          </cell>
          <cell r="S118">
            <v>5.8913469647585091</v>
          </cell>
          <cell r="T118">
            <v>0</v>
          </cell>
          <cell r="U118">
            <v>5.8913469647585091</v>
          </cell>
        </row>
        <row r="119">
          <cell r="J119">
            <v>12.75</v>
          </cell>
          <cell r="K119">
            <v>0.89999999999999147</v>
          </cell>
          <cell r="L119">
            <v>2.0767644195569805</v>
          </cell>
          <cell r="M119">
            <v>159.680108703716</v>
          </cell>
          <cell r="N119">
            <v>65.070728403663665</v>
          </cell>
          <cell r="O119">
            <v>65.070728403663665</v>
          </cell>
          <cell r="P119">
            <v>1.5361148088965706</v>
          </cell>
          <cell r="Q119">
            <v>1.5361148088965706</v>
          </cell>
          <cell r="R119">
            <v>0.54064961066040995</v>
          </cell>
          <cell r="S119">
            <v>5.7734348846694425</v>
          </cell>
          <cell r="T119">
            <v>0</v>
          </cell>
          <cell r="U119">
            <v>5.7734348846694425</v>
          </cell>
        </row>
        <row r="120">
          <cell r="J120">
            <v>13</v>
          </cell>
          <cell r="K120">
            <v>0.90000000000000568</v>
          </cell>
          <cell r="L120">
            <v>2.076764419557013</v>
          </cell>
          <cell r="M120">
            <v>161.75687312327301</v>
          </cell>
          <cell r="N120">
            <v>66.615124309485367</v>
          </cell>
          <cell r="O120">
            <v>66.615124309485367</v>
          </cell>
          <cell r="P120">
            <v>1.5443959058217018</v>
          </cell>
          <cell r="Q120">
            <v>1.5443959058217018</v>
          </cell>
          <cell r="R120">
            <v>0.53236851373531113</v>
          </cell>
          <cell r="S120">
            <v>5.6848820964925508</v>
          </cell>
          <cell r="T120">
            <v>0</v>
          </cell>
          <cell r="U120">
            <v>5.6848820964925508</v>
          </cell>
        </row>
        <row r="121">
          <cell r="J121">
            <v>13.25</v>
          </cell>
          <cell r="K121">
            <v>0.899998283386239</v>
          </cell>
          <cell r="L121">
            <v>2.0767604584432435</v>
          </cell>
          <cell r="M121">
            <v>163.83363358171624</v>
          </cell>
          <cell r="N121">
            <v>68.167609527953402</v>
          </cell>
          <cell r="O121">
            <v>68.167609527953402</v>
          </cell>
          <cell r="P121">
            <v>1.5524852184680356</v>
          </cell>
          <cell r="Q121">
            <v>1.5524852184680356</v>
          </cell>
          <cell r="R121">
            <v>0.52427523997520797</v>
          </cell>
          <cell r="S121">
            <v>5.6758252498115898</v>
          </cell>
          <cell r="T121">
            <v>0</v>
          </cell>
          <cell r="U121">
            <v>5.6758252498115898</v>
          </cell>
        </row>
        <row r="122">
          <cell r="J122">
            <v>13.5</v>
          </cell>
          <cell r="K122">
            <v>0.90000171661377237</v>
          </cell>
          <cell r="L122">
            <v>2.0767683806707833</v>
          </cell>
          <cell r="M122">
            <v>165.91040196238703</v>
          </cell>
          <cell r="N122">
            <v>69.72800984662743</v>
          </cell>
          <cell r="O122">
            <v>69.72800984662743</v>
          </cell>
          <cell r="P122">
            <v>1.5604003186740272</v>
          </cell>
          <cell r="Q122">
            <v>1.5604003186740272</v>
          </cell>
          <cell r="R122">
            <v>0.51636806199675611</v>
          </cell>
          <cell r="S122">
            <v>5.6435958754424256</v>
          </cell>
          <cell r="T122">
            <v>0</v>
          </cell>
          <cell r="U122">
            <v>5.6435958754424256</v>
          </cell>
        </row>
        <row r="123">
          <cell r="J123">
            <v>13.75</v>
          </cell>
          <cell r="K123">
            <v>0.85000162124633505</v>
          </cell>
          <cell r="L123">
            <v>1.9613923595223934</v>
          </cell>
          <cell r="M123">
            <v>167.87179432190942</v>
          </cell>
          <cell r="N123">
            <v>71.208823404805656</v>
          </cell>
          <cell r="O123">
            <v>71.208823404805656</v>
          </cell>
          <cell r="P123">
            <v>1.4808135581782267</v>
          </cell>
          <cell r="Q123">
            <v>1.4808135581782267</v>
          </cell>
          <cell r="R123">
            <v>0.48057880134416675</v>
          </cell>
          <cell r="S123">
            <v>5.6104077334614786</v>
          </cell>
          <cell r="T123">
            <v>0</v>
          </cell>
          <cell r="U123">
            <v>5.6104077334614786</v>
          </cell>
        </row>
        <row r="124">
          <cell r="J124">
            <v>14</v>
          </cell>
          <cell r="K124">
            <v>0.84999837875365358</v>
          </cell>
          <cell r="L124">
            <v>1.9613848774185805</v>
          </cell>
          <cell r="M124">
            <v>169.83317919932799</v>
          </cell>
          <cell r="N124">
            <v>72.696382275953468</v>
          </cell>
          <cell r="O124">
            <v>72.696382275953468</v>
          </cell>
          <cell r="P124">
            <v>1.4875588711478116</v>
          </cell>
          <cell r="Q124">
            <v>1.4875588711478116</v>
          </cell>
          <cell r="R124">
            <v>0.47382600627076887</v>
          </cell>
          <cell r="S124">
            <v>5.6091526364572886</v>
          </cell>
          <cell r="T124">
            <v>0</v>
          </cell>
          <cell r="U124">
            <v>5.6091526364572886</v>
          </cell>
        </row>
        <row r="125">
          <cell r="J125">
            <v>14.25</v>
          </cell>
          <cell r="K125">
            <v>0.79999999999999716</v>
          </cell>
          <cell r="L125">
            <v>1.8460128173839936</v>
          </cell>
          <cell r="M125">
            <v>171.67919201671199</v>
          </cell>
          <cell r="N125">
            <v>74.102480766458896</v>
          </cell>
          <cell r="O125">
            <v>74.102480766458896</v>
          </cell>
          <cell r="P125">
            <v>1.4060984905054283</v>
          </cell>
          <cell r="Q125">
            <v>1.4060984905054283</v>
          </cell>
          <cell r="R125">
            <v>0.43991432687856524</v>
          </cell>
          <cell r="S125">
            <v>5.5725003502942156</v>
          </cell>
          <cell r="T125">
            <v>0</v>
          </cell>
          <cell r="U125">
            <v>5.5725003502942156</v>
          </cell>
        </row>
        <row r="126">
          <cell r="J126">
            <v>14.5</v>
          </cell>
          <cell r="K126">
            <v>0.80000152587891193</v>
          </cell>
          <cell r="L126">
            <v>1.8460163383740364</v>
          </cell>
          <cell r="M126">
            <v>173.52520835508602</v>
          </cell>
          <cell r="N126">
            <v>75.514322294489361</v>
          </cell>
          <cell r="O126">
            <v>75.514322294489361</v>
          </cell>
          <cell r="P126">
            <v>1.4118415280304646</v>
          </cell>
          <cell r="Q126">
            <v>1.4118415280304646</v>
          </cell>
          <cell r="R126">
            <v>0.43417481034357186</v>
          </cell>
          <cell r="S126">
            <v>5.5186599124774496</v>
          </cell>
          <cell r="T126">
            <v>0</v>
          </cell>
          <cell r="U126">
            <v>5.5186599124774496</v>
          </cell>
        </row>
        <row r="127">
          <cell r="J127">
            <v>14.75</v>
          </cell>
          <cell r="K127">
            <v>0.79999694824218182</v>
          </cell>
          <cell r="L127">
            <v>1.8460057754039403</v>
          </cell>
          <cell r="M127">
            <v>175.37121413048996</v>
          </cell>
          <cell r="N127">
            <v>76.931784428113147</v>
          </cell>
          <cell r="O127">
            <v>76.931784428113147</v>
          </cell>
          <cell r="P127">
            <v>1.4174621336237863</v>
          </cell>
          <cell r="Q127">
            <v>1.4174621336237863</v>
          </cell>
          <cell r="R127">
            <v>0.42854364178015403</v>
          </cell>
          <cell r="S127">
            <v>5.4117544526981307</v>
          </cell>
          <cell r="T127">
            <v>0</v>
          </cell>
          <cell r="U127">
            <v>5.4117544526981307</v>
          </cell>
        </row>
        <row r="128">
          <cell r="J128">
            <v>15</v>
          </cell>
          <cell r="K128">
            <v>0.80000152587891193</v>
          </cell>
          <cell r="L128">
            <v>1.8460163383740364</v>
          </cell>
          <cell r="M128">
            <v>177.21723046886399</v>
          </cell>
          <cell r="N128">
            <v>78.354774636338746</v>
          </cell>
          <cell r="O128">
            <v>78.354774636338746</v>
          </cell>
          <cell r="P128">
            <v>1.422990208225599</v>
          </cell>
          <cell r="Q128">
            <v>1.422990208225599</v>
          </cell>
          <cell r="R128">
            <v>0.42302613014843748</v>
          </cell>
          <cell r="S128">
            <v>5.3588937276555866</v>
          </cell>
          <cell r="T128">
            <v>0</v>
          </cell>
          <cell r="U128">
            <v>5.3588937276555866</v>
          </cell>
        </row>
        <row r="129">
          <cell r="J129">
            <v>15.25</v>
          </cell>
          <cell r="K129">
            <v>0.80000152587891193</v>
          </cell>
          <cell r="L129">
            <v>1.8460163383740364</v>
          </cell>
          <cell r="M129">
            <v>179.06324680723802</v>
          </cell>
          <cell r="N129">
            <v>79.783178854912137</v>
          </cell>
          <cell r="O129">
            <v>79.783178854912137</v>
          </cell>
          <cell r="P129">
            <v>1.4284042185733909</v>
          </cell>
          <cell r="Q129">
            <v>1.4284042185733909</v>
          </cell>
          <cell r="R129">
            <v>0.4176121198006455</v>
          </cell>
          <cell r="S129">
            <v>5.3093571104169133</v>
          </cell>
          <cell r="T129">
            <v>0</v>
          </cell>
          <cell r="U129">
            <v>5.3093571104169133</v>
          </cell>
        </row>
        <row r="130">
          <cell r="J130">
            <v>15.5</v>
          </cell>
          <cell r="K130">
            <v>0.79999694824218182</v>
          </cell>
          <cell r="L130">
            <v>1.8460057754039403</v>
          </cell>
          <cell r="M130">
            <v>180.90925258264195</v>
          </cell>
          <cell r="N130">
            <v>81.216885590834508</v>
          </cell>
          <cell r="O130">
            <v>81.216885590834508</v>
          </cell>
          <cell r="P130">
            <v>1.433706735922371</v>
          </cell>
          <cell r="Q130">
            <v>1.433706735922371</v>
          </cell>
          <cell r="R130">
            <v>0.41229903948156932</v>
          </cell>
          <cell r="S130">
            <v>5.3203698048468517</v>
          </cell>
          <cell r="T130">
            <v>0</v>
          </cell>
          <cell r="U130">
            <v>5.3203698048468517</v>
          </cell>
        </row>
        <row r="131">
          <cell r="J131">
            <v>15.75</v>
          </cell>
          <cell r="K131">
            <v>0.80000152587891193</v>
          </cell>
          <cell r="L131">
            <v>1.8460163383740364</v>
          </cell>
          <cell r="M131">
            <v>182.75526892101598</v>
          </cell>
          <cell r="N131">
            <v>82.655810587944373</v>
          </cell>
          <cell r="O131">
            <v>82.655810587944373</v>
          </cell>
          <cell r="P131">
            <v>1.438924997109865</v>
          </cell>
          <cell r="Q131">
            <v>1.438924997109865</v>
          </cell>
          <cell r="R131">
            <v>0.40709134126417146</v>
          </cell>
          <cell r="S131">
            <v>5.3450865329299058</v>
          </cell>
          <cell r="T131">
            <v>0</v>
          </cell>
          <cell r="U131">
            <v>5.3450865329299058</v>
          </cell>
        </row>
        <row r="132">
          <cell r="J132">
            <v>16</v>
          </cell>
          <cell r="K132">
            <v>0.79999999999999716</v>
          </cell>
          <cell r="L132">
            <v>1.8460128173839936</v>
          </cell>
          <cell r="M132">
            <v>184.60128173839999</v>
          </cell>
          <cell r="N132">
            <v>84.099844762423018</v>
          </cell>
          <cell r="O132">
            <v>84.099844762423018</v>
          </cell>
          <cell r="P132">
            <v>1.4440341744786451</v>
          </cell>
          <cell r="Q132">
            <v>1.4440341744786451</v>
          </cell>
          <cell r="R132">
            <v>0.40197864290534846</v>
          </cell>
          <cell r="S132">
            <v>5.3782841724041344</v>
          </cell>
          <cell r="T132">
            <v>0</v>
          </cell>
          <cell r="U132">
            <v>5.3782841724041344</v>
          </cell>
        </row>
        <row r="133">
          <cell r="J133">
            <v>16.25</v>
          </cell>
          <cell r="K133">
            <v>0.66249873638153645</v>
          </cell>
          <cell r="L133">
            <v>1.528726448576275</v>
          </cell>
          <cell r="M133">
            <v>186.13000818697626</v>
          </cell>
          <cell r="N133">
            <v>85.299484424138186</v>
          </cell>
          <cell r="O133">
            <v>85.299484424138186</v>
          </cell>
          <cell r="P133">
            <v>1.1996396617151674</v>
          </cell>
          <cell r="Q133">
            <v>1.1996396617151674</v>
          </cell>
          <cell r="R133">
            <v>0.32908678686110759</v>
          </cell>
          <cell r="S133">
            <v>5.4155530220437598</v>
          </cell>
          <cell r="T133">
            <v>0</v>
          </cell>
          <cell r="U133">
            <v>5.4155530220437598</v>
          </cell>
        </row>
        <row r="134">
          <cell r="J134">
            <v>16.5</v>
          </cell>
          <cell r="K134">
            <v>0.6625012636184664</v>
          </cell>
          <cell r="L134">
            <v>1.5287322802159815</v>
          </cell>
          <cell r="M134">
            <v>187.65874046719225</v>
          </cell>
          <cell r="N134">
            <v>86.502515605052963</v>
          </cell>
          <cell r="O134">
            <v>86.502515605052963</v>
          </cell>
          <cell r="P134">
            <v>1.2030311809147776</v>
          </cell>
          <cell r="Q134">
            <v>1.2030311809147776</v>
          </cell>
          <cell r="R134">
            <v>0.32570109930120394</v>
          </cell>
          <cell r="S134">
            <v>5.3912066835514532</v>
          </cell>
          <cell r="T134">
            <v>0</v>
          </cell>
          <cell r="U134">
            <v>5.3912066835514532</v>
          </cell>
        </row>
        <row r="135">
          <cell r="J135">
            <v>16.75</v>
          </cell>
          <cell r="K135">
            <v>0.6625012636184664</v>
          </cell>
          <cell r="L135">
            <v>1.5287322802159815</v>
          </cell>
          <cell r="M135">
            <v>189.18747274740824</v>
          </cell>
          <cell r="N135">
            <v>87.708881715771156</v>
          </cell>
          <cell r="O135">
            <v>87.708881715771156</v>
          </cell>
          <cell r="P135">
            <v>1.2063661107181929</v>
          </cell>
          <cell r="Q135">
            <v>1.2063661107181929</v>
          </cell>
          <cell r="R135">
            <v>0.32236616949778862</v>
          </cell>
          <cell r="S135">
            <v>5.2316250848662884</v>
          </cell>
          <cell r="T135">
            <v>0</v>
          </cell>
          <cell r="U135">
            <v>5.2316250848662884</v>
          </cell>
        </row>
        <row r="136">
          <cell r="J136">
            <v>17</v>
          </cell>
          <cell r="K136">
            <v>0.66249747276306437</v>
          </cell>
          <cell r="L136">
            <v>1.5287235327564053</v>
          </cell>
          <cell r="M136">
            <v>190.71619628016464</v>
          </cell>
          <cell r="N136">
            <v>88.918524865537137</v>
          </cell>
          <cell r="O136">
            <v>88.918524865537137</v>
          </cell>
          <cell r="P136">
            <v>1.2096431497659808</v>
          </cell>
          <cell r="Q136">
            <v>1.2096431497659808</v>
          </cell>
          <cell r="R136">
            <v>0.31908038299042452</v>
          </cell>
          <cell r="S136">
            <v>5.0695113310960132</v>
          </cell>
          <cell r="T136">
            <v>0</v>
          </cell>
          <cell r="U136">
            <v>5.0695113310960132</v>
          </cell>
        </row>
        <row r="137">
          <cell r="J137">
            <v>17.25</v>
          </cell>
          <cell r="K137">
            <v>0.6625012636184664</v>
          </cell>
          <cell r="L137">
            <v>1.5287322802159815</v>
          </cell>
          <cell r="M137">
            <v>192.24492856038063</v>
          </cell>
          <cell r="N137">
            <v>90.131408971111725</v>
          </cell>
          <cell r="O137">
            <v>90.131408971111725</v>
          </cell>
          <cell r="P137">
            <v>1.212884105574588</v>
          </cell>
          <cell r="Q137">
            <v>1.212884105574588</v>
          </cell>
          <cell r="R137">
            <v>0.31584817464139348</v>
          </cell>
          <cell r="S137">
            <v>4.8860371261106756</v>
          </cell>
          <cell r="T137">
            <v>0</v>
          </cell>
          <cell r="U137">
            <v>4.8860371261106756</v>
          </cell>
        </row>
        <row r="138">
          <cell r="J138">
            <v>17.5</v>
          </cell>
          <cell r="K138">
            <v>0.6625012636184664</v>
          </cell>
          <cell r="L138">
            <v>1.5287322802159815</v>
          </cell>
          <cell r="M138">
            <v>193.77366084059662</v>
          </cell>
          <cell r="N138">
            <v>91.347478200340746</v>
          </cell>
          <cell r="O138">
            <v>91.347478200340746</v>
          </cell>
          <cell r="P138">
            <v>1.2160692292290207</v>
          </cell>
          <cell r="Q138">
            <v>1.2160692292290207</v>
          </cell>
          <cell r="R138">
            <v>0.31266305098696079</v>
          </cell>
          <cell r="S138">
            <v>4.8556899322406082</v>
          </cell>
          <cell r="T138">
            <v>0</v>
          </cell>
          <cell r="U138">
            <v>4.8556899322406082</v>
          </cell>
        </row>
        <row r="139">
          <cell r="J139">
            <v>17.75</v>
          </cell>
          <cell r="K139">
            <v>0.66249747276306437</v>
          </cell>
          <cell r="L139">
            <v>1.5287235327564053</v>
          </cell>
          <cell r="M139">
            <v>195.30238437335302</v>
          </cell>
          <cell r="N139">
            <v>92.566677629855178</v>
          </cell>
          <cell r="O139">
            <v>92.566677629855178</v>
          </cell>
          <cell r="P139">
            <v>1.2191994295144326</v>
          </cell>
          <cell r="Q139">
            <v>1.2191994295144326</v>
          </cell>
          <cell r="R139">
            <v>0.30952410324197266</v>
          </cell>
          <cell r="S139">
            <v>4.8551576807290138</v>
          </cell>
          <cell r="T139">
            <v>0</v>
          </cell>
          <cell r="U139">
            <v>4.8551576807290138</v>
          </cell>
        </row>
        <row r="140">
          <cell r="J140">
            <v>18</v>
          </cell>
          <cell r="K140">
            <v>0.6625012636184664</v>
          </cell>
          <cell r="L140">
            <v>1.5287322802159815</v>
          </cell>
          <cell r="M140">
            <v>196.83111665356901</v>
          </cell>
          <cell r="N140">
            <v>93.788974231615299</v>
          </cell>
          <cell r="O140">
            <v>93.788974231615299</v>
          </cell>
          <cell r="P140">
            <v>1.2222966017601209</v>
          </cell>
          <cell r="Q140">
            <v>1.2222966017601209</v>
          </cell>
          <cell r="R140">
            <v>0.30643567845586062</v>
          </cell>
          <cell r="S140">
            <v>4.8728352873424221</v>
          </cell>
          <cell r="T140">
            <v>0</v>
          </cell>
          <cell r="U140">
            <v>4.8728352873424221</v>
          </cell>
        </row>
        <row r="141">
          <cell r="J141">
            <v>18.25</v>
          </cell>
          <cell r="K141">
            <v>0.6625012636184664</v>
          </cell>
          <cell r="L141">
            <v>1.5287322802159815</v>
          </cell>
          <cell r="M141">
            <v>198.359848933785</v>
          </cell>
          <cell r="N141">
            <v>95.014314990685037</v>
          </cell>
          <cell r="O141">
            <v>95.014314990685037</v>
          </cell>
          <cell r="P141">
            <v>1.2253407590697378</v>
          </cell>
          <cell r="Q141">
            <v>1.2253407590697378</v>
          </cell>
          <cell r="R141">
            <v>0.30339152114624368</v>
          </cell>
          <cell r="S141">
            <v>4.8990577345787996</v>
          </cell>
          <cell r="T141">
            <v>0</v>
          </cell>
          <cell r="U141">
            <v>4.8990577345787996</v>
          </cell>
        </row>
        <row r="142">
          <cell r="J142">
            <v>18.5</v>
          </cell>
          <cell r="K142">
            <v>0.66249747276306437</v>
          </cell>
          <cell r="L142">
            <v>1.5287235327564053</v>
          </cell>
          <cell r="M142">
            <v>199.8885724665414</v>
          </cell>
          <cell r="N142">
            <v>96.242647732799227</v>
          </cell>
          <cell r="O142">
            <v>96.242647732799227</v>
          </cell>
          <cell r="P142">
            <v>1.2283327421141905</v>
          </cell>
          <cell r="Q142">
            <v>1.2283327421141905</v>
          </cell>
          <cell r="R142">
            <v>0.30039079064221474</v>
          </cell>
          <cell r="S142">
            <v>4.9311546595956859</v>
          </cell>
          <cell r="T142">
            <v>0</v>
          </cell>
          <cell r="U142">
            <v>4.9311546595956859</v>
          </cell>
        </row>
        <row r="143">
          <cell r="J143">
            <v>18.75</v>
          </cell>
          <cell r="K143">
            <v>0.6625012636184664</v>
          </cell>
          <cell r="L143">
            <v>1.5287322802159815</v>
          </cell>
          <cell r="M143">
            <v>201.4173047467574</v>
          </cell>
          <cell r="N143">
            <v>97.473942266177545</v>
          </cell>
          <cell r="O143">
            <v>97.473942266177545</v>
          </cell>
          <cell r="P143">
            <v>1.2312945333783176</v>
          </cell>
          <cell r="Q143">
            <v>1.2312945333783176</v>
          </cell>
          <cell r="R143">
            <v>0.29743774683766389</v>
          </cell>
          <cell r="S143">
            <v>4.9665291670444285</v>
          </cell>
          <cell r="T143">
            <v>0</v>
          </cell>
          <cell r="U143">
            <v>4.9665291670444285</v>
          </cell>
        </row>
        <row r="144">
          <cell r="J144">
            <v>19</v>
          </cell>
          <cell r="K144">
            <v>0.6625012636184664</v>
          </cell>
          <cell r="L144">
            <v>1.5287322802159815</v>
          </cell>
          <cell r="M144">
            <v>202.94603702697339</v>
          </cell>
          <cell r="N144">
            <v>98.708148187796795</v>
          </cell>
          <cell r="O144">
            <v>98.708148187796795</v>
          </cell>
          <cell r="P144">
            <v>1.2342059216192496</v>
          </cell>
          <cell r="Q144">
            <v>1.2342059216192496</v>
          </cell>
          <cell r="R144">
            <v>0.29452635859673193</v>
          </cell>
          <cell r="S144">
            <v>5.0037884953334997</v>
          </cell>
          <cell r="T144">
            <v>0</v>
          </cell>
          <cell r="U144">
            <v>5.0037884953334997</v>
          </cell>
        </row>
        <row r="145">
          <cell r="J145">
            <v>19.25</v>
          </cell>
          <cell r="K145">
            <v>0.66249747276306437</v>
          </cell>
          <cell r="L145">
            <v>1.5287235327564053</v>
          </cell>
          <cell r="M145">
            <v>204.47476055972979</v>
          </cell>
          <cell r="N145">
            <v>99.945215873134572</v>
          </cell>
          <cell r="O145">
            <v>99.945215873134572</v>
          </cell>
          <cell r="P145">
            <v>1.2370676853377773</v>
          </cell>
          <cell r="Q145">
            <v>1.2370676853377773</v>
          </cell>
          <cell r="R145">
            <v>0.29165584741862793</v>
          </cell>
          <cell r="S145">
            <v>5.0422988940681686</v>
          </cell>
          <cell r="T145">
            <v>0</v>
          </cell>
          <cell r="U145">
            <v>5.0422988940681686</v>
          </cell>
        </row>
        <row r="146">
          <cell r="J146">
            <v>19.5</v>
          </cell>
          <cell r="K146">
            <v>0.6625012636184664</v>
          </cell>
          <cell r="L146">
            <v>1.5287322802159815</v>
          </cell>
          <cell r="M146">
            <v>206.00349283994578</v>
          </cell>
          <cell r="N146">
            <v>101.18511776641563</v>
          </cell>
          <cell r="O146">
            <v>101.18511776641563</v>
          </cell>
          <cell r="P146">
            <v>1.2399018932810577</v>
          </cell>
          <cell r="Q146">
            <v>1.2399018932810577</v>
          </cell>
          <cell r="R146">
            <v>0.2888303869349238</v>
          </cell>
          <cell r="S146">
            <v>5.0813465714709096</v>
          </cell>
          <cell r="T146">
            <v>0</v>
          </cell>
          <cell r="U146">
            <v>5.0813465714709096</v>
          </cell>
        </row>
        <row r="147">
          <cell r="J147">
            <v>19.75</v>
          </cell>
          <cell r="K147">
            <v>0.6625012636184664</v>
          </cell>
          <cell r="L147">
            <v>1.5287322802159815</v>
          </cell>
          <cell r="M147">
            <v>207.53222512016177</v>
          </cell>
          <cell r="N147">
            <v>102.42780588885542</v>
          </cell>
          <cell r="O147">
            <v>102.42780588885542</v>
          </cell>
          <cell r="P147">
            <v>1.2426881224397874</v>
          </cell>
          <cell r="Q147">
            <v>1.2426881224397874</v>
          </cell>
          <cell r="R147">
            <v>0.28604415777619407</v>
          </cell>
          <cell r="S147">
            <v>5.1206090459964022</v>
          </cell>
          <cell r="T147">
            <v>0</v>
          </cell>
          <cell r="U147">
            <v>5.1206090459964022</v>
          </cell>
        </row>
        <row r="148">
          <cell r="J148">
            <v>20</v>
          </cell>
          <cell r="K148">
            <v>0.66249873638153645</v>
          </cell>
          <cell r="L148">
            <v>1.528726448576275</v>
          </cell>
          <cell r="M148">
            <v>209.06095156873803</v>
          </cell>
          <cell r="N148">
            <v>103.67323536141801</v>
          </cell>
          <cell r="O148">
            <v>103.67323536141801</v>
          </cell>
          <cell r="P148">
            <v>1.2454294725625914</v>
          </cell>
          <cell r="Q148">
            <v>1.2454294725625914</v>
          </cell>
          <cell r="R148">
            <v>0.28329697601368364</v>
          </cell>
          <cell r="S148">
            <v>5.1600876702379139</v>
          </cell>
          <cell r="T148">
            <v>0</v>
          </cell>
          <cell r="U148">
            <v>5.1600876702379139</v>
          </cell>
        </row>
        <row r="149">
          <cell r="J149">
            <v>20.25</v>
          </cell>
          <cell r="K149">
            <v>0.58749999999999147</v>
          </cell>
          <cell r="L149">
            <v>1.3556656627663555</v>
          </cell>
          <cell r="M149">
            <v>210.41661723150438</v>
          </cell>
          <cell r="N149">
            <v>104.77994059729539</v>
          </cell>
          <cell r="O149">
            <v>104.77994059729539</v>
          </cell>
          <cell r="P149">
            <v>1.106705235877385</v>
          </cell>
          <cell r="Q149">
            <v>1.106705235877385</v>
          </cell>
          <cell r="R149">
            <v>0.24896042688897047</v>
          </cell>
          <cell r="S149">
            <v>5.1997836601795493</v>
          </cell>
          <cell r="T149">
            <v>0</v>
          </cell>
          <cell r="U149">
            <v>5.1997836601795493</v>
          </cell>
        </row>
        <row r="150">
          <cell r="J150">
            <v>20.5</v>
          </cell>
          <cell r="K150">
            <v>0.58750112056732462</v>
          </cell>
          <cell r="L150">
            <v>1.3556682484934299</v>
          </cell>
          <cell r="M150">
            <v>211.77228547999781</v>
          </cell>
          <cell r="N150">
            <v>105.88874956935162</v>
          </cell>
          <cell r="O150">
            <v>105.88874956935162</v>
          </cell>
          <cell r="P150">
            <v>1.1088089720562238</v>
          </cell>
          <cell r="Q150">
            <v>1.1088089720562238</v>
          </cell>
          <cell r="R150">
            <v>0.24685927643720618</v>
          </cell>
          <cell r="S150">
            <v>5.2032591586850856</v>
          </cell>
          <cell r="T150">
            <v>0</v>
          </cell>
          <cell r="U150">
            <v>5.2032591586850856</v>
          </cell>
        </row>
        <row r="151">
          <cell r="J151">
            <v>20.75</v>
          </cell>
          <cell r="K151">
            <v>0.58749775886536781</v>
          </cell>
          <cell r="L151">
            <v>1.3556604913123045</v>
          </cell>
          <cell r="M151">
            <v>213.12794597131011</v>
          </cell>
          <cell r="N151">
            <v>106.99962730654806</v>
          </cell>
          <cell r="O151">
            <v>106.99962730654806</v>
          </cell>
          <cell r="P151">
            <v>1.1108777371964464</v>
          </cell>
          <cell r="Q151">
            <v>1.1108777371964464</v>
          </cell>
          <cell r="R151">
            <v>0.24478275411585804</v>
          </cell>
          <cell r="S151">
            <v>5.1294755205809119</v>
          </cell>
          <cell r="T151">
            <v>0</v>
          </cell>
          <cell r="U151">
            <v>5.1294755205809119</v>
          </cell>
        </row>
        <row r="152">
          <cell r="J152">
            <v>21</v>
          </cell>
          <cell r="K152">
            <v>0.58750112056731041</v>
          </cell>
          <cell r="L152">
            <v>1.3556682484933973</v>
          </cell>
          <cell r="M152">
            <v>214.48361421980351</v>
          </cell>
          <cell r="N152">
            <v>108.1125604659162</v>
          </cell>
          <cell r="O152">
            <v>108.1125604659162</v>
          </cell>
          <cell r="P152">
            <v>1.11293315936814</v>
          </cell>
          <cell r="Q152">
            <v>1.11293315936814</v>
          </cell>
          <cell r="R152">
            <v>0.24273508912525732</v>
          </cell>
          <cell r="S152">
            <v>5.0542720634432223</v>
          </cell>
          <cell r="T152">
            <v>0</v>
          </cell>
          <cell r="U152">
            <v>5.0542720634432223</v>
          </cell>
        </row>
        <row r="153">
          <cell r="J153">
            <v>21.25</v>
          </cell>
          <cell r="K153">
            <v>0.58750112056732462</v>
          </cell>
          <cell r="L153">
            <v>1.3556682484934299</v>
          </cell>
          <cell r="M153">
            <v>215.83928246829694</v>
          </cell>
          <cell r="N153">
            <v>109.22751707513103</v>
          </cell>
          <cell r="O153">
            <v>109.22751707513103</v>
          </cell>
          <cell r="P153">
            <v>1.1149566092148291</v>
          </cell>
          <cell r="Q153">
            <v>1.1149566092148291</v>
          </cell>
          <cell r="R153">
            <v>0.24071163927860084</v>
          </cell>
          <cell r="S153">
            <v>4.96715732119584</v>
          </cell>
          <cell r="T153">
            <v>0</v>
          </cell>
          <cell r="U153">
            <v>4.96715732119584</v>
          </cell>
        </row>
        <row r="154">
          <cell r="J154">
            <v>21.5</v>
          </cell>
          <cell r="K154">
            <v>0.5874977588653536</v>
          </cell>
          <cell r="L154">
            <v>1.3556604913122718</v>
          </cell>
          <cell r="M154">
            <v>217.19494295960922</v>
          </cell>
          <cell r="N154">
            <v>110.34446554094328</v>
          </cell>
          <cell r="O154">
            <v>110.34446554094328</v>
          </cell>
          <cell r="P154">
            <v>1.1169484658122428</v>
          </cell>
          <cell r="Q154">
            <v>1.1169484658122428</v>
          </cell>
          <cell r="R154">
            <v>0.23871202550002901</v>
          </cell>
          <cell r="S154">
            <v>4.9672376657220871</v>
          </cell>
          <cell r="T154">
            <v>0</v>
          </cell>
          <cell r="U154">
            <v>4.9672376657220871</v>
          </cell>
        </row>
        <row r="155">
          <cell r="J155">
            <v>21.75</v>
          </cell>
          <cell r="K155">
            <v>0.58750112056732462</v>
          </cell>
          <cell r="L155">
            <v>1.3556682484934299</v>
          </cell>
          <cell r="M155">
            <v>218.55061120810265</v>
          </cell>
          <cell r="N155">
            <v>111.46339386625699</v>
          </cell>
          <cell r="O155">
            <v>111.46339386625699</v>
          </cell>
          <cell r="P155">
            <v>1.1189283253137177</v>
          </cell>
          <cell r="Q155">
            <v>1.1189283253137177</v>
          </cell>
          <cell r="R155">
            <v>0.23673992317971226</v>
          </cell>
          <cell r="S155">
            <v>4.9844461273607514</v>
          </cell>
          <cell r="T155">
            <v>0</v>
          </cell>
          <cell r="U155">
            <v>4.9844461273607514</v>
          </cell>
        </row>
        <row r="156">
          <cell r="J156">
            <v>22</v>
          </cell>
          <cell r="K156">
            <v>0.58750112056732462</v>
          </cell>
          <cell r="L156">
            <v>1.3556682484934299</v>
          </cell>
          <cell r="M156">
            <v>219.90627945659608</v>
          </cell>
          <cell r="N156">
            <v>112.58427129381342</v>
          </cell>
          <cell r="O156">
            <v>112.58427129381342</v>
          </cell>
          <cell r="P156">
            <v>1.1208774275564224</v>
          </cell>
          <cell r="Q156">
            <v>1.1208774275564224</v>
          </cell>
          <cell r="R156">
            <v>0.23479082093700754</v>
          </cell>
          <cell r="S156">
            <v>5.0121693364464566</v>
          </cell>
          <cell r="T156">
            <v>0</v>
          </cell>
          <cell r="U156">
            <v>5.0121693364464566</v>
          </cell>
        </row>
        <row r="157">
          <cell r="J157">
            <v>22.25</v>
          </cell>
          <cell r="K157">
            <v>0.5874977588653536</v>
          </cell>
          <cell r="L157">
            <v>1.3556604913122718</v>
          </cell>
          <cell r="M157">
            <v>221.26193994790836</v>
          </cell>
          <cell r="N157">
            <v>113.70706742140091</v>
          </cell>
          <cell r="O157">
            <v>113.70706742140091</v>
          </cell>
          <cell r="P157">
            <v>1.1227961275874918</v>
          </cell>
          <cell r="Q157">
            <v>1.1227961275874918</v>
          </cell>
          <cell r="R157">
            <v>0.23286436372478003</v>
          </cell>
          <cell r="S157">
            <v>5.0448967692508164</v>
          </cell>
          <cell r="T157">
            <v>0</v>
          </cell>
          <cell r="U157">
            <v>5.0448967692508164</v>
          </cell>
        </row>
        <row r="158">
          <cell r="J158">
            <v>22.5</v>
          </cell>
          <cell r="K158">
            <v>0.58750112056732462</v>
          </cell>
          <cell r="L158">
            <v>1.3556682484934299</v>
          </cell>
          <cell r="M158">
            <v>222.61760819640179</v>
          </cell>
          <cell r="N158">
            <v>114.83177151803312</v>
          </cell>
          <cell r="O158">
            <v>114.83177151803312</v>
          </cell>
          <cell r="P158">
            <v>1.1247040966322146</v>
          </cell>
          <cell r="Q158">
            <v>1.1247040966322146</v>
          </cell>
          <cell r="R158">
            <v>0.23096415186121533</v>
          </cell>
          <cell r="S158">
            <v>5.0811010741279112</v>
          </cell>
          <cell r="T158">
            <v>0</v>
          </cell>
          <cell r="U158">
            <v>5.0811010741279112</v>
          </cell>
        </row>
        <row r="159">
          <cell r="J159">
            <v>22.75</v>
          </cell>
          <cell r="K159">
            <v>0.58750112056732462</v>
          </cell>
          <cell r="L159">
            <v>1.3556682484934299</v>
          </cell>
          <cell r="M159">
            <v>223.97327644489522</v>
          </cell>
          <cell r="N159">
            <v>115.95835396749368</v>
          </cell>
          <cell r="O159">
            <v>115.95835396749368</v>
          </cell>
          <cell r="P159">
            <v>1.1265824494605567</v>
          </cell>
          <cell r="Q159">
            <v>1.1265824494605567</v>
          </cell>
          <cell r="R159">
            <v>0.22908579903287318</v>
          </cell>
          <cell r="S159">
            <v>5.1193081405028078</v>
          </cell>
          <cell r="T159">
            <v>0</v>
          </cell>
          <cell r="U159">
            <v>5.1193081405028078</v>
          </cell>
        </row>
        <row r="160">
          <cell r="J160">
            <v>23</v>
          </cell>
          <cell r="K160">
            <v>0.5874977588653536</v>
          </cell>
          <cell r="L160">
            <v>1.3556604913122718</v>
          </cell>
          <cell r="M160">
            <v>225.3289369362075</v>
          </cell>
          <cell r="N160">
            <v>117.08678548634755</v>
          </cell>
          <cell r="O160">
            <v>117.08678548634755</v>
          </cell>
          <cell r="P160">
            <v>1.1284315188538727</v>
          </cell>
          <cell r="Q160">
            <v>1.1284315188538727</v>
          </cell>
          <cell r="R160">
            <v>0.22722897245839913</v>
          </cell>
          <cell r="S160">
            <v>5.1587185538296856</v>
          </cell>
          <cell r="T160">
            <v>0</v>
          </cell>
          <cell r="U160">
            <v>5.1587185538296856</v>
          </cell>
        </row>
        <row r="161">
          <cell r="J161">
            <v>23.25</v>
          </cell>
          <cell r="K161">
            <v>0.58750112056732462</v>
          </cell>
          <cell r="L161">
            <v>1.3556682484934299</v>
          </cell>
          <cell r="M161">
            <v>226.68460518470093</v>
          </cell>
          <cell r="N161">
            <v>118.21705653561605</v>
          </cell>
          <cell r="O161">
            <v>118.21705653561605</v>
          </cell>
          <cell r="P161">
            <v>1.1302710492685009</v>
          </cell>
          <cell r="Q161">
            <v>1.1302710492685009</v>
          </cell>
          <cell r="R161">
            <v>0.22539719922492907</v>
          </cell>
          <cell r="S161">
            <v>5.1989689456933057</v>
          </cell>
          <cell r="T161">
            <v>0</v>
          </cell>
          <cell r="U161">
            <v>5.1989689456933057</v>
          </cell>
        </row>
        <row r="162">
          <cell r="J162">
            <v>23.5</v>
          </cell>
          <cell r="K162">
            <v>0.58750112056732462</v>
          </cell>
          <cell r="L162">
            <v>1.3556682484934299</v>
          </cell>
          <cell r="M162">
            <v>228.04027343319436</v>
          </cell>
          <cell r="N162">
            <v>119.34913857141864</v>
          </cell>
          <cell r="O162">
            <v>119.34913857141864</v>
          </cell>
          <cell r="P162">
            <v>1.1320820358025827</v>
          </cell>
          <cell r="Q162">
            <v>1.1320820358025827</v>
          </cell>
          <cell r="R162">
            <v>0.22358621269084722</v>
          </cell>
          <cell r="S162">
            <v>5.239659397924048</v>
          </cell>
          <cell r="T162">
            <v>0</v>
          </cell>
          <cell r="U162">
            <v>5.239659397924048</v>
          </cell>
        </row>
        <row r="163">
          <cell r="J163">
            <v>23.75</v>
          </cell>
          <cell r="K163">
            <v>0.5874977588653536</v>
          </cell>
          <cell r="L163">
            <v>1.3556604913122718</v>
          </cell>
          <cell r="M163">
            <v>229.39593392450664</v>
          </cell>
          <cell r="N163">
            <v>120.48300336200563</v>
          </cell>
          <cell r="O163">
            <v>120.48300336200563</v>
          </cell>
          <cell r="P163">
            <v>1.1338647905869976</v>
          </cell>
          <cell r="Q163">
            <v>1.1338647905869976</v>
          </cell>
          <cell r="R163">
            <v>0.22179570072527421</v>
          </cell>
          <cell r="S163">
            <v>5.2806011127524641</v>
          </cell>
          <cell r="T163">
            <v>0</v>
          </cell>
          <cell r="U163">
            <v>5.2806011127524641</v>
          </cell>
        </row>
        <row r="164">
          <cell r="J164">
            <v>24</v>
          </cell>
          <cell r="K164">
            <v>0.58750112056732462</v>
          </cell>
          <cell r="L164">
            <v>1.3556682484934299</v>
          </cell>
          <cell r="M164">
            <v>230.75160217300007</v>
          </cell>
          <cell r="N164">
            <v>121.61864249149971</v>
          </cell>
          <cell r="O164">
            <v>121.61864249149971</v>
          </cell>
          <cell r="P164">
            <v>1.1356391294940806</v>
          </cell>
          <cell r="Q164">
            <v>1.1356391294940806</v>
          </cell>
          <cell r="R164">
            <v>0.22002911899934929</v>
          </cell>
          <cell r="S164">
            <v>5.3217931322738385</v>
          </cell>
          <cell r="T164">
            <v>0</v>
          </cell>
          <cell r="U164">
            <v>5.3217931322738385</v>
          </cell>
        </row>
        <row r="165">
          <cell r="J165">
            <v>24.25</v>
          </cell>
          <cell r="K165">
            <v>0</v>
          </cell>
          <cell r="L165">
            <v>0</v>
          </cell>
          <cell r="M165">
            <v>0</v>
          </cell>
          <cell r="N165">
            <v>0</v>
          </cell>
          <cell r="O165">
            <v>0</v>
          </cell>
          <cell r="P165">
            <v>0</v>
          </cell>
          <cell r="Q165">
            <v>0</v>
          </cell>
          <cell r="R165">
            <v>0</v>
          </cell>
          <cell r="S165">
            <v>5.3632420926091378</v>
          </cell>
          <cell r="T165">
            <v>0</v>
          </cell>
          <cell r="U165">
            <v>5.3632420926091378</v>
          </cell>
        </row>
        <row r="166">
          <cell r="J166">
            <v>24.5</v>
          </cell>
          <cell r="K166">
            <v>0</v>
          </cell>
          <cell r="L166">
            <v>0</v>
          </cell>
          <cell r="M166">
            <v>0</v>
          </cell>
          <cell r="N166">
            <v>0</v>
          </cell>
          <cell r="O166">
            <v>0</v>
          </cell>
          <cell r="P166">
            <v>0</v>
          </cell>
          <cell r="Q166">
            <v>0</v>
          </cell>
          <cell r="R166">
            <v>0</v>
          </cell>
          <cell r="S166">
            <v>5.1118525053730783</v>
          </cell>
          <cell r="T166">
            <v>0</v>
          </cell>
          <cell r="U166">
            <v>5.1118525053730783</v>
          </cell>
        </row>
        <row r="167">
          <cell r="J167">
            <v>24.75</v>
          </cell>
          <cell r="K167">
            <v>0</v>
          </cell>
          <cell r="L167">
            <v>0</v>
          </cell>
          <cell r="M167">
            <v>0</v>
          </cell>
          <cell r="N167">
            <v>0</v>
          </cell>
          <cell r="O167">
            <v>0</v>
          </cell>
          <cell r="P167">
            <v>0</v>
          </cell>
          <cell r="Q167">
            <v>0</v>
          </cell>
          <cell r="R167">
            <v>0</v>
          </cell>
          <cell r="S167">
            <v>4.2383356666126017</v>
          </cell>
          <cell r="T167">
            <v>0</v>
          </cell>
          <cell r="U167">
            <v>4.2383356666126017</v>
          </cell>
        </row>
        <row r="168">
          <cell r="J168">
            <v>25</v>
          </cell>
          <cell r="K168">
            <v>0</v>
          </cell>
          <cell r="L168">
            <v>0</v>
          </cell>
          <cell r="M168">
            <v>0</v>
          </cell>
          <cell r="N168">
            <v>0</v>
          </cell>
          <cell r="O168">
            <v>0</v>
          </cell>
          <cell r="P168">
            <v>0</v>
          </cell>
          <cell r="Q168">
            <v>0</v>
          </cell>
          <cell r="R168">
            <v>0</v>
          </cell>
          <cell r="S168">
            <v>3.3540844312775469</v>
          </cell>
          <cell r="T168">
            <v>0</v>
          </cell>
          <cell r="U168">
            <v>3.3540844312775469</v>
          </cell>
        </row>
        <row r="169">
          <cell r="J169">
            <v>25.25</v>
          </cell>
          <cell r="K169">
            <v>0</v>
          </cell>
          <cell r="L169">
            <v>0</v>
          </cell>
          <cell r="M169">
            <v>0</v>
          </cell>
          <cell r="N169">
            <v>0</v>
          </cell>
          <cell r="O169">
            <v>0</v>
          </cell>
          <cell r="P169">
            <v>0</v>
          </cell>
          <cell r="Q169">
            <v>0</v>
          </cell>
          <cell r="R169">
            <v>0</v>
          </cell>
          <cell r="S169">
            <v>2.3746443833974116</v>
          </cell>
          <cell r="T169">
            <v>0</v>
          </cell>
          <cell r="U169">
            <v>2.3746443833974116</v>
          </cell>
        </row>
        <row r="170">
          <cell r="J170">
            <v>25.5</v>
          </cell>
          <cell r="K170">
            <v>0</v>
          </cell>
          <cell r="L170">
            <v>0</v>
          </cell>
          <cell r="M170">
            <v>0</v>
          </cell>
          <cell r="N170">
            <v>0</v>
          </cell>
          <cell r="O170">
            <v>0</v>
          </cell>
          <cell r="P170">
            <v>0</v>
          </cell>
          <cell r="Q170">
            <v>0</v>
          </cell>
          <cell r="R170">
            <v>0</v>
          </cell>
          <cell r="S170">
            <v>2.0971578150842864</v>
          </cell>
          <cell r="T170">
            <v>0</v>
          </cell>
          <cell r="U170">
            <v>2.0971578150842864</v>
          </cell>
        </row>
        <row r="171">
          <cell r="J171">
            <v>25.75</v>
          </cell>
          <cell r="K171">
            <v>0</v>
          </cell>
          <cell r="L171">
            <v>0</v>
          </cell>
          <cell r="M171">
            <v>0</v>
          </cell>
          <cell r="N171">
            <v>0</v>
          </cell>
          <cell r="O171">
            <v>0</v>
          </cell>
          <cell r="P171">
            <v>0</v>
          </cell>
          <cell r="Q171">
            <v>0</v>
          </cell>
          <cell r="R171">
            <v>0</v>
          </cell>
          <cell r="S171">
            <v>1.9563717765735</v>
          </cell>
          <cell r="T171">
            <v>0</v>
          </cell>
          <cell r="U171">
            <v>1.9563717765735</v>
          </cell>
        </row>
        <row r="172">
          <cell r="J172">
            <v>26</v>
          </cell>
          <cell r="K172">
            <v>0</v>
          </cell>
          <cell r="L172">
            <v>0</v>
          </cell>
          <cell r="M172">
            <v>0</v>
          </cell>
          <cell r="N172">
            <v>0</v>
          </cell>
          <cell r="O172">
            <v>0</v>
          </cell>
          <cell r="P172">
            <v>0</v>
          </cell>
          <cell r="Q172">
            <v>0</v>
          </cell>
          <cell r="R172">
            <v>0</v>
          </cell>
          <cell r="S172">
            <v>1.8986778815560448</v>
          </cell>
          <cell r="T172">
            <v>0</v>
          </cell>
          <cell r="U172">
            <v>1.8986778815560448</v>
          </cell>
        </row>
        <row r="173">
          <cell r="J173">
            <v>26.25</v>
          </cell>
          <cell r="K173">
            <v>0</v>
          </cell>
          <cell r="L173">
            <v>0</v>
          </cell>
          <cell r="M173">
            <v>0</v>
          </cell>
          <cell r="N173">
            <v>0</v>
          </cell>
          <cell r="O173">
            <v>0</v>
          </cell>
          <cell r="P173">
            <v>0</v>
          </cell>
          <cell r="Q173">
            <v>0</v>
          </cell>
          <cell r="R173">
            <v>0</v>
          </cell>
          <cell r="S173">
            <v>1.8795433613659531</v>
          </cell>
          <cell r="T173">
            <v>0</v>
          </cell>
          <cell r="U173">
            <v>1.8795433613659531</v>
          </cell>
        </row>
        <row r="174">
          <cell r="J174">
            <v>26.5</v>
          </cell>
          <cell r="K174">
            <v>0</v>
          </cell>
          <cell r="L174">
            <v>0</v>
          </cell>
          <cell r="M174">
            <v>0</v>
          </cell>
          <cell r="N174">
            <v>0</v>
          </cell>
          <cell r="O174">
            <v>0</v>
          </cell>
          <cell r="P174">
            <v>0</v>
          </cell>
          <cell r="Q174">
            <v>0</v>
          </cell>
          <cell r="R174">
            <v>0</v>
          </cell>
          <cell r="S174">
            <v>1.8865884773149297</v>
          </cell>
          <cell r="T174">
            <v>0</v>
          </cell>
          <cell r="U174">
            <v>1.8865884773149297</v>
          </cell>
        </row>
        <row r="175">
          <cell r="J175">
            <v>26.75</v>
          </cell>
          <cell r="K175">
            <v>0</v>
          </cell>
          <cell r="L175">
            <v>0</v>
          </cell>
          <cell r="M175">
            <v>0</v>
          </cell>
          <cell r="N175">
            <v>0</v>
          </cell>
          <cell r="O175">
            <v>0</v>
          </cell>
          <cell r="P175">
            <v>0</v>
          </cell>
          <cell r="Q175">
            <v>0</v>
          </cell>
          <cell r="R175">
            <v>0</v>
          </cell>
          <cell r="S175">
            <v>1.9078352380005288</v>
          </cell>
          <cell r="T175">
            <v>0</v>
          </cell>
          <cell r="U175">
            <v>1.9078352380005288</v>
          </cell>
        </row>
        <row r="176">
          <cell r="J176">
            <v>27</v>
          </cell>
          <cell r="K176">
            <v>0</v>
          </cell>
          <cell r="L176">
            <v>0</v>
          </cell>
          <cell r="M176">
            <v>0</v>
          </cell>
          <cell r="N176">
            <v>0</v>
          </cell>
          <cell r="O176">
            <v>0</v>
          </cell>
          <cell r="P176">
            <v>0</v>
          </cell>
          <cell r="Q176">
            <v>0</v>
          </cell>
          <cell r="R176">
            <v>0</v>
          </cell>
          <cell r="S176">
            <v>1.936819373243714</v>
          </cell>
          <cell r="T176">
            <v>0</v>
          </cell>
          <cell r="U176">
            <v>1.936819373243714</v>
          </cell>
        </row>
        <row r="177">
          <cell r="J177">
            <v>27.25</v>
          </cell>
          <cell r="K177">
            <v>0</v>
          </cell>
          <cell r="L177">
            <v>0</v>
          </cell>
          <cell r="M177">
            <v>0</v>
          </cell>
          <cell r="N177">
            <v>0</v>
          </cell>
          <cell r="O177">
            <v>0</v>
          </cell>
          <cell r="P177">
            <v>0</v>
          </cell>
          <cell r="Q177">
            <v>0</v>
          </cell>
          <cell r="R177">
            <v>0</v>
          </cell>
          <cell r="S177">
            <v>1.9706052952406385</v>
          </cell>
          <cell r="T177">
            <v>0</v>
          </cell>
          <cell r="U177">
            <v>1.9706052952406385</v>
          </cell>
        </row>
        <row r="178">
          <cell r="J178">
            <v>27.5</v>
          </cell>
          <cell r="K178">
            <v>0</v>
          </cell>
          <cell r="L178">
            <v>0</v>
          </cell>
          <cell r="M178">
            <v>0</v>
          </cell>
          <cell r="N178">
            <v>0</v>
          </cell>
          <cell r="O178">
            <v>0</v>
          </cell>
          <cell r="P178">
            <v>0</v>
          </cell>
          <cell r="Q178">
            <v>0</v>
          </cell>
          <cell r="R178">
            <v>0</v>
          </cell>
          <cell r="S178">
            <v>2.0059106354913774</v>
          </cell>
          <cell r="T178">
            <v>0</v>
          </cell>
          <cell r="U178">
            <v>2.0059106354913774</v>
          </cell>
        </row>
        <row r="179">
          <cell r="J179">
            <v>27.75</v>
          </cell>
          <cell r="K179">
            <v>0</v>
          </cell>
          <cell r="L179">
            <v>0</v>
          </cell>
          <cell r="M179">
            <v>0</v>
          </cell>
          <cell r="N179">
            <v>0</v>
          </cell>
          <cell r="O179">
            <v>0</v>
          </cell>
          <cell r="P179">
            <v>0</v>
          </cell>
          <cell r="Q179">
            <v>0</v>
          </cell>
          <cell r="R179">
            <v>0</v>
          </cell>
          <cell r="S179">
            <v>2.0412159757421158</v>
          </cell>
          <cell r="T179">
            <v>0</v>
          </cell>
          <cell r="U179">
            <v>2.0412159757421158</v>
          </cell>
        </row>
        <row r="180">
          <cell r="J180">
            <v>28</v>
          </cell>
          <cell r="K180">
            <v>0</v>
          </cell>
          <cell r="L180">
            <v>0</v>
          </cell>
          <cell r="M180">
            <v>0</v>
          </cell>
          <cell r="N180">
            <v>0</v>
          </cell>
          <cell r="O180">
            <v>0</v>
          </cell>
          <cell r="P180">
            <v>0</v>
          </cell>
          <cell r="Q180">
            <v>0</v>
          </cell>
          <cell r="R180">
            <v>0</v>
          </cell>
          <cell r="S180">
            <v>2.0765213159928551</v>
          </cell>
          <cell r="T180">
            <v>0</v>
          </cell>
          <cell r="U180">
            <v>2.0765213159928551</v>
          </cell>
        </row>
        <row r="181">
          <cell r="J181">
            <v>28.25</v>
          </cell>
          <cell r="K181">
            <v>0</v>
          </cell>
          <cell r="L181">
            <v>0</v>
          </cell>
          <cell r="M181">
            <v>0</v>
          </cell>
          <cell r="N181">
            <v>0</v>
          </cell>
          <cell r="O181">
            <v>0</v>
          </cell>
          <cell r="P181">
            <v>0</v>
          </cell>
          <cell r="Q181">
            <v>0</v>
          </cell>
          <cell r="R181">
            <v>0</v>
          </cell>
          <cell r="S181">
            <v>2.1118266562435948</v>
          </cell>
          <cell r="T181">
            <v>0</v>
          </cell>
          <cell r="U181">
            <v>2.1118266562435948</v>
          </cell>
        </row>
        <row r="182">
          <cell r="J182">
            <v>28.5</v>
          </cell>
          <cell r="K182">
            <v>0</v>
          </cell>
          <cell r="L182">
            <v>0</v>
          </cell>
          <cell r="M182">
            <v>0</v>
          </cell>
          <cell r="N182">
            <v>0</v>
          </cell>
          <cell r="O182">
            <v>0</v>
          </cell>
          <cell r="P182">
            <v>0</v>
          </cell>
          <cell r="Q182">
            <v>0</v>
          </cell>
          <cell r="R182">
            <v>0</v>
          </cell>
          <cell r="S182">
            <v>2.1471319964943336</v>
          </cell>
          <cell r="T182">
            <v>0</v>
          </cell>
          <cell r="U182">
            <v>2.1471319964943336</v>
          </cell>
        </row>
        <row r="183">
          <cell r="J183">
            <v>28.75</v>
          </cell>
          <cell r="K183">
            <v>0</v>
          </cell>
          <cell r="L183">
            <v>0</v>
          </cell>
          <cell r="M183">
            <v>0</v>
          </cell>
          <cell r="N183">
            <v>0</v>
          </cell>
          <cell r="O183">
            <v>0</v>
          </cell>
          <cell r="P183">
            <v>0</v>
          </cell>
          <cell r="Q183">
            <v>0</v>
          </cell>
          <cell r="R183">
            <v>0</v>
          </cell>
          <cell r="S183">
            <v>2.1824373367450725</v>
          </cell>
          <cell r="T183">
            <v>0</v>
          </cell>
          <cell r="U183">
            <v>2.1824373367450725</v>
          </cell>
        </row>
        <row r="184">
          <cell r="J184">
            <v>29</v>
          </cell>
          <cell r="K184">
            <v>0</v>
          </cell>
          <cell r="L184">
            <v>0</v>
          </cell>
          <cell r="M184">
            <v>0</v>
          </cell>
          <cell r="N184">
            <v>0</v>
          </cell>
          <cell r="O184">
            <v>0</v>
          </cell>
          <cell r="P184">
            <v>0</v>
          </cell>
          <cell r="Q184">
            <v>0</v>
          </cell>
          <cell r="R184">
            <v>0</v>
          </cell>
          <cell r="S184">
            <v>2.2177426769958104</v>
          </cell>
          <cell r="T184">
            <v>0</v>
          </cell>
          <cell r="U184">
            <v>2.2177426769958104</v>
          </cell>
        </row>
        <row r="185">
          <cell r="J185">
            <v>29.25</v>
          </cell>
          <cell r="K185">
            <v>0</v>
          </cell>
          <cell r="L185">
            <v>0</v>
          </cell>
          <cell r="M185">
            <v>0</v>
          </cell>
          <cell r="N185">
            <v>0</v>
          </cell>
          <cell r="O185">
            <v>0</v>
          </cell>
          <cell r="P185">
            <v>0</v>
          </cell>
          <cell r="Q185">
            <v>0</v>
          </cell>
          <cell r="R185">
            <v>0</v>
          </cell>
          <cell r="S185">
            <v>2.2530480172465492</v>
          </cell>
          <cell r="T185">
            <v>0</v>
          </cell>
          <cell r="U185">
            <v>2.2530480172465492</v>
          </cell>
        </row>
        <row r="186">
          <cell r="J186">
            <v>29.5</v>
          </cell>
          <cell r="K186">
            <v>0</v>
          </cell>
          <cell r="L186">
            <v>0</v>
          </cell>
          <cell r="M186">
            <v>0</v>
          </cell>
          <cell r="N186">
            <v>0</v>
          </cell>
          <cell r="O186">
            <v>0</v>
          </cell>
          <cell r="P186">
            <v>0</v>
          </cell>
          <cell r="Q186">
            <v>0</v>
          </cell>
          <cell r="R186">
            <v>0</v>
          </cell>
          <cell r="S186">
            <v>2.288353357497289</v>
          </cell>
          <cell r="T186">
            <v>0</v>
          </cell>
          <cell r="U186">
            <v>2.288353357497289</v>
          </cell>
        </row>
        <row r="187">
          <cell r="J187">
            <v>29.75</v>
          </cell>
          <cell r="K187">
            <v>0</v>
          </cell>
          <cell r="L187">
            <v>0</v>
          </cell>
          <cell r="M187">
            <v>0</v>
          </cell>
          <cell r="N187">
            <v>0</v>
          </cell>
          <cell r="O187">
            <v>0</v>
          </cell>
          <cell r="P187">
            <v>0</v>
          </cell>
          <cell r="Q187">
            <v>0</v>
          </cell>
          <cell r="R187">
            <v>0</v>
          </cell>
          <cell r="S187">
            <v>2.3236586977480265</v>
          </cell>
          <cell r="T187">
            <v>0</v>
          </cell>
          <cell r="U187">
            <v>2.3236586977480265</v>
          </cell>
        </row>
        <row r="188">
          <cell r="J188">
            <v>30</v>
          </cell>
          <cell r="K188">
            <v>0</v>
          </cell>
          <cell r="L188">
            <v>0</v>
          </cell>
          <cell r="M188">
            <v>0</v>
          </cell>
          <cell r="N188">
            <v>0</v>
          </cell>
          <cell r="O188">
            <v>0</v>
          </cell>
          <cell r="P188">
            <v>0</v>
          </cell>
          <cell r="Q188">
            <v>0</v>
          </cell>
          <cell r="R188">
            <v>0</v>
          </cell>
          <cell r="S188">
            <v>2.3589640379987658</v>
          </cell>
          <cell r="T188">
            <v>0</v>
          </cell>
          <cell r="U188">
            <v>2.3589640379987658</v>
          </cell>
        </row>
        <row r="189">
          <cell r="J189">
            <v>30.25</v>
          </cell>
          <cell r="K189">
            <v>0</v>
          </cell>
          <cell r="L189">
            <v>0</v>
          </cell>
          <cell r="M189">
            <v>0</v>
          </cell>
          <cell r="N189">
            <v>0</v>
          </cell>
          <cell r="O189">
            <v>0</v>
          </cell>
          <cell r="P189">
            <v>0</v>
          </cell>
          <cell r="Q189">
            <v>0</v>
          </cell>
          <cell r="R189">
            <v>0</v>
          </cell>
          <cell r="S189">
            <v>2.394269378249505</v>
          </cell>
          <cell r="T189">
            <v>0</v>
          </cell>
          <cell r="U189">
            <v>2.394269378249505</v>
          </cell>
        </row>
        <row r="190">
          <cell r="J190">
            <v>30.5</v>
          </cell>
          <cell r="K190">
            <v>0</v>
          </cell>
          <cell r="L190">
            <v>0</v>
          </cell>
          <cell r="M190">
            <v>0</v>
          </cell>
          <cell r="N190">
            <v>0</v>
          </cell>
          <cell r="O190">
            <v>0</v>
          </cell>
          <cell r="P190">
            <v>0</v>
          </cell>
          <cell r="Q190">
            <v>0</v>
          </cell>
          <cell r="R190">
            <v>0</v>
          </cell>
          <cell r="S190">
            <v>2.4295747185002443</v>
          </cell>
          <cell r="T190">
            <v>0</v>
          </cell>
          <cell r="U190">
            <v>2.4295747185002443</v>
          </cell>
        </row>
        <row r="191">
          <cell r="J191">
            <v>30.75</v>
          </cell>
          <cell r="K191">
            <v>0</v>
          </cell>
          <cell r="L191">
            <v>0</v>
          </cell>
          <cell r="M191">
            <v>0</v>
          </cell>
          <cell r="N191">
            <v>0</v>
          </cell>
          <cell r="O191">
            <v>0</v>
          </cell>
          <cell r="P191">
            <v>0</v>
          </cell>
          <cell r="Q191">
            <v>0</v>
          </cell>
          <cell r="R191">
            <v>0</v>
          </cell>
          <cell r="S191">
            <v>2.4648800587509827</v>
          </cell>
          <cell r="T191">
            <v>0</v>
          </cell>
          <cell r="U191">
            <v>2.4648800587509827</v>
          </cell>
        </row>
        <row r="192">
          <cell r="J192">
            <v>31</v>
          </cell>
          <cell r="K192">
            <v>0</v>
          </cell>
          <cell r="L192">
            <v>0</v>
          </cell>
          <cell r="M192">
            <v>0</v>
          </cell>
          <cell r="N192">
            <v>0</v>
          </cell>
          <cell r="O192">
            <v>0</v>
          </cell>
          <cell r="P192">
            <v>0</v>
          </cell>
          <cell r="Q192">
            <v>0</v>
          </cell>
          <cell r="R192">
            <v>0</v>
          </cell>
          <cell r="S192">
            <v>2.5001853990017211</v>
          </cell>
          <cell r="T192">
            <v>0</v>
          </cell>
          <cell r="U192">
            <v>2.5001853990017211</v>
          </cell>
        </row>
        <row r="193">
          <cell r="J193">
            <v>31.25</v>
          </cell>
          <cell r="K193">
            <v>0</v>
          </cell>
          <cell r="L193">
            <v>0</v>
          </cell>
          <cell r="M193">
            <v>0</v>
          </cell>
          <cell r="N193">
            <v>0</v>
          </cell>
          <cell r="O193">
            <v>0</v>
          </cell>
          <cell r="P193">
            <v>0</v>
          </cell>
          <cell r="Q193">
            <v>0</v>
          </cell>
          <cell r="R193">
            <v>0</v>
          </cell>
          <cell r="S193">
            <v>2.5354907392524586</v>
          </cell>
          <cell r="T193">
            <v>0</v>
          </cell>
          <cell r="U193">
            <v>2.5354907392524586</v>
          </cell>
        </row>
        <row r="194">
          <cell r="J194">
            <v>31.5</v>
          </cell>
          <cell r="K194">
            <v>0</v>
          </cell>
          <cell r="L194">
            <v>0</v>
          </cell>
          <cell r="M194">
            <v>0</v>
          </cell>
          <cell r="N194">
            <v>0</v>
          </cell>
          <cell r="O194">
            <v>0</v>
          </cell>
          <cell r="P194">
            <v>0</v>
          </cell>
          <cell r="Q194">
            <v>0</v>
          </cell>
          <cell r="R194">
            <v>0</v>
          </cell>
          <cell r="S194">
            <v>2.5707960795032001</v>
          </cell>
          <cell r="T194">
            <v>0</v>
          </cell>
          <cell r="U194">
            <v>2.5707960795032001</v>
          </cell>
        </row>
        <row r="195">
          <cell r="J195">
            <v>31.75</v>
          </cell>
          <cell r="K195">
            <v>0</v>
          </cell>
          <cell r="L195">
            <v>0</v>
          </cell>
          <cell r="M195">
            <v>0</v>
          </cell>
          <cell r="N195">
            <v>0</v>
          </cell>
          <cell r="O195">
            <v>0</v>
          </cell>
          <cell r="P195">
            <v>0</v>
          </cell>
          <cell r="Q195">
            <v>0</v>
          </cell>
          <cell r="R195">
            <v>0</v>
          </cell>
          <cell r="S195">
            <v>2.6061014197539376</v>
          </cell>
          <cell r="T195">
            <v>0</v>
          </cell>
          <cell r="U195">
            <v>2.6061014197539376</v>
          </cell>
        </row>
        <row r="196">
          <cell r="J196">
            <v>32</v>
          </cell>
          <cell r="K196">
            <v>0</v>
          </cell>
          <cell r="L196">
            <v>0</v>
          </cell>
          <cell r="M196">
            <v>0</v>
          </cell>
          <cell r="N196">
            <v>0</v>
          </cell>
          <cell r="O196">
            <v>0</v>
          </cell>
          <cell r="P196">
            <v>0</v>
          </cell>
          <cell r="Q196">
            <v>0</v>
          </cell>
          <cell r="R196">
            <v>0</v>
          </cell>
          <cell r="S196">
            <v>2.6414067600046778</v>
          </cell>
          <cell r="T196">
            <v>0</v>
          </cell>
          <cell r="U196">
            <v>2.6414067600046778</v>
          </cell>
        </row>
        <row r="197">
          <cell r="J197">
            <v>32.25</v>
          </cell>
          <cell r="K197">
            <v>0</v>
          </cell>
          <cell r="L197">
            <v>0</v>
          </cell>
          <cell r="M197">
            <v>0</v>
          </cell>
          <cell r="N197">
            <v>0</v>
          </cell>
          <cell r="O197">
            <v>0</v>
          </cell>
          <cell r="P197">
            <v>0</v>
          </cell>
          <cell r="Q197">
            <v>0</v>
          </cell>
          <cell r="R197">
            <v>0</v>
          </cell>
          <cell r="S197">
            <v>2.6767121002554148</v>
          </cell>
          <cell r="T197">
            <v>0</v>
          </cell>
          <cell r="U197">
            <v>2.6767121002554148</v>
          </cell>
        </row>
        <row r="198">
          <cell r="J198">
            <v>32.5</v>
          </cell>
          <cell r="K198">
            <v>0</v>
          </cell>
          <cell r="L198">
            <v>0</v>
          </cell>
          <cell r="M198">
            <v>0</v>
          </cell>
          <cell r="N198">
            <v>0</v>
          </cell>
          <cell r="O198">
            <v>0</v>
          </cell>
          <cell r="P198">
            <v>0</v>
          </cell>
          <cell r="Q198">
            <v>0</v>
          </cell>
          <cell r="R198">
            <v>0</v>
          </cell>
          <cell r="S198">
            <v>2.7120174405061563</v>
          </cell>
          <cell r="T198">
            <v>0</v>
          </cell>
          <cell r="U198">
            <v>2.7120174405061563</v>
          </cell>
        </row>
        <row r="199">
          <cell r="J199">
            <v>32.75</v>
          </cell>
          <cell r="K199">
            <v>0</v>
          </cell>
          <cell r="L199">
            <v>0</v>
          </cell>
          <cell r="M199">
            <v>0</v>
          </cell>
          <cell r="N199">
            <v>0</v>
          </cell>
          <cell r="O199">
            <v>0</v>
          </cell>
          <cell r="P199">
            <v>0</v>
          </cell>
          <cell r="Q199">
            <v>0</v>
          </cell>
          <cell r="R199">
            <v>0</v>
          </cell>
          <cell r="S199">
            <v>2.7473227807568938</v>
          </cell>
          <cell r="T199">
            <v>0</v>
          </cell>
          <cell r="U199">
            <v>2.7473227807568938</v>
          </cell>
        </row>
        <row r="200">
          <cell r="J200">
            <v>33</v>
          </cell>
          <cell r="K200">
            <v>0</v>
          </cell>
          <cell r="L200">
            <v>0</v>
          </cell>
          <cell r="M200">
            <v>0</v>
          </cell>
          <cell r="N200">
            <v>0</v>
          </cell>
          <cell r="O200">
            <v>0</v>
          </cell>
          <cell r="P200">
            <v>0</v>
          </cell>
          <cell r="Q200">
            <v>0</v>
          </cell>
          <cell r="R200">
            <v>0</v>
          </cell>
          <cell r="S200">
            <v>2.7826281210076318</v>
          </cell>
          <cell r="T200">
            <v>0</v>
          </cell>
          <cell r="U200">
            <v>2.7826281210076318</v>
          </cell>
        </row>
        <row r="201">
          <cell r="J201">
            <v>33.25</v>
          </cell>
          <cell r="K201">
            <v>0</v>
          </cell>
          <cell r="L201">
            <v>0</v>
          </cell>
          <cell r="M201">
            <v>0</v>
          </cell>
          <cell r="N201">
            <v>0</v>
          </cell>
          <cell r="O201">
            <v>0</v>
          </cell>
          <cell r="P201">
            <v>0</v>
          </cell>
          <cell r="Q201">
            <v>0</v>
          </cell>
          <cell r="R201">
            <v>0</v>
          </cell>
          <cell r="S201">
            <v>2.8179334612583724</v>
          </cell>
          <cell r="T201">
            <v>0</v>
          </cell>
          <cell r="U201">
            <v>2.8179334612583724</v>
          </cell>
        </row>
        <row r="202">
          <cell r="J202">
            <v>33.5</v>
          </cell>
          <cell r="K202">
            <v>0</v>
          </cell>
          <cell r="L202">
            <v>0</v>
          </cell>
          <cell r="M202">
            <v>0</v>
          </cell>
          <cell r="N202">
            <v>0</v>
          </cell>
          <cell r="O202">
            <v>0</v>
          </cell>
          <cell r="P202">
            <v>0</v>
          </cell>
          <cell r="Q202">
            <v>0</v>
          </cell>
          <cell r="R202">
            <v>0</v>
          </cell>
          <cell r="S202">
            <v>2.8532388015091099</v>
          </cell>
          <cell r="T202">
            <v>0</v>
          </cell>
          <cell r="U202">
            <v>2.8532388015091099</v>
          </cell>
        </row>
        <row r="203">
          <cell r="J203">
            <v>33.75</v>
          </cell>
          <cell r="K203">
            <v>0</v>
          </cell>
          <cell r="L203">
            <v>0</v>
          </cell>
          <cell r="M203">
            <v>0</v>
          </cell>
          <cell r="N203">
            <v>0</v>
          </cell>
          <cell r="O203">
            <v>0</v>
          </cell>
          <cell r="P203">
            <v>0</v>
          </cell>
          <cell r="Q203">
            <v>0</v>
          </cell>
          <cell r="R203">
            <v>0</v>
          </cell>
          <cell r="S203">
            <v>2.8885441417598492</v>
          </cell>
          <cell r="T203">
            <v>0</v>
          </cell>
          <cell r="U203">
            <v>2.8885441417598492</v>
          </cell>
        </row>
        <row r="204">
          <cell r="J204">
            <v>34</v>
          </cell>
          <cell r="K204">
            <v>0</v>
          </cell>
          <cell r="L204">
            <v>0</v>
          </cell>
          <cell r="M204">
            <v>0</v>
          </cell>
          <cell r="N204">
            <v>0</v>
          </cell>
          <cell r="O204">
            <v>0</v>
          </cell>
          <cell r="P204">
            <v>0</v>
          </cell>
          <cell r="Q204">
            <v>0</v>
          </cell>
          <cell r="R204">
            <v>0</v>
          </cell>
          <cell r="S204">
            <v>2.9238494820105885</v>
          </cell>
          <cell r="T204">
            <v>0</v>
          </cell>
          <cell r="U204">
            <v>2.9238494820105885</v>
          </cell>
        </row>
        <row r="205">
          <cell r="J205">
            <v>34.25</v>
          </cell>
          <cell r="K205">
            <v>0</v>
          </cell>
          <cell r="L205">
            <v>0</v>
          </cell>
          <cell r="M205">
            <v>0</v>
          </cell>
          <cell r="N205">
            <v>0</v>
          </cell>
          <cell r="O205">
            <v>0</v>
          </cell>
          <cell r="P205">
            <v>0</v>
          </cell>
          <cell r="Q205">
            <v>0</v>
          </cell>
          <cell r="R205">
            <v>0</v>
          </cell>
          <cell r="S205">
            <v>2.9591548222613273</v>
          </cell>
          <cell r="T205">
            <v>0</v>
          </cell>
          <cell r="U205">
            <v>2.9591548222613273</v>
          </cell>
        </row>
        <row r="206">
          <cell r="J206">
            <v>34.5</v>
          </cell>
          <cell r="K206">
            <v>0</v>
          </cell>
          <cell r="L206">
            <v>0</v>
          </cell>
          <cell r="M206">
            <v>0</v>
          </cell>
          <cell r="N206">
            <v>0</v>
          </cell>
          <cell r="O206">
            <v>0</v>
          </cell>
          <cell r="P206">
            <v>0</v>
          </cell>
          <cell r="Q206">
            <v>0</v>
          </cell>
          <cell r="R206">
            <v>0</v>
          </cell>
          <cell r="S206">
            <v>2.9944601625120666</v>
          </cell>
          <cell r="T206">
            <v>0</v>
          </cell>
          <cell r="U206">
            <v>2.9944601625120666</v>
          </cell>
        </row>
        <row r="207">
          <cell r="J207">
            <v>34.75</v>
          </cell>
          <cell r="K207">
            <v>0</v>
          </cell>
          <cell r="L207">
            <v>0</v>
          </cell>
          <cell r="M207">
            <v>0</v>
          </cell>
          <cell r="N207">
            <v>0</v>
          </cell>
          <cell r="O207">
            <v>0</v>
          </cell>
          <cell r="P207">
            <v>0</v>
          </cell>
          <cell r="Q207">
            <v>0</v>
          </cell>
          <cell r="R207">
            <v>0</v>
          </cell>
          <cell r="S207">
            <v>3.0297655027628041</v>
          </cell>
          <cell r="T207">
            <v>0</v>
          </cell>
          <cell r="U207">
            <v>3.0297655027628041</v>
          </cell>
        </row>
        <row r="208">
          <cell r="J208">
            <v>35</v>
          </cell>
          <cell r="K208">
            <v>0</v>
          </cell>
          <cell r="L208">
            <v>0</v>
          </cell>
          <cell r="M208">
            <v>0</v>
          </cell>
          <cell r="N208">
            <v>0</v>
          </cell>
          <cell r="O208">
            <v>0</v>
          </cell>
          <cell r="P208">
            <v>0</v>
          </cell>
          <cell r="Q208">
            <v>0</v>
          </cell>
          <cell r="R208">
            <v>0</v>
          </cell>
          <cell r="S208">
            <v>3.065070843013542</v>
          </cell>
          <cell r="T208">
            <v>0</v>
          </cell>
          <cell r="U208">
            <v>3.065070843013542</v>
          </cell>
        </row>
        <row r="209">
          <cell r="J209">
            <v>35.25</v>
          </cell>
          <cell r="K209">
            <v>0</v>
          </cell>
          <cell r="L209">
            <v>0</v>
          </cell>
          <cell r="M209">
            <v>0</v>
          </cell>
          <cell r="N209">
            <v>0</v>
          </cell>
          <cell r="O209">
            <v>0</v>
          </cell>
          <cell r="P209">
            <v>0</v>
          </cell>
          <cell r="Q209">
            <v>0</v>
          </cell>
          <cell r="R209">
            <v>0</v>
          </cell>
          <cell r="S209">
            <v>3.1003761832642813</v>
          </cell>
          <cell r="T209">
            <v>0</v>
          </cell>
          <cell r="U209">
            <v>3.1003761832642813</v>
          </cell>
        </row>
        <row r="210">
          <cell r="J210">
            <v>35.5</v>
          </cell>
          <cell r="K210">
            <v>0</v>
          </cell>
          <cell r="L210">
            <v>0</v>
          </cell>
          <cell r="M210">
            <v>0</v>
          </cell>
          <cell r="N210">
            <v>0</v>
          </cell>
          <cell r="O210">
            <v>0</v>
          </cell>
          <cell r="P210">
            <v>0</v>
          </cell>
          <cell r="Q210">
            <v>0</v>
          </cell>
          <cell r="R210">
            <v>0</v>
          </cell>
          <cell r="S210">
            <v>3.1356815235150193</v>
          </cell>
          <cell r="T210">
            <v>0</v>
          </cell>
          <cell r="U210">
            <v>3.1356815235150193</v>
          </cell>
        </row>
        <row r="211">
          <cell r="J211">
            <v>35.75</v>
          </cell>
          <cell r="K211">
            <v>0</v>
          </cell>
          <cell r="L211">
            <v>0</v>
          </cell>
          <cell r="M211">
            <v>0</v>
          </cell>
          <cell r="N211">
            <v>0</v>
          </cell>
          <cell r="O211">
            <v>0</v>
          </cell>
          <cell r="P211">
            <v>0</v>
          </cell>
          <cell r="Q211">
            <v>0</v>
          </cell>
          <cell r="R211">
            <v>0</v>
          </cell>
          <cell r="S211">
            <v>3.1709868637657612</v>
          </cell>
          <cell r="T211">
            <v>0</v>
          </cell>
          <cell r="U211">
            <v>3.1709868637657612</v>
          </cell>
        </row>
        <row r="212">
          <cell r="J212">
            <v>36</v>
          </cell>
          <cell r="K212">
            <v>0</v>
          </cell>
          <cell r="L212">
            <v>0</v>
          </cell>
          <cell r="M212">
            <v>0</v>
          </cell>
          <cell r="N212">
            <v>0</v>
          </cell>
          <cell r="O212">
            <v>0</v>
          </cell>
          <cell r="P212">
            <v>0</v>
          </cell>
          <cell r="Q212">
            <v>0</v>
          </cell>
          <cell r="R212">
            <v>0</v>
          </cell>
          <cell r="S212">
            <v>3.2062922040164996</v>
          </cell>
          <cell r="T212">
            <v>0</v>
          </cell>
          <cell r="U212">
            <v>3.2062922040164996</v>
          </cell>
        </row>
        <row r="213">
          <cell r="J213">
            <v>36.25</v>
          </cell>
          <cell r="K213">
            <v>0</v>
          </cell>
          <cell r="L213">
            <v>0</v>
          </cell>
          <cell r="M213">
            <v>0</v>
          </cell>
          <cell r="N213">
            <v>0</v>
          </cell>
          <cell r="O213">
            <v>0</v>
          </cell>
          <cell r="P213">
            <v>0</v>
          </cell>
          <cell r="Q213">
            <v>0</v>
          </cell>
          <cell r="R213">
            <v>0</v>
          </cell>
          <cell r="S213">
            <v>3.2415975442672376</v>
          </cell>
          <cell r="T213">
            <v>0</v>
          </cell>
          <cell r="U213">
            <v>3.2415975442672376</v>
          </cell>
        </row>
        <row r="214">
          <cell r="J214">
            <v>36.5</v>
          </cell>
          <cell r="K214">
            <v>0</v>
          </cell>
          <cell r="L214">
            <v>0</v>
          </cell>
          <cell r="M214">
            <v>0</v>
          </cell>
          <cell r="N214">
            <v>0</v>
          </cell>
          <cell r="O214">
            <v>0</v>
          </cell>
          <cell r="P214">
            <v>0</v>
          </cell>
          <cell r="Q214">
            <v>0</v>
          </cell>
          <cell r="R214">
            <v>0</v>
          </cell>
          <cell r="S214">
            <v>3.2769028845179764</v>
          </cell>
          <cell r="T214">
            <v>0</v>
          </cell>
          <cell r="U214">
            <v>3.2769028845179764</v>
          </cell>
        </row>
        <row r="215">
          <cell r="J215">
            <v>36.75</v>
          </cell>
          <cell r="K215">
            <v>0</v>
          </cell>
          <cell r="L215">
            <v>0</v>
          </cell>
          <cell r="M215">
            <v>0</v>
          </cell>
          <cell r="N215">
            <v>0</v>
          </cell>
          <cell r="O215">
            <v>0</v>
          </cell>
          <cell r="P215">
            <v>0</v>
          </cell>
          <cell r="Q215">
            <v>0</v>
          </cell>
          <cell r="R215">
            <v>0</v>
          </cell>
          <cell r="S215">
            <v>3.3122082247687148</v>
          </cell>
          <cell r="T215">
            <v>0</v>
          </cell>
          <cell r="U215">
            <v>3.3122082247687148</v>
          </cell>
        </row>
        <row r="216">
          <cell r="J216">
            <v>37</v>
          </cell>
          <cell r="K216">
            <v>0</v>
          </cell>
          <cell r="L216">
            <v>0</v>
          </cell>
          <cell r="M216">
            <v>0</v>
          </cell>
          <cell r="N216">
            <v>0</v>
          </cell>
          <cell r="O216">
            <v>0</v>
          </cell>
          <cell r="P216">
            <v>0</v>
          </cell>
          <cell r="Q216">
            <v>0</v>
          </cell>
          <cell r="R216">
            <v>0</v>
          </cell>
          <cell r="S216">
            <v>3.3475135650194523</v>
          </cell>
          <cell r="T216">
            <v>0</v>
          </cell>
          <cell r="U216">
            <v>3.3475135650194523</v>
          </cell>
        </row>
        <row r="217">
          <cell r="J217">
            <v>37.25</v>
          </cell>
          <cell r="K217">
            <v>0</v>
          </cell>
          <cell r="L217">
            <v>0</v>
          </cell>
          <cell r="M217">
            <v>0</v>
          </cell>
          <cell r="N217">
            <v>0</v>
          </cell>
          <cell r="O217">
            <v>0</v>
          </cell>
          <cell r="P217">
            <v>0</v>
          </cell>
          <cell r="Q217">
            <v>0</v>
          </cell>
          <cell r="R217">
            <v>0</v>
          </cell>
          <cell r="S217">
            <v>3.3828189052701925</v>
          </cell>
          <cell r="T217">
            <v>0</v>
          </cell>
          <cell r="U217">
            <v>3.3828189052701925</v>
          </cell>
        </row>
        <row r="218">
          <cell r="J218">
            <v>37.5</v>
          </cell>
          <cell r="K218">
            <v>0</v>
          </cell>
          <cell r="L218">
            <v>0</v>
          </cell>
          <cell r="M218">
            <v>0</v>
          </cell>
          <cell r="N218">
            <v>0</v>
          </cell>
          <cell r="O218">
            <v>0</v>
          </cell>
          <cell r="P218">
            <v>0</v>
          </cell>
          <cell r="Q218">
            <v>0</v>
          </cell>
          <cell r="R218">
            <v>0</v>
          </cell>
          <cell r="S218">
            <v>3.4181242455209309</v>
          </cell>
          <cell r="T218">
            <v>0</v>
          </cell>
          <cell r="U218">
            <v>3.4181242455209309</v>
          </cell>
        </row>
        <row r="219">
          <cell r="J219">
            <v>37.75</v>
          </cell>
          <cell r="K219">
            <v>0</v>
          </cell>
          <cell r="L219">
            <v>0</v>
          </cell>
          <cell r="M219">
            <v>0</v>
          </cell>
          <cell r="N219">
            <v>0</v>
          </cell>
          <cell r="O219">
            <v>0</v>
          </cell>
          <cell r="P219">
            <v>0</v>
          </cell>
          <cell r="Q219">
            <v>0</v>
          </cell>
          <cell r="R219">
            <v>0</v>
          </cell>
          <cell r="S219">
            <v>3.4534295857716724</v>
          </cell>
          <cell r="T219">
            <v>0</v>
          </cell>
          <cell r="U219">
            <v>3.4534295857716724</v>
          </cell>
        </row>
        <row r="220">
          <cell r="J220">
            <v>38</v>
          </cell>
          <cell r="K220">
            <v>0</v>
          </cell>
          <cell r="L220">
            <v>0</v>
          </cell>
          <cell r="M220">
            <v>0</v>
          </cell>
          <cell r="N220">
            <v>0</v>
          </cell>
          <cell r="O220">
            <v>0</v>
          </cell>
          <cell r="P220">
            <v>0</v>
          </cell>
          <cell r="Q220">
            <v>0</v>
          </cell>
          <cell r="R220">
            <v>0</v>
          </cell>
          <cell r="S220">
            <v>3.4887349260224081</v>
          </cell>
          <cell r="T220">
            <v>0</v>
          </cell>
          <cell r="U220">
            <v>3.4887349260224081</v>
          </cell>
        </row>
        <row r="221">
          <cell r="J221">
            <v>38.25</v>
          </cell>
          <cell r="K221">
            <v>0</v>
          </cell>
          <cell r="L221">
            <v>0</v>
          </cell>
          <cell r="M221">
            <v>0</v>
          </cell>
          <cell r="N221">
            <v>0</v>
          </cell>
          <cell r="O221">
            <v>0</v>
          </cell>
          <cell r="P221">
            <v>0</v>
          </cell>
          <cell r="Q221">
            <v>0</v>
          </cell>
          <cell r="R221">
            <v>0</v>
          </cell>
          <cell r="S221">
            <v>3.5240402662731487</v>
          </cell>
          <cell r="T221">
            <v>0</v>
          </cell>
          <cell r="U221">
            <v>3.5240402662731487</v>
          </cell>
        </row>
        <row r="222">
          <cell r="J222">
            <v>38.5</v>
          </cell>
          <cell r="K222">
            <v>0</v>
          </cell>
          <cell r="L222">
            <v>0</v>
          </cell>
          <cell r="M222">
            <v>0</v>
          </cell>
          <cell r="N222">
            <v>0</v>
          </cell>
          <cell r="O222">
            <v>0</v>
          </cell>
          <cell r="P222">
            <v>0</v>
          </cell>
          <cell r="Q222">
            <v>0</v>
          </cell>
          <cell r="R222">
            <v>0</v>
          </cell>
          <cell r="S222">
            <v>3.5593456065238871</v>
          </cell>
          <cell r="T222">
            <v>0</v>
          </cell>
          <cell r="U222">
            <v>3.5593456065238871</v>
          </cell>
        </row>
        <row r="223">
          <cell r="J223">
            <v>38.75</v>
          </cell>
          <cell r="K223">
            <v>0</v>
          </cell>
          <cell r="L223">
            <v>0</v>
          </cell>
          <cell r="M223">
            <v>0</v>
          </cell>
          <cell r="N223">
            <v>0</v>
          </cell>
          <cell r="O223">
            <v>0</v>
          </cell>
          <cell r="P223">
            <v>0</v>
          </cell>
          <cell r="Q223">
            <v>0</v>
          </cell>
          <cell r="R223">
            <v>0</v>
          </cell>
          <cell r="S223">
            <v>3.594650946774625</v>
          </cell>
          <cell r="T223">
            <v>0</v>
          </cell>
          <cell r="U223">
            <v>3.594650946774625</v>
          </cell>
        </row>
        <row r="224">
          <cell r="J224">
            <v>39</v>
          </cell>
          <cell r="K224">
            <v>0</v>
          </cell>
          <cell r="L224">
            <v>0</v>
          </cell>
          <cell r="M224">
            <v>0</v>
          </cell>
          <cell r="N224">
            <v>0</v>
          </cell>
          <cell r="O224">
            <v>0</v>
          </cell>
          <cell r="P224">
            <v>0</v>
          </cell>
          <cell r="Q224">
            <v>0</v>
          </cell>
          <cell r="R224">
            <v>0</v>
          </cell>
          <cell r="S224">
            <v>3.6299562870253639</v>
          </cell>
          <cell r="T224">
            <v>0</v>
          </cell>
          <cell r="U224">
            <v>3.6299562870253639</v>
          </cell>
        </row>
        <row r="225">
          <cell r="J225">
            <v>39.25</v>
          </cell>
          <cell r="K225">
            <v>0</v>
          </cell>
          <cell r="L225">
            <v>0</v>
          </cell>
          <cell r="M225">
            <v>0</v>
          </cell>
          <cell r="N225">
            <v>0</v>
          </cell>
          <cell r="O225">
            <v>0</v>
          </cell>
          <cell r="P225">
            <v>0</v>
          </cell>
          <cell r="Q225">
            <v>0</v>
          </cell>
          <cell r="R225">
            <v>0</v>
          </cell>
          <cell r="S225">
            <v>3.6652616272761036</v>
          </cell>
          <cell r="T225">
            <v>0</v>
          </cell>
          <cell r="U225">
            <v>3.6652616272761036</v>
          </cell>
        </row>
        <row r="226">
          <cell r="J226">
            <v>39.5</v>
          </cell>
          <cell r="K226">
            <v>0</v>
          </cell>
          <cell r="L226">
            <v>0</v>
          </cell>
          <cell r="M226">
            <v>0</v>
          </cell>
          <cell r="N226">
            <v>0</v>
          </cell>
          <cell r="O226">
            <v>0</v>
          </cell>
          <cell r="P226">
            <v>0</v>
          </cell>
          <cell r="Q226">
            <v>0</v>
          </cell>
          <cell r="R226">
            <v>0</v>
          </cell>
          <cell r="S226">
            <v>3.7005669675268424</v>
          </cell>
          <cell r="T226">
            <v>0</v>
          </cell>
          <cell r="U226">
            <v>3.7005669675268424</v>
          </cell>
        </row>
        <row r="227">
          <cell r="J227">
            <v>39.75</v>
          </cell>
          <cell r="K227">
            <v>0</v>
          </cell>
          <cell r="L227">
            <v>0</v>
          </cell>
          <cell r="M227">
            <v>0</v>
          </cell>
          <cell r="N227">
            <v>0</v>
          </cell>
          <cell r="O227">
            <v>0</v>
          </cell>
          <cell r="P227">
            <v>0</v>
          </cell>
          <cell r="Q227">
            <v>0</v>
          </cell>
          <cell r="R227">
            <v>0</v>
          </cell>
          <cell r="S227">
            <v>3.7358723077775813</v>
          </cell>
          <cell r="T227">
            <v>0</v>
          </cell>
          <cell r="U227">
            <v>3.7358723077775813</v>
          </cell>
        </row>
        <row r="228">
          <cell r="J228">
            <v>40</v>
          </cell>
          <cell r="K228">
            <v>0</v>
          </cell>
          <cell r="L228">
            <v>0</v>
          </cell>
          <cell r="M228">
            <v>0</v>
          </cell>
          <cell r="N228">
            <v>0</v>
          </cell>
          <cell r="O228">
            <v>0</v>
          </cell>
          <cell r="P228">
            <v>0</v>
          </cell>
          <cell r="Q228">
            <v>0</v>
          </cell>
          <cell r="R228">
            <v>0</v>
          </cell>
          <cell r="S228">
            <v>3.7711776480283197</v>
          </cell>
          <cell r="T228">
            <v>0</v>
          </cell>
          <cell r="U228">
            <v>3.7711776480283197</v>
          </cell>
        </row>
        <row r="229">
          <cell r="J229">
            <v>40.25</v>
          </cell>
          <cell r="K229">
            <v>0</v>
          </cell>
          <cell r="L229">
            <v>0</v>
          </cell>
          <cell r="M229">
            <v>0</v>
          </cell>
          <cell r="N229">
            <v>0</v>
          </cell>
          <cell r="O229">
            <v>0</v>
          </cell>
          <cell r="P229">
            <v>0</v>
          </cell>
          <cell r="Q229">
            <v>0</v>
          </cell>
          <cell r="R229">
            <v>0</v>
          </cell>
          <cell r="S229">
            <v>3.8064829882790598</v>
          </cell>
          <cell r="T229">
            <v>0</v>
          </cell>
          <cell r="U229">
            <v>3.8064829882790598</v>
          </cell>
        </row>
        <row r="230">
          <cell r="J230">
            <v>40.5</v>
          </cell>
          <cell r="K230">
            <v>0</v>
          </cell>
          <cell r="L230">
            <v>0</v>
          </cell>
          <cell r="M230">
            <v>0</v>
          </cell>
          <cell r="N230">
            <v>0</v>
          </cell>
          <cell r="O230">
            <v>0</v>
          </cell>
          <cell r="P230">
            <v>0</v>
          </cell>
          <cell r="Q230">
            <v>0</v>
          </cell>
          <cell r="R230">
            <v>0</v>
          </cell>
          <cell r="S230">
            <v>3.8417883285297987</v>
          </cell>
          <cell r="T230">
            <v>0</v>
          </cell>
          <cell r="U230">
            <v>3.8417883285297987</v>
          </cell>
        </row>
        <row r="231">
          <cell r="J231">
            <v>40.75</v>
          </cell>
          <cell r="K231">
            <v>0</v>
          </cell>
          <cell r="L231">
            <v>0</v>
          </cell>
          <cell r="M231">
            <v>0</v>
          </cell>
          <cell r="N231">
            <v>0</v>
          </cell>
          <cell r="O231">
            <v>0</v>
          </cell>
          <cell r="P231">
            <v>0</v>
          </cell>
          <cell r="Q231">
            <v>0</v>
          </cell>
          <cell r="R231">
            <v>0</v>
          </cell>
          <cell r="S231">
            <v>3.8770936687805353</v>
          </cell>
          <cell r="T231">
            <v>0</v>
          </cell>
          <cell r="U231">
            <v>3.8770936687805353</v>
          </cell>
        </row>
        <row r="232">
          <cell r="J232">
            <v>41</v>
          </cell>
          <cell r="K232">
            <v>0</v>
          </cell>
          <cell r="L232">
            <v>0</v>
          </cell>
          <cell r="M232">
            <v>0</v>
          </cell>
          <cell r="N232">
            <v>0</v>
          </cell>
          <cell r="O232">
            <v>0</v>
          </cell>
          <cell r="P232">
            <v>0</v>
          </cell>
          <cell r="Q232">
            <v>0</v>
          </cell>
          <cell r="R232">
            <v>0</v>
          </cell>
          <cell r="S232">
            <v>3.912399009031275</v>
          </cell>
          <cell r="T232">
            <v>0</v>
          </cell>
          <cell r="U232">
            <v>3.912399009031275</v>
          </cell>
        </row>
        <row r="233">
          <cell r="J233">
            <v>41.25</v>
          </cell>
          <cell r="K233">
            <v>0</v>
          </cell>
          <cell r="L233">
            <v>0</v>
          </cell>
          <cell r="M233">
            <v>0</v>
          </cell>
          <cell r="N233">
            <v>0</v>
          </cell>
          <cell r="O233">
            <v>0</v>
          </cell>
          <cell r="P233">
            <v>0</v>
          </cell>
          <cell r="Q233">
            <v>0</v>
          </cell>
          <cell r="R233">
            <v>0</v>
          </cell>
          <cell r="S233">
            <v>3.9477043492820143</v>
          </cell>
          <cell r="T233">
            <v>0</v>
          </cell>
          <cell r="U233">
            <v>3.9477043492820143</v>
          </cell>
        </row>
        <row r="234">
          <cell r="J234">
            <v>41.5</v>
          </cell>
          <cell r="K234">
            <v>0</v>
          </cell>
          <cell r="L234">
            <v>0</v>
          </cell>
          <cell r="M234">
            <v>0</v>
          </cell>
          <cell r="N234">
            <v>0</v>
          </cell>
          <cell r="O234">
            <v>0</v>
          </cell>
          <cell r="P234">
            <v>0</v>
          </cell>
          <cell r="Q234">
            <v>0</v>
          </cell>
          <cell r="R234">
            <v>0</v>
          </cell>
          <cell r="S234">
            <v>3.983009689532754</v>
          </cell>
          <cell r="T234">
            <v>0</v>
          </cell>
          <cell r="U234">
            <v>3.983009689532754</v>
          </cell>
        </row>
        <row r="235">
          <cell r="J235">
            <v>41.75</v>
          </cell>
          <cell r="K235">
            <v>0</v>
          </cell>
          <cell r="L235">
            <v>0</v>
          </cell>
          <cell r="M235">
            <v>0</v>
          </cell>
          <cell r="N235">
            <v>0</v>
          </cell>
          <cell r="O235">
            <v>0</v>
          </cell>
          <cell r="P235">
            <v>0</v>
          </cell>
          <cell r="Q235">
            <v>0</v>
          </cell>
          <cell r="R235">
            <v>0</v>
          </cell>
          <cell r="S235">
            <v>4.0183150297834933</v>
          </cell>
          <cell r="T235">
            <v>0</v>
          </cell>
          <cell r="U235">
            <v>4.0183150297834933</v>
          </cell>
        </row>
        <row r="236">
          <cell r="J236">
            <v>42</v>
          </cell>
          <cell r="K236">
            <v>0</v>
          </cell>
          <cell r="L236">
            <v>0</v>
          </cell>
          <cell r="M236">
            <v>0</v>
          </cell>
          <cell r="N236">
            <v>0</v>
          </cell>
          <cell r="O236">
            <v>0</v>
          </cell>
          <cell r="P236">
            <v>0</v>
          </cell>
          <cell r="Q236">
            <v>0</v>
          </cell>
          <cell r="R236">
            <v>0</v>
          </cell>
          <cell r="S236">
            <v>4.0536203700342313</v>
          </cell>
          <cell r="T236">
            <v>0</v>
          </cell>
          <cell r="U236">
            <v>4.0536203700342313</v>
          </cell>
        </row>
        <row r="237">
          <cell r="J237">
            <v>42.25</v>
          </cell>
          <cell r="K237">
            <v>0</v>
          </cell>
          <cell r="L237">
            <v>0</v>
          </cell>
          <cell r="M237">
            <v>0</v>
          </cell>
          <cell r="N237">
            <v>0</v>
          </cell>
          <cell r="O237">
            <v>0</v>
          </cell>
          <cell r="P237">
            <v>0</v>
          </cell>
          <cell r="Q237">
            <v>0</v>
          </cell>
          <cell r="R237">
            <v>0</v>
          </cell>
          <cell r="S237">
            <v>4.0889257102849692</v>
          </cell>
          <cell r="T237">
            <v>0</v>
          </cell>
          <cell r="U237">
            <v>4.0889257102849692</v>
          </cell>
        </row>
        <row r="238">
          <cell r="J238">
            <v>42.5</v>
          </cell>
          <cell r="K238">
            <v>0</v>
          </cell>
          <cell r="L238">
            <v>0</v>
          </cell>
          <cell r="M238">
            <v>0</v>
          </cell>
          <cell r="N238">
            <v>0</v>
          </cell>
          <cell r="O238">
            <v>0</v>
          </cell>
          <cell r="P238">
            <v>0</v>
          </cell>
          <cell r="Q238">
            <v>0</v>
          </cell>
          <cell r="R238">
            <v>0</v>
          </cell>
          <cell r="S238">
            <v>4.1242310505357089</v>
          </cell>
          <cell r="T238">
            <v>0</v>
          </cell>
          <cell r="U238">
            <v>4.1242310505357089</v>
          </cell>
        </row>
        <row r="239">
          <cell r="J239">
            <v>42.75</v>
          </cell>
          <cell r="K239">
            <v>0</v>
          </cell>
          <cell r="L239">
            <v>0</v>
          </cell>
          <cell r="M239">
            <v>0</v>
          </cell>
          <cell r="N239">
            <v>0</v>
          </cell>
          <cell r="O239">
            <v>0</v>
          </cell>
          <cell r="P239">
            <v>0</v>
          </cell>
          <cell r="Q239">
            <v>0</v>
          </cell>
          <cell r="R239">
            <v>0</v>
          </cell>
          <cell r="S239">
            <v>4.1595363907864487</v>
          </cell>
          <cell r="T239">
            <v>0</v>
          </cell>
          <cell r="U239">
            <v>4.1595363907864487</v>
          </cell>
        </row>
        <row r="240">
          <cell r="J240">
            <v>43</v>
          </cell>
          <cell r="K240">
            <v>0</v>
          </cell>
          <cell r="L240">
            <v>0</v>
          </cell>
          <cell r="M240">
            <v>0</v>
          </cell>
          <cell r="N240">
            <v>0</v>
          </cell>
          <cell r="O240">
            <v>0</v>
          </cell>
          <cell r="P240">
            <v>0</v>
          </cell>
          <cell r="Q240">
            <v>0</v>
          </cell>
          <cell r="R240">
            <v>0</v>
          </cell>
          <cell r="S240">
            <v>4.1948417310371875</v>
          </cell>
          <cell r="T240">
            <v>0</v>
          </cell>
          <cell r="U240">
            <v>4.1948417310371875</v>
          </cell>
        </row>
        <row r="241">
          <cell r="J241">
            <v>43.25</v>
          </cell>
          <cell r="K241">
            <v>0</v>
          </cell>
          <cell r="L241">
            <v>0</v>
          </cell>
          <cell r="M241">
            <v>0</v>
          </cell>
          <cell r="N241">
            <v>0</v>
          </cell>
          <cell r="O241">
            <v>0</v>
          </cell>
          <cell r="P241">
            <v>0</v>
          </cell>
          <cell r="Q241">
            <v>0</v>
          </cell>
          <cell r="R241">
            <v>0</v>
          </cell>
          <cell r="S241">
            <v>4.2301470712879254</v>
          </cell>
          <cell r="T241">
            <v>0</v>
          </cell>
          <cell r="U241">
            <v>4.2301470712879254</v>
          </cell>
        </row>
        <row r="242">
          <cell r="J242">
            <v>43.5</v>
          </cell>
          <cell r="K242">
            <v>0</v>
          </cell>
          <cell r="L242">
            <v>0</v>
          </cell>
          <cell r="M242">
            <v>0</v>
          </cell>
          <cell r="N242">
            <v>0</v>
          </cell>
          <cell r="O242">
            <v>0</v>
          </cell>
          <cell r="P242">
            <v>0</v>
          </cell>
          <cell r="Q242">
            <v>0</v>
          </cell>
          <cell r="R242">
            <v>0</v>
          </cell>
          <cell r="S242">
            <v>4.2654524115386643</v>
          </cell>
          <cell r="T242">
            <v>0</v>
          </cell>
          <cell r="U242">
            <v>4.2654524115386643</v>
          </cell>
        </row>
        <row r="243">
          <cell r="J243">
            <v>43.75</v>
          </cell>
          <cell r="K243">
            <v>0</v>
          </cell>
          <cell r="L243">
            <v>0</v>
          </cell>
          <cell r="M243">
            <v>0</v>
          </cell>
          <cell r="N243">
            <v>0</v>
          </cell>
          <cell r="O243">
            <v>0</v>
          </cell>
          <cell r="P243">
            <v>0</v>
          </cell>
          <cell r="Q243">
            <v>0</v>
          </cell>
          <cell r="R243">
            <v>0</v>
          </cell>
          <cell r="S243">
            <v>4.3007577517894005</v>
          </cell>
          <cell r="T243">
            <v>0</v>
          </cell>
          <cell r="U243">
            <v>4.3007577517894005</v>
          </cell>
        </row>
        <row r="244">
          <cell r="J244">
            <v>44</v>
          </cell>
          <cell r="K244">
            <v>0</v>
          </cell>
          <cell r="L244">
            <v>0</v>
          </cell>
          <cell r="M244">
            <v>0</v>
          </cell>
          <cell r="N244">
            <v>0</v>
          </cell>
          <cell r="O244">
            <v>0</v>
          </cell>
          <cell r="P244">
            <v>0</v>
          </cell>
          <cell r="Q244">
            <v>0</v>
          </cell>
          <cell r="R244">
            <v>0</v>
          </cell>
          <cell r="S244">
            <v>4.3360630920401411</v>
          </cell>
          <cell r="T244">
            <v>0</v>
          </cell>
          <cell r="U244">
            <v>4.3360630920401411</v>
          </cell>
        </row>
        <row r="245">
          <cell r="J245">
            <v>44.25</v>
          </cell>
          <cell r="K245">
            <v>0</v>
          </cell>
          <cell r="L245">
            <v>0</v>
          </cell>
          <cell r="M245">
            <v>0</v>
          </cell>
          <cell r="N245">
            <v>0</v>
          </cell>
          <cell r="O245">
            <v>0</v>
          </cell>
          <cell r="P245">
            <v>0</v>
          </cell>
          <cell r="Q245">
            <v>0</v>
          </cell>
          <cell r="R245">
            <v>0</v>
          </cell>
          <cell r="S245">
            <v>4.371368432290879</v>
          </cell>
          <cell r="T245">
            <v>0</v>
          </cell>
          <cell r="U245">
            <v>4.371368432290879</v>
          </cell>
        </row>
        <row r="246">
          <cell r="J246">
            <v>44.5</v>
          </cell>
          <cell r="K246">
            <v>0</v>
          </cell>
          <cell r="L246">
            <v>0</v>
          </cell>
          <cell r="M246">
            <v>0</v>
          </cell>
          <cell r="N246">
            <v>0</v>
          </cell>
          <cell r="O246">
            <v>0</v>
          </cell>
          <cell r="P246">
            <v>0</v>
          </cell>
          <cell r="Q246">
            <v>0</v>
          </cell>
          <cell r="R246">
            <v>0</v>
          </cell>
          <cell r="S246">
            <v>4.4066737725416214</v>
          </cell>
          <cell r="T246">
            <v>0</v>
          </cell>
          <cell r="U246">
            <v>4.4066737725416214</v>
          </cell>
        </row>
        <row r="247">
          <cell r="J247">
            <v>44.75</v>
          </cell>
          <cell r="K247">
            <v>0</v>
          </cell>
          <cell r="L247">
            <v>0</v>
          </cell>
          <cell r="M247">
            <v>0</v>
          </cell>
          <cell r="N247">
            <v>0</v>
          </cell>
          <cell r="O247">
            <v>0</v>
          </cell>
          <cell r="P247">
            <v>0</v>
          </cell>
          <cell r="Q247">
            <v>0</v>
          </cell>
          <cell r="R247">
            <v>0</v>
          </cell>
          <cell r="S247">
            <v>4.4419791127923576</v>
          </cell>
          <cell r="T247">
            <v>0</v>
          </cell>
          <cell r="U247">
            <v>4.4419791127923576</v>
          </cell>
        </row>
        <row r="248">
          <cell r="J248">
            <v>45</v>
          </cell>
          <cell r="K248">
            <v>0</v>
          </cell>
          <cell r="L248">
            <v>0</v>
          </cell>
          <cell r="M248">
            <v>0</v>
          </cell>
          <cell r="N248">
            <v>0</v>
          </cell>
          <cell r="O248">
            <v>0</v>
          </cell>
          <cell r="P248">
            <v>0</v>
          </cell>
          <cell r="Q248">
            <v>0</v>
          </cell>
          <cell r="R248">
            <v>0</v>
          </cell>
          <cell r="S248">
            <v>4.4772844530430964</v>
          </cell>
          <cell r="T248">
            <v>0</v>
          </cell>
          <cell r="U248">
            <v>4.4772844530430964</v>
          </cell>
        </row>
        <row r="249">
          <cell r="J249">
            <v>45.25</v>
          </cell>
          <cell r="K249">
            <v>0</v>
          </cell>
          <cell r="L249">
            <v>0</v>
          </cell>
          <cell r="M249">
            <v>0</v>
          </cell>
          <cell r="N249">
            <v>0</v>
          </cell>
          <cell r="O249">
            <v>0</v>
          </cell>
          <cell r="P249">
            <v>0</v>
          </cell>
          <cell r="Q249">
            <v>0</v>
          </cell>
          <cell r="R249">
            <v>0</v>
          </cell>
          <cell r="S249">
            <v>4.5125897932938352</v>
          </cell>
          <cell r="T249">
            <v>0</v>
          </cell>
          <cell r="U249">
            <v>4.5125897932938352</v>
          </cell>
        </row>
        <row r="250">
          <cell r="J250">
            <v>45.5</v>
          </cell>
          <cell r="K250">
            <v>0</v>
          </cell>
          <cell r="L250">
            <v>0</v>
          </cell>
          <cell r="M250">
            <v>0</v>
          </cell>
          <cell r="N250">
            <v>0</v>
          </cell>
          <cell r="O250">
            <v>0</v>
          </cell>
          <cell r="P250">
            <v>0</v>
          </cell>
          <cell r="Q250">
            <v>0</v>
          </cell>
          <cell r="R250">
            <v>0</v>
          </cell>
          <cell r="S250">
            <v>4.5478951335445759</v>
          </cell>
          <cell r="T250">
            <v>0</v>
          </cell>
          <cell r="U250">
            <v>4.5478951335445759</v>
          </cell>
        </row>
        <row r="251">
          <cell r="J251">
            <v>45.75</v>
          </cell>
          <cell r="K251">
            <v>0</v>
          </cell>
          <cell r="L251">
            <v>0</v>
          </cell>
          <cell r="M251">
            <v>0</v>
          </cell>
          <cell r="N251">
            <v>0</v>
          </cell>
          <cell r="O251">
            <v>0</v>
          </cell>
          <cell r="P251">
            <v>0</v>
          </cell>
          <cell r="Q251">
            <v>0</v>
          </cell>
          <cell r="R251">
            <v>0</v>
          </cell>
          <cell r="S251">
            <v>4.5832004737953147</v>
          </cell>
          <cell r="T251">
            <v>0</v>
          </cell>
          <cell r="U251">
            <v>4.5832004737953147</v>
          </cell>
        </row>
        <row r="252">
          <cell r="J252">
            <v>46</v>
          </cell>
          <cell r="K252">
            <v>0</v>
          </cell>
          <cell r="L252">
            <v>0</v>
          </cell>
          <cell r="M252">
            <v>0</v>
          </cell>
          <cell r="N252">
            <v>0</v>
          </cell>
          <cell r="O252">
            <v>0</v>
          </cell>
          <cell r="P252">
            <v>0</v>
          </cell>
          <cell r="Q252">
            <v>0</v>
          </cell>
          <cell r="R252">
            <v>0</v>
          </cell>
          <cell r="S252">
            <v>4.6185058140460509</v>
          </cell>
          <cell r="T252">
            <v>0</v>
          </cell>
          <cell r="U252">
            <v>4.6185058140460509</v>
          </cell>
        </row>
        <row r="253">
          <cell r="J253">
            <v>46.25</v>
          </cell>
          <cell r="K253">
            <v>0</v>
          </cell>
          <cell r="L253">
            <v>0</v>
          </cell>
          <cell r="M253">
            <v>0</v>
          </cell>
          <cell r="N253">
            <v>0</v>
          </cell>
          <cell r="O253">
            <v>0</v>
          </cell>
          <cell r="P253">
            <v>0</v>
          </cell>
          <cell r="Q253">
            <v>0</v>
          </cell>
          <cell r="R253">
            <v>0</v>
          </cell>
          <cell r="S253">
            <v>4.6538111542967924</v>
          </cell>
          <cell r="T253">
            <v>0</v>
          </cell>
          <cell r="U253">
            <v>4.6538111542967924</v>
          </cell>
        </row>
        <row r="254">
          <cell r="J254">
            <v>46.5</v>
          </cell>
          <cell r="K254">
            <v>0</v>
          </cell>
          <cell r="L254">
            <v>0</v>
          </cell>
          <cell r="M254">
            <v>0</v>
          </cell>
          <cell r="N254">
            <v>0</v>
          </cell>
          <cell r="O254">
            <v>0</v>
          </cell>
          <cell r="P254">
            <v>0</v>
          </cell>
          <cell r="Q254">
            <v>0</v>
          </cell>
          <cell r="R254">
            <v>0</v>
          </cell>
          <cell r="S254">
            <v>4.6891164945475303</v>
          </cell>
          <cell r="T254">
            <v>0</v>
          </cell>
          <cell r="U254">
            <v>4.6891164945475303</v>
          </cell>
        </row>
        <row r="255">
          <cell r="J255">
            <v>46.75</v>
          </cell>
          <cell r="K255">
            <v>0</v>
          </cell>
          <cell r="L255">
            <v>0</v>
          </cell>
          <cell r="M255">
            <v>0</v>
          </cell>
          <cell r="N255">
            <v>0</v>
          </cell>
          <cell r="O255">
            <v>0</v>
          </cell>
          <cell r="P255">
            <v>0</v>
          </cell>
          <cell r="Q255">
            <v>0</v>
          </cell>
          <cell r="R255">
            <v>0</v>
          </cell>
          <cell r="S255">
            <v>4.7244218347982683</v>
          </cell>
          <cell r="T255">
            <v>0</v>
          </cell>
          <cell r="U255">
            <v>4.7244218347982683</v>
          </cell>
        </row>
        <row r="256">
          <cell r="J256">
            <v>47</v>
          </cell>
          <cell r="K256">
            <v>0</v>
          </cell>
          <cell r="L256">
            <v>0</v>
          </cell>
          <cell r="M256">
            <v>0</v>
          </cell>
          <cell r="N256">
            <v>0</v>
          </cell>
          <cell r="O256">
            <v>0</v>
          </cell>
          <cell r="P256">
            <v>0</v>
          </cell>
          <cell r="Q256">
            <v>0</v>
          </cell>
          <cell r="R256">
            <v>0</v>
          </cell>
          <cell r="S256">
            <v>4.7597271750490062</v>
          </cell>
          <cell r="T256">
            <v>0</v>
          </cell>
          <cell r="U256">
            <v>4.7597271750490062</v>
          </cell>
        </row>
        <row r="257">
          <cell r="J257">
            <v>47.25</v>
          </cell>
          <cell r="K257">
            <v>0</v>
          </cell>
          <cell r="L257">
            <v>0</v>
          </cell>
          <cell r="M257">
            <v>0</v>
          </cell>
          <cell r="N257">
            <v>0</v>
          </cell>
          <cell r="O257">
            <v>0</v>
          </cell>
          <cell r="P257">
            <v>0</v>
          </cell>
          <cell r="Q257">
            <v>0</v>
          </cell>
          <cell r="R257">
            <v>0</v>
          </cell>
          <cell r="S257">
            <v>4.7950325152997459</v>
          </cell>
          <cell r="T257">
            <v>0</v>
          </cell>
          <cell r="U257">
            <v>4.7950325152997459</v>
          </cell>
        </row>
        <row r="258">
          <cell r="J258">
            <v>47.5</v>
          </cell>
          <cell r="K258">
            <v>0</v>
          </cell>
          <cell r="L258">
            <v>0</v>
          </cell>
          <cell r="M258">
            <v>0</v>
          </cell>
          <cell r="N258">
            <v>0</v>
          </cell>
          <cell r="O258">
            <v>0</v>
          </cell>
          <cell r="P258">
            <v>0</v>
          </cell>
          <cell r="Q258">
            <v>0</v>
          </cell>
          <cell r="R258">
            <v>0</v>
          </cell>
          <cell r="S258">
            <v>4.8303378555504874</v>
          </cell>
          <cell r="T258">
            <v>0</v>
          </cell>
          <cell r="U258">
            <v>4.8303378555504874</v>
          </cell>
        </row>
        <row r="259">
          <cell r="J259">
            <v>47.75</v>
          </cell>
          <cell r="K259">
            <v>0</v>
          </cell>
          <cell r="L259">
            <v>0</v>
          </cell>
          <cell r="M259">
            <v>0</v>
          </cell>
          <cell r="N259">
            <v>0</v>
          </cell>
          <cell r="O259">
            <v>0</v>
          </cell>
          <cell r="P259">
            <v>0</v>
          </cell>
          <cell r="Q259">
            <v>0</v>
          </cell>
          <cell r="R259">
            <v>0</v>
          </cell>
          <cell r="S259">
            <v>4.8656431958012245</v>
          </cell>
          <cell r="T259">
            <v>0</v>
          </cell>
          <cell r="U259">
            <v>4.8656431958012245</v>
          </cell>
        </row>
        <row r="260">
          <cell r="J260">
            <v>48</v>
          </cell>
          <cell r="K260">
            <v>0</v>
          </cell>
          <cell r="L260">
            <v>0</v>
          </cell>
          <cell r="M260">
            <v>0</v>
          </cell>
          <cell r="N260">
            <v>0</v>
          </cell>
          <cell r="O260">
            <v>0</v>
          </cell>
          <cell r="P260">
            <v>0</v>
          </cell>
          <cell r="Q260">
            <v>0</v>
          </cell>
          <cell r="R260">
            <v>0</v>
          </cell>
          <cell r="S260">
            <v>4.9009485360519633</v>
          </cell>
          <cell r="T260">
            <v>0</v>
          </cell>
          <cell r="U260">
            <v>4.9009485360519633</v>
          </cell>
        </row>
        <row r="261">
          <cell r="J261">
            <v>48.25</v>
          </cell>
          <cell r="K261">
            <v>0</v>
          </cell>
          <cell r="L261">
            <v>0</v>
          </cell>
          <cell r="M261">
            <v>0</v>
          </cell>
          <cell r="N261">
            <v>0</v>
          </cell>
          <cell r="O261">
            <v>0</v>
          </cell>
          <cell r="P261">
            <v>0</v>
          </cell>
          <cell r="Q261">
            <v>0</v>
          </cell>
          <cell r="R261">
            <v>0</v>
          </cell>
          <cell r="S261">
            <v>4.9362538763027022</v>
          </cell>
          <cell r="T261">
            <v>0</v>
          </cell>
          <cell r="U261">
            <v>4.9362538763027022</v>
          </cell>
        </row>
        <row r="262">
          <cell r="J262">
            <v>48.5</v>
          </cell>
          <cell r="K262">
            <v>0</v>
          </cell>
          <cell r="L262">
            <v>0</v>
          </cell>
          <cell r="M262">
            <v>0</v>
          </cell>
          <cell r="N262">
            <v>0</v>
          </cell>
          <cell r="O262">
            <v>0</v>
          </cell>
          <cell r="P262">
            <v>0</v>
          </cell>
          <cell r="Q262">
            <v>0</v>
          </cell>
          <cell r="R262">
            <v>0</v>
          </cell>
          <cell r="S262">
            <v>4.971559216553441</v>
          </cell>
          <cell r="T262">
            <v>0</v>
          </cell>
          <cell r="U262">
            <v>4.971559216553441</v>
          </cell>
        </row>
        <row r="263">
          <cell r="J263">
            <v>48.75</v>
          </cell>
          <cell r="K263">
            <v>0</v>
          </cell>
          <cell r="L263">
            <v>0</v>
          </cell>
          <cell r="M263">
            <v>0</v>
          </cell>
          <cell r="N263">
            <v>0</v>
          </cell>
          <cell r="O263">
            <v>0</v>
          </cell>
          <cell r="P263">
            <v>0</v>
          </cell>
          <cell r="Q263">
            <v>0</v>
          </cell>
          <cell r="R263">
            <v>0</v>
          </cell>
          <cell r="S263">
            <v>5.0068645568041807</v>
          </cell>
          <cell r="T263">
            <v>0</v>
          </cell>
          <cell r="U263">
            <v>5.0068645568041807</v>
          </cell>
        </row>
        <row r="264">
          <cell r="J264">
            <v>49</v>
          </cell>
          <cell r="K264">
            <v>0</v>
          </cell>
          <cell r="L264">
            <v>0</v>
          </cell>
          <cell r="M264">
            <v>0</v>
          </cell>
          <cell r="N264">
            <v>0</v>
          </cell>
          <cell r="O264">
            <v>0</v>
          </cell>
          <cell r="P264">
            <v>0</v>
          </cell>
          <cell r="Q264">
            <v>0</v>
          </cell>
          <cell r="R264">
            <v>0</v>
          </cell>
          <cell r="S264">
            <v>5.0421698970549178</v>
          </cell>
          <cell r="T264">
            <v>0</v>
          </cell>
          <cell r="U264">
            <v>5.0421698970549178</v>
          </cell>
        </row>
        <row r="265">
          <cell r="J265">
            <v>49.25</v>
          </cell>
          <cell r="K265">
            <v>0</v>
          </cell>
          <cell r="L265">
            <v>0</v>
          </cell>
          <cell r="M265">
            <v>0</v>
          </cell>
          <cell r="N265">
            <v>0</v>
          </cell>
          <cell r="O265">
            <v>0</v>
          </cell>
          <cell r="P265">
            <v>0</v>
          </cell>
          <cell r="Q265">
            <v>0</v>
          </cell>
          <cell r="R265">
            <v>0</v>
          </cell>
          <cell r="S265">
            <v>5.0774752373056566</v>
          </cell>
          <cell r="T265">
            <v>0</v>
          </cell>
          <cell r="U265">
            <v>5.0774752373056566</v>
          </cell>
        </row>
        <row r="266">
          <cell r="J266">
            <v>49.5</v>
          </cell>
          <cell r="K266">
            <v>0</v>
          </cell>
          <cell r="L266">
            <v>0</v>
          </cell>
          <cell r="M266">
            <v>0</v>
          </cell>
          <cell r="N266">
            <v>0</v>
          </cell>
          <cell r="O266">
            <v>0</v>
          </cell>
          <cell r="P266">
            <v>0</v>
          </cell>
          <cell r="Q266">
            <v>0</v>
          </cell>
          <cell r="R266">
            <v>0</v>
          </cell>
          <cell r="S266">
            <v>5.1127805775563981</v>
          </cell>
          <cell r="T266">
            <v>0</v>
          </cell>
          <cell r="U266">
            <v>5.1127805775563981</v>
          </cell>
        </row>
        <row r="267">
          <cell r="J267">
            <v>49.75</v>
          </cell>
          <cell r="K267">
            <v>0</v>
          </cell>
          <cell r="L267">
            <v>0</v>
          </cell>
          <cell r="M267">
            <v>0</v>
          </cell>
          <cell r="N267">
            <v>0</v>
          </cell>
          <cell r="O267">
            <v>0</v>
          </cell>
          <cell r="P267">
            <v>0</v>
          </cell>
          <cell r="Q267">
            <v>0</v>
          </cell>
          <cell r="R267">
            <v>0</v>
          </cell>
          <cell r="S267">
            <v>5.1480859178071334</v>
          </cell>
          <cell r="T267">
            <v>0</v>
          </cell>
          <cell r="U267">
            <v>5.1480859178071334</v>
          </cell>
        </row>
        <row r="268">
          <cell r="J268">
            <v>50</v>
          </cell>
          <cell r="K268">
            <v>0</v>
          </cell>
          <cell r="L268">
            <v>0</v>
          </cell>
          <cell r="M268">
            <v>0</v>
          </cell>
          <cell r="N268">
            <v>0</v>
          </cell>
          <cell r="O268">
            <v>0</v>
          </cell>
          <cell r="P268">
            <v>0</v>
          </cell>
          <cell r="Q268">
            <v>0</v>
          </cell>
          <cell r="R268">
            <v>0</v>
          </cell>
          <cell r="S268">
            <v>5.1833912580578714</v>
          </cell>
          <cell r="T268">
            <v>0</v>
          </cell>
          <cell r="U268">
            <v>5.1833912580578714</v>
          </cell>
        </row>
        <row r="269">
          <cell r="J269">
            <v>50.25</v>
          </cell>
          <cell r="K269">
            <v>0</v>
          </cell>
          <cell r="L269">
            <v>0</v>
          </cell>
          <cell r="M269">
            <v>0</v>
          </cell>
          <cell r="N269">
            <v>0</v>
          </cell>
          <cell r="O269">
            <v>0</v>
          </cell>
          <cell r="P269">
            <v>0</v>
          </cell>
          <cell r="Q269">
            <v>0</v>
          </cell>
          <cell r="R269">
            <v>0</v>
          </cell>
          <cell r="S269">
            <v>5.2186965983086129</v>
          </cell>
          <cell r="T269">
            <v>0</v>
          </cell>
          <cell r="U269">
            <v>5.2186965983086129</v>
          </cell>
        </row>
        <row r="270">
          <cell r="J270">
            <v>50.5</v>
          </cell>
          <cell r="K270">
            <v>0</v>
          </cell>
          <cell r="L270">
            <v>0</v>
          </cell>
          <cell r="M270">
            <v>0</v>
          </cell>
          <cell r="N270">
            <v>0</v>
          </cell>
          <cell r="O270">
            <v>0</v>
          </cell>
          <cell r="P270">
            <v>0</v>
          </cell>
          <cell r="Q270">
            <v>0</v>
          </cell>
          <cell r="R270">
            <v>0</v>
          </cell>
          <cell r="S270">
            <v>5.2540019385593517</v>
          </cell>
          <cell r="T270">
            <v>0</v>
          </cell>
          <cell r="U270">
            <v>5.2540019385593517</v>
          </cell>
        </row>
        <row r="271">
          <cell r="J271">
            <v>50.75</v>
          </cell>
          <cell r="K271">
            <v>0</v>
          </cell>
          <cell r="L271">
            <v>0</v>
          </cell>
          <cell r="M271">
            <v>0</v>
          </cell>
          <cell r="N271">
            <v>0</v>
          </cell>
          <cell r="O271">
            <v>0</v>
          </cell>
          <cell r="P271">
            <v>0</v>
          </cell>
          <cell r="Q271">
            <v>0</v>
          </cell>
          <cell r="R271">
            <v>0</v>
          </cell>
          <cell r="S271">
            <v>5.2893072788100914</v>
          </cell>
          <cell r="T271">
            <v>0</v>
          </cell>
          <cell r="U271">
            <v>5.2893072788100914</v>
          </cell>
        </row>
        <row r="272">
          <cell r="J272">
            <v>51</v>
          </cell>
          <cell r="K272">
            <v>0</v>
          </cell>
          <cell r="L272">
            <v>0</v>
          </cell>
          <cell r="M272">
            <v>0</v>
          </cell>
          <cell r="N272">
            <v>0</v>
          </cell>
          <cell r="O272">
            <v>0</v>
          </cell>
          <cell r="P272">
            <v>0</v>
          </cell>
          <cell r="Q272">
            <v>0</v>
          </cell>
          <cell r="R272">
            <v>0</v>
          </cell>
          <cell r="S272">
            <v>5.3246126190608258</v>
          </cell>
          <cell r="T272">
            <v>0</v>
          </cell>
          <cell r="U272">
            <v>5.3246126190608258</v>
          </cell>
        </row>
        <row r="273">
          <cell r="J273">
            <v>51.25</v>
          </cell>
          <cell r="K273">
            <v>0</v>
          </cell>
          <cell r="L273">
            <v>0</v>
          </cell>
          <cell r="M273">
            <v>0</v>
          </cell>
          <cell r="N273">
            <v>0</v>
          </cell>
          <cell r="O273">
            <v>0</v>
          </cell>
          <cell r="P273">
            <v>0</v>
          </cell>
          <cell r="Q273">
            <v>0</v>
          </cell>
          <cell r="R273">
            <v>0</v>
          </cell>
          <cell r="S273">
            <v>5.3599179593115682</v>
          </cell>
          <cell r="T273">
            <v>0</v>
          </cell>
          <cell r="U273">
            <v>5.3599179593115682</v>
          </cell>
        </row>
        <row r="274">
          <cell r="J274">
            <v>51.5</v>
          </cell>
          <cell r="K274">
            <v>0</v>
          </cell>
          <cell r="L274">
            <v>0</v>
          </cell>
          <cell r="M274">
            <v>0</v>
          </cell>
          <cell r="N274">
            <v>0</v>
          </cell>
          <cell r="O274">
            <v>0</v>
          </cell>
          <cell r="P274">
            <v>0</v>
          </cell>
          <cell r="Q274">
            <v>0</v>
          </cell>
          <cell r="R274">
            <v>0</v>
          </cell>
          <cell r="S274">
            <v>5.395223299562308</v>
          </cell>
          <cell r="T274">
            <v>0</v>
          </cell>
          <cell r="U274">
            <v>5.395223299562308</v>
          </cell>
        </row>
        <row r="275">
          <cell r="J275">
            <v>51.75</v>
          </cell>
          <cell r="K275">
            <v>0</v>
          </cell>
          <cell r="L275">
            <v>0</v>
          </cell>
          <cell r="M275">
            <v>0</v>
          </cell>
          <cell r="N275">
            <v>0</v>
          </cell>
          <cell r="O275">
            <v>0</v>
          </cell>
          <cell r="P275">
            <v>0</v>
          </cell>
          <cell r="Q275">
            <v>0</v>
          </cell>
          <cell r="R275">
            <v>0</v>
          </cell>
          <cell r="S275">
            <v>5.4305286398130468</v>
          </cell>
          <cell r="T275">
            <v>0</v>
          </cell>
          <cell r="U275">
            <v>5.4305286398130468</v>
          </cell>
        </row>
        <row r="276">
          <cell r="J276">
            <v>52</v>
          </cell>
          <cell r="K276">
            <v>0</v>
          </cell>
          <cell r="L276">
            <v>0</v>
          </cell>
          <cell r="M276">
            <v>0</v>
          </cell>
          <cell r="N276">
            <v>0</v>
          </cell>
          <cell r="O276">
            <v>0</v>
          </cell>
          <cell r="P276">
            <v>0</v>
          </cell>
          <cell r="Q276">
            <v>0</v>
          </cell>
          <cell r="R276">
            <v>0</v>
          </cell>
          <cell r="S276">
            <v>5.4658339800637874</v>
          </cell>
          <cell r="T276">
            <v>0</v>
          </cell>
          <cell r="U276">
            <v>5.4658339800637874</v>
          </cell>
        </row>
        <row r="277">
          <cell r="J277">
            <v>52.25</v>
          </cell>
          <cell r="K277">
            <v>0</v>
          </cell>
          <cell r="L277">
            <v>0</v>
          </cell>
          <cell r="M277">
            <v>0</v>
          </cell>
          <cell r="N277">
            <v>0</v>
          </cell>
          <cell r="O277">
            <v>0</v>
          </cell>
          <cell r="P277">
            <v>0</v>
          </cell>
          <cell r="Q277">
            <v>0</v>
          </cell>
          <cell r="R277">
            <v>0</v>
          </cell>
          <cell r="S277">
            <v>5.5011393203145262</v>
          </cell>
          <cell r="T277">
            <v>0</v>
          </cell>
          <cell r="U277">
            <v>5.5011393203145262</v>
          </cell>
        </row>
        <row r="278">
          <cell r="J278">
            <v>52.5</v>
          </cell>
          <cell r="K278">
            <v>0</v>
          </cell>
          <cell r="L278">
            <v>0</v>
          </cell>
          <cell r="M278">
            <v>0</v>
          </cell>
          <cell r="N278">
            <v>0</v>
          </cell>
          <cell r="O278">
            <v>0</v>
          </cell>
          <cell r="P278">
            <v>0</v>
          </cell>
          <cell r="Q278">
            <v>0</v>
          </cell>
          <cell r="R278">
            <v>0</v>
          </cell>
          <cell r="S278">
            <v>5.5364446605652624</v>
          </cell>
          <cell r="T278">
            <v>0</v>
          </cell>
          <cell r="U278">
            <v>5.5364446605652624</v>
          </cell>
        </row>
        <row r="279">
          <cell r="J279">
            <v>52.75</v>
          </cell>
          <cell r="K279">
            <v>0</v>
          </cell>
          <cell r="L279">
            <v>0</v>
          </cell>
          <cell r="M279">
            <v>0</v>
          </cell>
          <cell r="N279">
            <v>0</v>
          </cell>
          <cell r="O279">
            <v>0</v>
          </cell>
          <cell r="P279">
            <v>0</v>
          </cell>
          <cell r="Q279">
            <v>0</v>
          </cell>
          <cell r="R279">
            <v>0</v>
          </cell>
          <cell r="S279">
            <v>5.571750000816003</v>
          </cell>
          <cell r="T279">
            <v>0</v>
          </cell>
          <cell r="U279">
            <v>5.571750000816003</v>
          </cell>
        </row>
        <row r="280">
          <cell r="J280">
            <v>53</v>
          </cell>
          <cell r="K280">
            <v>0</v>
          </cell>
          <cell r="L280">
            <v>0</v>
          </cell>
          <cell r="M280">
            <v>0</v>
          </cell>
          <cell r="N280">
            <v>0</v>
          </cell>
          <cell r="O280">
            <v>0</v>
          </cell>
          <cell r="P280">
            <v>0</v>
          </cell>
          <cell r="Q280">
            <v>0</v>
          </cell>
          <cell r="R280">
            <v>0</v>
          </cell>
          <cell r="S280">
            <v>5.607055341066741</v>
          </cell>
          <cell r="T280">
            <v>0</v>
          </cell>
          <cell r="U280">
            <v>5.607055341066741</v>
          </cell>
        </row>
        <row r="281">
          <cell r="J281">
            <v>53.25</v>
          </cell>
          <cell r="K281">
            <v>0</v>
          </cell>
          <cell r="L281">
            <v>0</v>
          </cell>
          <cell r="M281">
            <v>0</v>
          </cell>
          <cell r="N281">
            <v>0</v>
          </cell>
          <cell r="O281">
            <v>0</v>
          </cell>
          <cell r="P281">
            <v>0</v>
          </cell>
          <cell r="Q281">
            <v>0</v>
          </cell>
          <cell r="R281">
            <v>0</v>
          </cell>
          <cell r="S281">
            <v>5.6423606813174798</v>
          </cell>
          <cell r="T281">
            <v>0</v>
          </cell>
          <cell r="U281">
            <v>5.6423606813174798</v>
          </cell>
        </row>
        <row r="282">
          <cell r="J282">
            <v>53.5</v>
          </cell>
          <cell r="K282">
            <v>0</v>
          </cell>
          <cell r="L282">
            <v>0</v>
          </cell>
          <cell r="M282">
            <v>0</v>
          </cell>
          <cell r="N282">
            <v>0</v>
          </cell>
          <cell r="O282">
            <v>0</v>
          </cell>
          <cell r="P282">
            <v>0</v>
          </cell>
          <cell r="Q282">
            <v>0</v>
          </cell>
          <cell r="R282">
            <v>0</v>
          </cell>
          <cell r="S282">
            <v>5.6776660215682133</v>
          </cell>
          <cell r="T282">
            <v>0</v>
          </cell>
          <cell r="U282">
            <v>5.6776660215682133</v>
          </cell>
        </row>
        <row r="283">
          <cell r="J283">
            <v>53.75</v>
          </cell>
          <cell r="K283">
            <v>0</v>
          </cell>
          <cell r="L283">
            <v>0</v>
          </cell>
          <cell r="M283">
            <v>0</v>
          </cell>
          <cell r="N283">
            <v>0</v>
          </cell>
          <cell r="O283">
            <v>0</v>
          </cell>
          <cell r="P283">
            <v>0</v>
          </cell>
          <cell r="Q283">
            <v>0</v>
          </cell>
          <cell r="R283">
            <v>0</v>
          </cell>
          <cell r="S283">
            <v>5.7129713618189575</v>
          </cell>
          <cell r="T283">
            <v>0</v>
          </cell>
          <cell r="U283">
            <v>5.7129713618189575</v>
          </cell>
        </row>
        <row r="284">
          <cell r="J284">
            <v>54</v>
          </cell>
          <cell r="K284">
            <v>0</v>
          </cell>
          <cell r="L284">
            <v>0</v>
          </cell>
          <cell r="M284">
            <v>0</v>
          </cell>
          <cell r="N284">
            <v>0</v>
          </cell>
          <cell r="O284">
            <v>0</v>
          </cell>
          <cell r="P284">
            <v>0</v>
          </cell>
          <cell r="Q284">
            <v>0</v>
          </cell>
          <cell r="R284">
            <v>0</v>
          </cell>
          <cell r="S284">
            <v>5.7482767020696972</v>
          </cell>
          <cell r="T284">
            <v>0</v>
          </cell>
          <cell r="U284">
            <v>5.7482767020696972</v>
          </cell>
        </row>
        <row r="285">
          <cell r="J285">
            <v>54.25</v>
          </cell>
          <cell r="K285">
            <v>0</v>
          </cell>
          <cell r="L285">
            <v>0</v>
          </cell>
          <cell r="M285">
            <v>0</v>
          </cell>
          <cell r="N285">
            <v>0</v>
          </cell>
          <cell r="O285">
            <v>0</v>
          </cell>
          <cell r="P285">
            <v>0</v>
          </cell>
          <cell r="Q285">
            <v>0</v>
          </cell>
          <cell r="R285">
            <v>0</v>
          </cell>
          <cell r="S285">
            <v>5.7835820423204325</v>
          </cell>
          <cell r="T285">
            <v>0</v>
          </cell>
          <cell r="U285">
            <v>5.7835820423204325</v>
          </cell>
        </row>
        <row r="286">
          <cell r="J286">
            <v>54.5</v>
          </cell>
          <cell r="K286">
            <v>0</v>
          </cell>
          <cell r="L286">
            <v>0</v>
          </cell>
          <cell r="M286">
            <v>0</v>
          </cell>
          <cell r="N286">
            <v>0</v>
          </cell>
          <cell r="O286">
            <v>0</v>
          </cell>
          <cell r="P286">
            <v>0</v>
          </cell>
          <cell r="Q286">
            <v>0</v>
          </cell>
          <cell r="R286">
            <v>0</v>
          </cell>
          <cell r="S286">
            <v>5.818887382571174</v>
          </cell>
          <cell r="T286">
            <v>0</v>
          </cell>
          <cell r="U286">
            <v>5.818887382571174</v>
          </cell>
        </row>
        <row r="287">
          <cell r="J287">
            <v>54.75</v>
          </cell>
          <cell r="K287">
            <v>0</v>
          </cell>
          <cell r="L287">
            <v>0</v>
          </cell>
          <cell r="M287">
            <v>0</v>
          </cell>
          <cell r="N287">
            <v>0</v>
          </cell>
          <cell r="O287">
            <v>0</v>
          </cell>
          <cell r="P287">
            <v>0</v>
          </cell>
          <cell r="Q287">
            <v>0</v>
          </cell>
          <cell r="R287">
            <v>0</v>
          </cell>
          <cell r="S287">
            <v>5.8541927228219146</v>
          </cell>
          <cell r="T287">
            <v>0</v>
          </cell>
          <cell r="U287">
            <v>5.8541927228219146</v>
          </cell>
        </row>
        <row r="288">
          <cell r="J288">
            <v>55</v>
          </cell>
          <cell r="K288">
            <v>0</v>
          </cell>
          <cell r="L288">
            <v>0</v>
          </cell>
          <cell r="M288">
            <v>0</v>
          </cell>
          <cell r="N288">
            <v>0</v>
          </cell>
          <cell r="O288">
            <v>0</v>
          </cell>
          <cell r="P288">
            <v>0</v>
          </cell>
          <cell r="Q288">
            <v>0</v>
          </cell>
          <cell r="R288">
            <v>0</v>
          </cell>
          <cell r="S288">
            <v>5.8894980630726508</v>
          </cell>
          <cell r="T288">
            <v>0</v>
          </cell>
          <cell r="U288">
            <v>5.8894980630726508</v>
          </cell>
        </row>
        <row r="289">
          <cell r="J289">
            <v>55.25</v>
          </cell>
          <cell r="K289">
            <v>0</v>
          </cell>
          <cell r="L289">
            <v>0</v>
          </cell>
          <cell r="M289">
            <v>0</v>
          </cell>
          <cell r="N289">
            <v>0</v>
          </cell>
          <cell r="O289">
            <v>0</v>
          </cell>
          <cell r="P289">
            <v>0</v>
          </cell>
          <cell r="Q289">
            <v>0</v>
          </cell>
          <cell r="R289">
            <v>0</v>
          </cell>
          <cell r="S289">
            <v>5.9248034033233878</v>
          </cell>
          <cell r="T289">
            <v>0</v>
          </cell>
          <cell r="U289">
            <v>5.9248034033233878</v>
          </cell>
        </row>
        <row r="290">
          <cell r="J290">
            <v>55.5</v>
          </cell>
          <cell r="K290">
            <v>0</v>
          </cell>
          <cell r="L290">
            <v>0</v>
          </cell>
          <cell r="M290">
            <v>0</v>
          </cell>
          <cell r="N290">
            <v>0</v>
          </cell>
          <cell r="O290">
            <v>0</v>
          </cell>
          <cell r="P290">
            <v>0</v>
          </cell>
          <cell r="Q290">
            <v>0</v>
          </cell>
          <cell r="R290">
            <v>0</v>
          </cell>
          <cell r="S290">
            <v>5.9601087435741276</v>
          </cell>
          <cell r="T290">
            <v>0</v>
          </cell>
          <cell r="U290">
            <v>5.9601087435741276</v>
          </cell>
        </row>
        <row r="291">
          <cell r="J291">
            <v>55.75</v>
          </cell>
          <cell r="K291">
            <v>0</v>
          </cell>
          <cell r="L291">
            <v>0</v>
          </cell>
          <cell r="M291">
            <v>0</v>
          </cell>
          <cell r="N291">
            <v>0</v>
          </cell>
          <cell r="O291">
            <v>0</v>
          </cell>
          <cell r="P291">
            <v>0</v>
          </cell>
          <cell r="Q291">
            <v>0</v>
          </cell>
          <cell r="R291">
            <v>0</v>
          </cell>
          <cell r="S291">
            <v>5.9954140838248682</v>
          </cell>
          <cell r="T291">
            <v>0</v>
          </cell>
          <cell r="U291">
            <v>5.9954140838248682</v>
          </cell>
        </row>
        <row r="292">
          <cell r="J292">
            <v>56</v>
          </cell>
          <cell r="K292">
            <v>0</v>
          </cell>
          <cell r="L292">
            <v>0</v>
          </cell>
          <cell r="M292">
            <v>0</v>
          </cell>
          <cell r="N292">
            <v>0</v>
          </cell>
          <cell r="O292">
            <v>0</v>
          </cell>
          <cell r="P292">
            <v>0</v>
          </cell>
          <cell r="Q292">
            <v>0</v>
          </cell>
          <cell r="R292">
            <v>0</v>
          </cell>
          <cell r="S292">
            <v>6.0307194240756044</v>
          </cell>
          <cell r="T292">
            <v>0</v>
          </cell>
          <cell r="U292">
            <v>6.0307194240756044</v>
          </cell>
        </row>
        <row r="293">
          <cell r="J293">
            <v>56.25</v>
          </cell>
          <cell r="K293">
            <v>0</v>
          </cell>
          <cell r="L293">
            <v>0</v>
          </cell>
          <cell r="M293">
            <v>0</v>
          </cell>
          <cell r="N293">
            <v>0</v>
          </cell>
          <cell r="O293">
            <v>0</v>
          </cell>
          <cell r="P293">
            <v>0</v>
          </cell>
          <cell r="Q293">
            <v>0</v>
          </cell>
          <cell r="R293">
            <v>0</v>
          </cell>
          <cell r="S293">
            <v>6.0660247643263459</v>
          </cell>
          <cell r="T293">
            <v>0</v>
          </cell>
          <cell r="U293">
            <v>6.0660247643263459</v>
          </cell>
        </row>
        <row r="294">
          <cell r="J294">
            <v>56.5</v>
          </cell>
          <cell r="K294">
            <v>0</v>
          </cell>
          <cell r="L294">
            <v>0</v>
          </cell>
          <cell r="M294">
            <v>0</v>
          </cell>
          <cell r="N294">
            <v>0</v>
          </cell>
          <cell r="O294">
            <v>0</v>
          </cell>
          <cell r="P294">
            <v>0</v>
          </cell>
          <cell r="Q294">
            <v>0</v>
          </cell>
          <cell r="R294">
            <v>0</v>
          </cell>
          <cell r="S294">
            <v>6.101330104577082</v>
          </cell>
          <cell r="T294">
            <v>0</v>
          </cell>
          <cell r="U294">
            <v>6.101330104577082</v>
          </cell>
        </row>
        <row r="295">
          <cell r="J295">
            <v>56.75</v>
          </cell>
          <cell r="K295">
            <v>0</v>
          </cell>
          <cell r="L295">
            <v>0</v>
          </cell>
          <cell r="M295">
            <v>0</v>
          </cell>
          <cell r="N295">
            <v>0</v>
          </cell>
          <cell r="O295">
            <v>0</v>
          </cell>
          <cell r="P295">
            <v>0</v>
          </cell>
          <cell r="Q295">
            <v>0</v>
          </cell>
          <cell r="R295">
            <v>0</v>
          </cell>
          <cell r="S295">
            <v>6.1366354448278209</v>
          </cell>
          <cell r="T295">
            <v>0</v>
          </cell>
          <cell r="U295">
            <v>6.1366354448278209</v>
          </cell>
        </row>
        <row r="296">
          <cell r="J296">
            <v>57</v>
          </cell>
          <cell r="K296">
            <v>0</v>
          </cell>
          <cell r="L296">
            <v>0</v>
          </cell>
          <cell r="M296">
            <v>0</v>
          </cell>
          <cell r="N296">
            <v>0</v>
          </cell>
          <cell r="O296">
            <v>0</v>
          </cell>
          <cell r="P296">
            <v>0</v>
          </cell>
          <cell r="Q296">
            <v>0</v>
          </cell>
          <cell r="R296">
            <v>0</v>
          </cell>
          <cell r="S296">
            <v>6.1719407850785606</v>
          </cell>
          <cell r="T296">
            <v>0</v>
          </cell>
          <cell r="U296">
            <v>6.1719407850785606</v>
          </cell>
        </row>
        <row r="297">
          <cell r="J297">
            <v>57.25</v>
          </cell>
          <cell r="K297">
            <v>0</v>
          </cell>
          <cell r="L297">
            <v>0</v>
          </cell>
          <cell r="M297">
            <v>0</v>
          </cell>
          <cell r="N297">
            <v>0</v>
          </cell>
          <cell r="O297">
            <v>0</v>
          </cell>
          <cell r="P297">
            <v>0</v>
          </cell>
          <cell r="Q297">
            <v>0</v>
          </cell>
          <cell r="R297">
            <v>0</v>
          </cell>
          <cell r="S297">
            <v>6.2072461253292994</v>
          </cell>
          <cell r="T297">
            <v>0</v>
          </cell>
          <cell r="U297">
            <v>6.2072461253292994</v>
          </cell>
        </row>
        <row r="298">
          <cell r="J298">
            <v>57.5</v>
          </cell>
          <cell r="K298">
            <v>0</v>
          </cell>
          <cell r="L298">
            <v>0</v>
          </cell>
          <cell r="M298">
            <v>0</v>
          </cell>
          <cell r="N298">
            <v>0</v>
          </cell>
          <cell r="O298">
            <v>0</v>
          </cell>
          <cell r="P298">
            <v>0</v>
          </cell>
          <cell r="Q298">
            <v>0</v>
          </cell>
          <cell r="R298">
            <v>0</v>
          </cell>
          <cell r="S298">
            <v>6.2425514655800383</v>
          </cell>
          <cell r="T298">
            <v>0</v>
          </cell>
          <cell r="U298">
            <v>6.2425514655800383</v>
          </cell>
        </row>
        <row r="299">
          <cell r="J299">
            <v>57.75</v>
          </cell>
          <cell r="K299">
            <v>0</v>
          </cell>
          <cell r="L299">
            <v>0</v>
          </cell>
          <cell r="M299">
            <v>0</v>
          </cell>
          <cell r="N299">
            <v>0</v>
          </cell>
          <cell r="O299">
            <v>0</v>
          </cell>
          <cell r="P299">
            <v>0</v>
          </cell>
          <cell r="Q299">
            <v>0</v>
          </cell>
          <cell r="R299">
            <v>0</v>
          </cell>
          <cell r="S299">
            <v>6.2778568058307807</v>
          </cell>
          <cell r="T299">
            <v>0</v>
          </cell>
          <cell r="U299">
            <v>6.2778568058307807</v>
          </cell>
        </row>
        <row r="300">
          <cell r="J300">
            <v>58</v>
          </cell>
          <cell r="K300">
            <v>0</v>
          </cell>
          <cell r="L300">
            <v>0</v>
          </cell>
          <cell r="M300">
            <v>0</v>
          </cell>
          <cell r="N300">
            <v>0</v>
          </cell>
          <cell r="O300">
            <v>0</v>
          </cell>
          <cell r="P300">
            <v>0</v>
          </cell>
          <cell r="Q300">
            <v>0</v>
          </cell>
          <cell r="R300">
            <v>0</v>
          </cell>
          <cell r="S300">
            <v>6.3131621460815168</v>
          </cell>
          <cell r="T300">
            <v>0</v>
          </cell>
          <cell r="U300">
            <v>6.3131621460815168</v>
          </cell>
        </row>
        <row r="301">
          <cell r="J301">
            <v>58.25</v>
          </cell>
          <cell r="K301">
            <v>0</v>
          </cell>
          <cell r="L301">
            <v>0</v>
          </cell>
          <cell r="M301">
            <v>0</v>
          </cell>
          <cell r="N301">
            <v>0</v>
          </cell>
          <cell r="O301">
            <v>0</v>
          </cell>
          <cell r="P301">
            <v>0</v>
          </cell>
          <cell r="Q301">
            <v>0</v>
          </cell>
          <cell r="R301">
            <v>0</v>
          </cell>
          <cell r="S301">
            <v>6.3484674863322574</v>
          </cell>
          <cell r="T301">
            <v>0</v>
          </cell>
          <cell r="U301">
            <v>6.3484674863322574</v>
          </cell>
        </row>
        <row r="302">
          <cell r="J302">
            <v>58.5</v>
          </cell>
          <cell r="K302">
            <v>0</v>
          </cell>
          <cell r="L302">
            <v>0</v>
          </cell>
          <cell r="M302">
            <v>0</v>
          </cell>
          <cell r="N302">
            <v>0</v>
          </cell>
          <cell r="O302">
            <v>0</v>
          </cell>
          <cell r="P302">
            <v>0</v>
          </cell>
          <cell r="Q302">
            <v>0</v>
          </cell>
          <cell r="R302">
            <v>0</v>
          </cell>
          <cell r="S302">
            <v>6.3837728265829963</v>
          </cell>
          <cell r="T302">
            <v>0</v>
          </cell>
          <cell r="U302">
            <v>6.3837728265829963</v>
          </cell>
        </row>
        <row r="303">
          <cell r="J303">
            <v>58.75</v>
          </cell>
          <cell r="K303">
            <v>0</v>
          </cell>
          <cell r="L303">
            <v>0</v>
          </cell>
          <cell r="M303">
            <v>0</v>
          </cell>
          <cell r="N303">
            <v>0</v>
          </cell>
          <cell r="O303">
            <v>0</v>
          </cell>
          <cell r="P303">
            <v>0</v>
          </cell>
          <cell r="Q303">
            <v>0</v>
          </cell>
          <cell r="R303">
            <v>0</v>
          </cell>
          <cell r="S303">
            <v>6.4190781668337307</v>
          </cell>
          <cell r="T303">
            <v>0</v>
          </cell>
          <cell r="U303">
            <v>6.4190781668337307</v>
          </cell>
        </row>
        <row r="304">
          <cell r="J304">
            <v>59</v>
          </cell>
          <cell r="K304">
            <v>0</v>
          </cell>
          <cell r="L304">
            <v>0</v>
          </cell>
          <cell r="M304">
            <v>0</v>
          </cell>
          <cell r="N304">
            <v>0</v>
          </cell>
          <cell r="O304">
            <v>0</v>
          </cell>
          <cell r="P304">
            <v>0</v>
          </cell>
          <cell r="Q304">
            <v>0</v>
          </cell>
          <cell r="R304">
            <v>0</v>
          </cell>
          <cell r="S304">
            <v>6.4543835070844739</v>
          </cell>
          <cell r="T304">
            <v>0</v>
          </cell>
          <cell r="U304">
            <v>6.4543835070844739</v>
          </cell>
        </row>
        <row r="305">
          <cell r="J305">
            <v>59.25</v>
          </cell>
          <cell r="K305">
            <v>0</v>
          </cell>
          <cell r="L305">
            <v>0</v>
          </cell>
          <cell r="M305">
            <v>0</v>
          </cell>
          <cell r="N305">
            <v>0</v>
          </cell>
          <cell r="O305">
            <v>0</v>
          </cell>
          <cell r="P305">
            <v>0</v>
          </cell>
          <cell r="Q305">
            <v>0</v>
          </cell>
          <cell r="R305">
            <v>0</v>
          </cell>
          <cell r="S305">
            <v>6.4896888473352128</v>
          </cell>
          <cell r="T305">
            <v>0</v>
          </cell>
          <cell r="U305">
            <v>6.4896888473352128</v>
          </cell>
        </row>
        <row r="306">
          <cell r="J306">
            <v>59.5</v>
          </cell>
          <cell r="K306">
            <v>0</v>
          </cell>
          <cell r="L306">
            <v>0</v>
          </cell>
          <cell r="M306">
            <v>0</v>
          </cell>
          <cell r="N306">
            <v>0</v>
          </cell>
          <cell r="O306">
            <v>0</v>
          </cell>
          <cell r="P306">
            <v>0</v>
          </cell>
          <cell r="Q306">
            <v>0</v>
          </cell>
          <cell r="R306">
            <v>0</v>
          </cell>
          <cell r="S306">
            <v>6.5249941875859498</v>
          </cell>
          <cell r="T306">
            <v>0</v>
          </cell>
          <cell r="U306">
            <v>6.5249941875859498</v>
          </cell>
        </row>
        <row r="307">
          <cell r="J307">
            <v>59.75</v>
          </cell>
          <cell r="K307">
            <v>0</v>
          </cell>
          <cell r="L307">
            <v>0</v>
          </cell>
          <cell r="M307">
            <v>0</v>
          </cell>
          <cell r="N307">
            <v>0</v>
          </cell>
          <cell r="O307">
            <v>0</v>
          </cell>
          <cell r="P307">
            <v>0</v>
          </cell>
          <cell r="Q307">
            <v>0</v>
          </cell>
          <cell r="R307">
            <v>0</v>
          </cell>
          <cell r="S307">
            <v>6.5602995278366878</v>
          </cell>
          <cell r="T307">
            <v>0</v>
          </cell>
          <cell r="U307">
            <v>6.5602995278366878</v>
          </cell>
        </row>
        <row r="308">
          <cell r="J308">
            <v>60</v>
          </cell>
          <cell r="K308">
            <v>0</v>
          </cell>
          <cell r="L308">
            <v>0</v>
          </cell>
          <cell r="M308">
            <v>0</v>
          </cell>
          <cell r="N308">
            <v>0</v>
          </cell>
          <cell r="O308">
            <v>0</v>
          </cell>
          <cell r="P308">
            <v>0</v>
          </cell>
          <cell r="Q308">
            <v>0</v>
          </cell>
          <cell r="R308">
            <v>0</v>
          </cell>
          <cell r="S308">
            <v>6.5956048680874266</v>
          </cell>
          <cell r="T308">
            <v>0</v>
          </cell>
          <cell r="U308">
            <v>6.5956048680874266</v>
          </cell>
        </row>
        <row r="309">
          <cell r="J309">
            <v>60.25</v>
          </cell>
          <cell r="K309">
            <v>0</v>
          </cell>
          <cell r="L309">
            <v>0</v>
          </cell>
          <cell r="M309">
            <v>0</v>
          </cell>
          <cell r="N309">
            <v>0</v>
          </cell>
          <cell r="O309">
            <v>0</v>
          </cell>
          <cell r="P309">
            <v>0</v>
          </cell>
          <cell r="Q309">
            <v>0</v>
          </cell>
          <cell r="R309">
            <v>0</v>
          </cell>
          <cell r="S309">
            <v>6.6309102083381646</v>
          </cell>
          <cell r="T309">
            <v>0</v>
          </cell>
          <cell r="U309">
            <v>6.6309102083381646</v>
          </cell>
        </row>
        <row r="310">
          <cell r="J310">
            <v>60.5</v>
          </cell>
          <cell r="K310">
            <v>0</v>
          </cell>
          <cell r="L310">
            <v>0</v>
          </cell>
          <cell r="M310">
            <v>0</v>
          </cell>
          <cell r="N310">
            <v>0</v>
          </cell>
          <cell r="O310">
            <v>0</v>
          </cell>
          <cell r="P310">
            <v>0</v>
          </cell>
          <cell r="Q310">
            <v>0</v>
          </cell>
          <cell r="R310">
            <v>0</v>
          </cell>
          <cell r="S310">
            <v>6.6662155485889087</v>
          </cell>
          <cell r="T310">
            <v>0</v>
          </cell>
          <cell r="U310">
            <v>6.6662155485889087</v>
          </cell>
        </row>
        <row r="311">
          <cell r="J311">
            <v>60.75</v>
          </cell>
          <cell r="K311">
            <v>0</v>
          </cell>
          <cell r="L311">
            <v>0</v>
          </cell>
          <cell r="M311">
            <v>0</v>
          </cell>
          <cell r="N311">
            <v>0</v>
          </cell>
          <cell r="O311">
            <v>0</v>
          </cell>
          <cell r="P311">
            <v>0</v>
          </cell>
          <cell r="Q311">
            <v>0</v>
          </cell>
          <cell r="R311">
            <v>0</v>
          </cell>
          <cell r="S311">
            <v>6.7015208888396458</v>
          </cell>
          <cell r="T311">
            <v>0</v>
          </cell>
          <cell r="U311">
            <v>6.7015208888396458</v>
          </cell>
        </row>
        <row r="312">
          <cell r="J312">
            <v>61</v>
          </cell>
          <cell r="K312">
            <v>0</v>
          </cell>
          <cell r="L312">
            <v>0</v>
          </cell>
          <cell r="M312">
            <v>0</v>
          </cell>
          <cell r="N312">
            <v>0</v>
          </cell>
          <cell r="O312">
            <v>0</v>
          </cell>
          <cell r="P312">
            <v>0</v>
          </cell>
          <cell r="Q312">
            <v>0</v>
          </cell>
          <cell r="R312">
            <v>0</v>
          </cell>
          <cell r="S312">
            <v>6.7368262290903838</v>
          </cell>
          <cell r="T312">
            <v>0</v>
          </cell>
          <cell r="U312">
            <v>6.7368262290903838</v>
          </cell>
        </row>
        <row r="313">
          <cell r="J313">
            <v>61.25</v>
          </cell>
          <cell r="K313">
            <v>0</v>
          </cell>
          <cell r="L313">
            <v>0</v>
          </cell>
          <cell r="M313">
            <v>0</v>
          </cell>
          <cell r="N313">
            <v>0</v>
          </cell>
          <cell r="O313">
            <v>0</v>
          </cell>
          <cell r="P313">
            <v>0</v>
          </cell>
          <cell r="Q313">
            <v>0</v>
          </cell>
          <cell r="R313">
            <v>0</v>
          </cell>
          <cell r="S313">
            <v>6.7721315693411208</v>
          </cell>
          <cell r="T313">
            <v>0</v>
          </cell>
          <cell r="U313">
            <v>6.7721315693411208</v>
          </cell>
        </row>
        <row r="314">
          <cell r="J314">
            <v>61.5</v>
          </cell>
          <cell r="K314">
            <v>0</v>
          </cell>
          <cell r="L314">
            <v>0</v>
          </cell>
          <cell r="M314">
            <v>0</v>
          </cell>
          <cell r="N314">
            <v>0</v>
          </cell>
          <cell r="O314">
            <v>0</v>
          </cell>
          <cell r="P314">
            <v>0</v>
          </cell>
          <cell r="Q314">
            <v>0</v>
          </cell>
          <cell r="R314">
            <v>0</v>
          </cell>
          <cell r="S314">
            <v>6.8074369095918605</v>
          </cell>
          <cell r="T314">
            <v>0</v>
          </cell>
          <cell r="U314">
            <v>6.8074369095918605</v>
          </cell>
        </row>
        <row r="315">
          <cell r="J315">
            <v>61.75</v>
          </cell>
          <cell r="K315">
            <v>0</v>
          </cell>
          <cell r="L315">
            <v>0</v>
          </cell>
          <cell r="M315">
            <v>0</v>
          </cell>
          <cell r="N315">
            <v>0</v>
          </cell>
          <cell r="O315">
            <v>0</v>
          </cell>
          <cell r="P315">
            <v>0</v>
          </cell>
          <cell r="Q315">
            <v>0</v>
          </cell>
          <cell r="R315">
            <v>0</v>
          </cell>
          <cell r="S315">
            <v>6.8427422498426012</v>
          </cell>
          <cell r="T315">
            <v>0</v>
          </cell>
          <cell r="U315">
            <v>6.8427422498426012</v>
          </cell>
        </row>
        <row r="316">
          <cell r="J316">
            <v>62</v>
          </cell>
          <cell r="K316">
            <v>0</v>
          </cell>
          <cell r="L316">
            <v>0</v>
          </cell>
          <cell r="M316">
            <v>0</v>
          </cell>
          <cell r="N316">
            <v>0</v>
          </cell>
          <cell r="O316">
            <v>0</v>
          </cell>
          <cell r="P316">
            <v>0</v>
          </cell>
          <cell r="Q316">
            <v>0</v>
          </cell>
          <cell r="R316">
            <v>0</v>
          </cell>
          <cell r="S316">
            <v>6.8780475900933418</v>
          </cell>
          <cell r="T316">
            <v>0</v>
          </cell>
          <cell r="U316">
            <v>6.8780475900933418</v>
          </cell>
        </row>
        <row r="317">
          <cell r="J317">
            <v>62.25</v>
          </cell>
          <cell r="K317">
            <v>0</v>
          </cell>
          <cell r="L317">
            <v>0</v>
          </cell>
          <cell r="M317">
            <v>0</v>
          </cell>
          <cell r="N317">
            <v>0</v>
          </cell>
          <cell r="O317">
            <v>0</v>
          </cell>
          <cell r="P317">
            <v>0</v>
          </cell>
          <cell r="Q317">
            <v>0</v>
          </cell>
          <cell r="R317">
            <v>0</v>
          </cell>
          <cell r="S317">
            <v>6.9133529303440788</v>
          </cell>
          <cell r="T317">
            <v>0</v>
          </cell>
          <cell r="U317">
            <v>6.9133529303440788</v>
          </cell>
        </row>
        <row r="318">
          <cell r="J318">
            <v>62.5</v>
          </cell>
          <cell r="K318">
            <v>0</v>
          </cell>
          <cell r="L318">
            <v>0</v>
          </cell>
          <cell r="M318">
            <v>0</v>
          </cell>
          <cell r="N318">
            <v>0</v>
          </cell>
          <cell r="O318">
            <v>0</v>
          </cell>
          <cell r="P318">
            <v>0</v>
          </cell>
          <cell r="Q318">
            <v>0</v>
          </cell>
          <cell r="R318">
            <v>0</v>
          </cell>
          <cell r="S318">
            <v>6.9486582705948168</v>
          </cell>
          <cell r="T318">
            <v>0</v>
          </cell>
          <cell r="U318">
            <v>6.9486582705948168</v>
          </cell>
        </row>
        <row r="319">
          <cell r="J319">
            <v>62.75</v>
          </cell>
          <cell r="K319">
            <v>0</v>
          </cell>
          <cell r="L319">
            <v>0</v>
          </cell>
          <cell r="M319">
            <v>0</v>
          </cell>
          <cell r="N319">
            <v>0</v>
          </cell>
          <cell r="O319">
            <v>0</v>
          </cell>
          <cell r="P319">
            <v>0</v>
          </cell>
          <cell r="Q319">
            <v>0</v>
          </cell>
          <cell r="R319">
            <v>0</v>
          </cell>
          <cell r="S319">
            <v>6.9839636108455547</v>
          </cell>
          <cell r="T319">
            <v>0</v>
          </cell>
          <cell r="U319">
            <v>6.9839636108455547</v>
          </cell>
        </row>
        <row r="320">
          <cell r="J320">
            <v>63</v>
          </cell>
          <cell r="K320">
            <v>0</v>
          </cell>
          <cell r="L320">
            <v>0</v>
          </cell>
          <cell r="M320">
            <v>0</v>
          </cell>
          <cell r="N320">
            <v>0</v>
          </cell>
          <cell r="O320">
            <v>0</v>
          </cell>
          <cell r="P320">
            <v>0</v>
          </cell>
          <cell r="Q320">
            <v>0</v>
          </cell>
          <cell r="R320">
            <v>0</v>
          </cell>
          <cell r="S320">
            <v>7.0192689510962927</v>
          </cell>
          <cell r="T320">
            <v>0</v>
          </cell>
          <cell r="U320">
            <v>7.0192689510962927</v>
          </cell>
        </row>
        <row r="321">
          <cell r="J321">
            <v>63.25</v>
          </cell>
          <cell r="K321">
            <v>0</v>
          </cell>
          <cell r="L321">
            <v>0</v>
          </cell>
          <cell r="M321">
            <v>0</v>
          </cell>
          <cell r="N321">
            <v>0</v>
          </cell>
          <cell r="O321">
            <v>0</v>
          </cell>
          <cell r="P321">
            <v>0</v>
          </cell>
          <cell r="Q321">
            <v>0</v>
          </cell>
          <cell r="R321">
            <v>0</v>
          </cell>
          <cell r="S321">
            <v>7.0545742913470342</v>
          </cell>
          <cell r="T321">
            <v>0</v>
          </cell>
          <cell r="U321">
            <v>7.0545742913470342</v>
          </cell>
        </row>
        <row r="322">
          <cell r="J322">
            <v>63.5</v>
          </cell>
          <cell r="K322">
            <v>0</v>
          </cell>
          <cell r="L322">
            <v>0</v>
          </cell>
          <cell r="M322">
            <v>0</v>
          </cell>
          <cell r="N322">
            <v>0</v>
          </cell>
          <cell r="O322">
            <v>0</v>
          </cell>
          <cell r="P322">
            <v>0</v>
          </cell>
          <cell r="Q322">
            <v>0</v>
          </cell>
          <cell r="R322">
            <v>0</v>
          </cell>
          <cell r="S322">
            <v>7.0898796315977739</v>
          </cell>
          <cell r="T322">
            <v>0</v>
          </cell>
          <cell r="U322">
            <v>7.0898796315977739</v>
          </cell>
        </row>
        <row r="323">
          <cell r="J323">
            <v>63.75</v>
          </cell>
          <cell r="K323">
            <v>0</v>
          </cell>
          <cell r="L323">
            <v>0</v>
          </cell>
          <cell r="M323">
            <v>0</v>
          </cell>
          <cell r="N323">
            <v>0</v>
          </cell>
          <cell r="O323">
            <v>0</v>
          </cell>
          <cell r="P323">
            <v>0</v>
          </cell>
          <cell r="Q323">
            <v>0</v>
          </cell>
          <cell r="R323">
            <v>0</v>
          </cell>
          <cell r="S323">
            <v>7.1251849718485101</v>
          </cell>
          <cell r="T323">
            <v>0</v>
          </cell>
          <cell r="U323">
            <v>7.1251849718485101</v>
          </cell>
        </row>
        <row r="324">
          <cell r="J324">
            <v>64</v>
          </cell>
          <cell r="K324">
            <v>0</v>
          </cell>
          <cell r="L324">
            <v>0</v>
          </cell>
          <cell r="M324">
            <v>0</v>
          </cell>
          <cell r="N324">
            <v>0</v>
          </cell>
          <cell r="O324">
            <v>0</v>
          </cell>
          <cell r="P324">
            <v>0</v>
          </cell>
          <cell r="Q324">
            <v>0</v>
          </cell>
          <cell r="R324">
            <v>0</v>
          </cell>
          <cell r="S324">
            <v>7.1604903120992462</v>
          </cell>
          <cell r="T324">
            <v>0</v>
          </cell>
          <cell r="U324">
            <v>7.1604903120992462</v>
          </cell>
        </row>
        <row r="325">
          <cell r="J325">
            <v>64.25</v>
          </cell>
          <cell r="K325">
            <v>0</v>
          </cell>
          <cell r="L325">
            <v>0</v>
          </cell>
          <cell r="M325">
            <v>0</v>
          </cell>
          <cell r="N325">
            <v>0</v>
          </cell>
          <cell r="O325">
            <v>0</v>
          </cell>
          <cell r="P325">
            <v>0</v>
          </cell>
          <cell r="Q325">
            <v>0</v>
          </cell>
          <cell r="R325">
            <v>0</v>
          </cell>
          <cell r="S325">
            <v>7.1957956523499895</v>
          </cell>
          <cell r="T325">
            <v>0</v>
          </cell>
          <cell r="U325">
            <v>7.1957956523499895</v>
          </cell>
        </row>
        <row r="326">
          <cell r="J326">
            <v>64.5</v>
          </cell>
          <cell r="K326">
            <v>0</v>
          </cell>
          <cell r="L326">
            <v>0</v>
          </cell>
          <cell r="M326">
            <v>0</v>
          </cell>
          <cell r="N326">
            <v>0</v>
          </cell>
          <cell r="O326">
            <v>0</v>
          </cell>
          <cell r="P326">
            <v>0</v>
          </cell>
          <cell r="Q326">
            <v>0</v>
          </cell>
          <cell r="R326">
            <v>0</v>
          </cell>
          <cell r="S326">
            <v>7.2311009926007292</v>
          </cell>
          <cell r="T326">
            <v>0</v>
          </cell>
          <cell r="U326">
            <v>7.2311009926007292</v>
          </cell>
        </row>
        <row r="327">
          <cell r="J327">
            <v>64.75</v>
          </cell>
          <cell r="K327">
            <v>0</v>
          </cell>
          <cell r="L327">
            <v>0</v>
          </cell>
          <cell r="M327">
            <v>0</v>
          </cell>
          <cell r="N327">
            <v>0</v>
          </cell>
          <cell r="O327">
            <v>0</v>
          </cell>
          <cell r="P327">
            <v>0</v>
          </cell>
          <cell r="Q327">
            <v>0</v>
          </cell>
          <cell r="R327">
            <v>0</v>
          </cell>
          <cell r="S327">
            <v>7.2664063328514681</v>
          </cell>
          <cell r="T327">
            <v>0</v>
          </cell>
          <cell r="U327">
            <v>7.2664063328514681</v>
          </cell>
        </row>
        <row r="328">
          <cell r="J328">
            <v>65</v>
          </cell>
          <cell r="K328">
            <v>0</v>
          </cell>
          <cell r="L328">
            <v>0</v>
          </cell>
          <cell r="M328">
            <v>0</v>
          </cell>
          <cell r="N328">
            <v>0</v>
          </cell>
          <cell r="O328">
            <v>0</v>
          </cell>
          <cell r="P328">
            <v>0</v>
          </cell>
          <cell r="Q328">
            <v>0</v>
          </cell>
          <cell r="R328">
            <v>0</v>
          </cell>
          <cell r="S328">
            <v>7.301711673102206</v>
          </cell>
          <cell r="T328">
            <v>0</v>
          </cell>
          <cell r="U328">
            <v>7.301711673102206</v>
          </cell>
        </row>
        <row r="329">
          <cell r="J329">
            <v>65.25</v>
          </cell>
          <cell r="K329">
            <v>0</v>
          </cell>
          <cell r="L329">
            <v>0</v>
          </cell>
          <cell r="M329">
            <v>0</v>
          </cell>
          <cell r="N329">
            <v>0</v>
          </cell>
          <cell r="O329">
            <v>0</v>
          </cell>
          <cell r="P329">
            <v>0</v>
          </cell>
          <cell r="Q329">
            <v>0</v>
          </cell>
          <cell r="R329">
            <v>0</v>
          </cell>
          <cell r="S329">
            <v>7.3370170133529387</v>
          </cell>
          <cell r="T329">
            <v>0</v>
          </cell>
          <cell r="U329">
            <v>7.3370170133529387</v>
          </cell>
        </row>
        <row r="330">
          <cell r="J330">
            <v>65.5</v>
          </cell>
          <cell r="K330">
            <v>0</v>
          </cell>
          <cell r="L330">
            <v>0</v>
          </cell>
          <cell r="M330">
            <v>0</v>
          </cell>
          <cell r="N330">
            <v>0</v>
          </cell>
          <cell r="O330">
            <v>0</v>
          </cell>
          <cell r="P330">
            <v>0</v>
          </cell>
          <cell r="Q330">
            <v>0</v>
          </cell>
          <cell r="R330">
            <v>0</v>
          </cell>
          <cell r="S330">
            <v>7.3723223536036828</v>
          </cell>
          <cell r="T330">
            <v>0</v>
          </cell>
          <cell r="U330">
            <v>7.3723223536036828</v>
          </cell>
        </row>
        <row r="331">
          <cell r="J331">
            <v>65.75</v>
          </cell>
          <cell r="K331">
            <v>0</v>
          </cell>
          <cell r="L331">
            <v>0</v>
          </cell>
          <cell r="M331">
            <v>0</v>
          </cell>
          <cell r="N331">
            <v>0</v>
          </cell>
          <cell r="O331">
            <v>0</v>
          </cell>
          <cell r="P331">
            <v>0</v>
          </cell>
          <cell r="Q331">
            <v>0</v>
          </cell>
          <cell r="R331">
            <v>0</v>
          </cell>
          <cell r="S331">
            <v>7.4076276938544217</v>
          </cell>
          <cell r="T331">
            <v>0</v>
          </cell>
          <cell r="U331">
            <v>7.4076276938544217</v>
          </cell>
        </row>
        <row r="332">
          <cell r="J332">
            <v>66</v>
          </cell>
          <cell r="K332">
            <v>0</v>
          </cell>
          <cell r="L332">
            <v>0</v>
          </cell>
          <cell r="M332">
            <v>0</v>
          </cell>
          <cell r="N332">
            <v>0</v>
          </cell>
          <cell r="O332">
            <v>0</v>
          </cell>
          <cell r="P332">
            <v>0</v>
          </cell>
          <cell r="Q332">
            <v>0</v>
          </cell>
          <cell r="R332">
            <v>0</v>
          </cell>
          <cell r="S332">
            <v>7.4429330341051632</v>
          </cell>
          <cell r="T332">
            <v>0</v>
          </cell>
          <cell r="U332">
            <v>7.4429330341051632</v>
          </cell>
        </row>
        <row r="333">
          <cell r="J333">
            <v>66.25</v>
          </cell>
          <cell r="K333">
            <v>0</v>
          </cell>
          <cell r="L333">
            <v>0</v>
          </cell>
          <cell r="M333">
            <v>0</v>
          </cell>
          <cell r="N333">
            <v>0</v>
          </cell>
          <cell r="O333">
            <v>0</v>
          </cell>
          <cell r="P333">
            <v>0</v>
          </cell>
          <cell r="Q333">
            <v>0</v>
          </cell>
          <cell r="R333">
            <v>0</v>
          </cell>
          <cell r="S333">
            <v>7.4782383743559002</v>
          </cell>
          <cell r="T333">
            <v>0</v>
          </cell>
          <cell r="U333">
            <v>7.4782383743559002</v>
          </cell>
        </row>
        <row r="334">
          <cell r="J334">
            <v>66.5</v>
          </cell>
          <cell r="K334">
            <v>0</v>
          </cell>
          <cell r="L334">
            <v>0</v>
          </cell>
          <cell r="M334">
            <v>0</v>
          </cell>
          <cell r="N334">
            <v>0</v>
          </cell>
          <cell r="O334">
            <v>0</v>
          </cell>
          <cell r="P334">
            <v>0</v>
          </cell>
          <cell r="Q334">
            <v>0</v>
          </cell>
          <cell r="R334">
            <v>0</v>
          </cell>
          <cell r="S334">
            <v>7.5135437146066364</v>
          </cell>
          <cell r="T334">
            <v>0</v>
          </cell>
          <cell r="U334">
            <v>7.5135437146066364</v>
          </cell>
        </row>
        <row r="335">
          <cell r="J335">
            <v>66.75</v>
          </cell>
          <cell r="K335">
            <v>0</v>
          </cell>
          <cell r="L335">
            <v>0</v>
          </cell>
          <cell r="M335">
            <v>0</v>
          </cell>
          <cell r="N335">
            <v>0</v>
          </cell>
          <cell r="O335">
            <v>0</v>
          </cell>
          <cell r="P335">
            <v>0</v>
          </cell>
          <cell r="Q335">
            <v>0</v>
          </cell>
          <cell r="R335">
            <v>0</v>
          </cell>
          <cell r="S335">
            <v>7.5488490548573752</v>
          </cell>
          <cell r="T335">
            <v>0</v>
          </cell>
          <cell r="U335">
            <v>7.5488490548573752</v>
          </cell>
        </row>
        <row r="336">
          <cell r="J336">
            <v>67</v>
          </cell>
          <cell r="K336">
            <v>0</v>
          </cell>
          <cell r="L336">
            <v>0</v>
          </cell>
          <cell r="M336">
            <v>0</v>
          </cell>
          <cell r="N336">
            <v>0</v>
          </cell>
          <cell r="O336">
            <v>0</v>
          </cell>
          <cell r="P336">
            <v>0</v>
          </cell>
          <cell r="Q336">
            <v>0</v>
          </cell>
          <cell r="R336">
            <v>0</v>
          </cell>
          <cell r="S336">
            <v>7.584154395108115</v>
          </cell>
          <cell r="T336">
            <v>0</v>
          </cell>
          <cell r="U336">
            <v>7.584154395108115</v>
          </cell>
        </row>
        <row r="337">
          <cell r="J337">
            <v>67.25</v>
          </cell>
          <cell r="K337">
            <v>0</v>
          </cell>
          <cell r="L337">
            <v>0</v>
          </cell>
          <cell r="M337">
            <v>0</v>
          </cell>
          <cell r="N337">
            <v>0</v>
          </cell>
          <cell r="O337">
            <v>0</v>
          </cell>
          <cell r="P337">
            <v>0</v>
          </cell>
          <cell r="Q337">
            <v>0</v>
          </cell>
          <cell r="R337">
            <v>0</v>
          </cell>
          <cell r="S337">
            <v>7.6194597353588547</v>
          </cell>
          <cell r="T337">
            <v>0</v>
          </cell>
          <cell r="U337">
            <v>7.6194597353588547</v>
          </cell>
        </row>
        <row r="338">
          <cell r="J338">
            <v>67.5</v>
          </cell>
          <cell r="K338">
            <v>0</v>
          </cell>
          <cell r="L338">
            <v>0</v>
          </cell>
          <cell r="M338">
            <v>0</v>
          </cell>
          <cell r="N338">
            <v>0</v>
          </cell>
          <cell r="O338">
            <v>0</v>
          </cell>
          <cell r="P338">
            <v>0</v>
          </cell>
          <cell r="Q338">
            <v>0</v>
          </cell>
          <cell r="R338">
            <v>0</v>
          </cell>
          <cell r="S338">
            <v>7.6547650756095935</v>
          </cell>
          <cell r="T338">
            <v>0</v>
          </cell>
          <cell r="U338">
            <v>7.6547650756095935</v>
          </cell>
        </row>
        <row r="339">
          <cell r="J339">
            <v>67.75</v>
          </cell>
          <cell r="K339">
            <v>0</v>
          </cell>
          <cell r="L339">
            <v>0</v>
          </cell>
          <cell r="M339">
            <v>0</v>
          </cell>
          <cell r="N339">
            <v>0</v>
          </cell>
          <cell r="O339">
            <v>0</v>
          </cell>
          <cell r="P339">
            <v>0</v>
          </cell>
          <cell r="Q339">
            <v>0</v>
          </cell>
          <cell r="R339">
            <v>0</v>
          </cell>
          <cell r="S339">
            <v>7.6900704158603341</v>
          </cell>
          <cell r="T339">
            <v>0</v>
          </cell>
          <cell r="U339">
            <v>7.6900704158603341</v>
          </cell>
        </row>
        <row r="340">
          <cell r="J340">
            <v>68</v>
          </cell>
          <cell r="K340">
            <v>0</v>
          </cell>
          <cell r="L340">
            <v>0</v>
          </cell>
          <cell r="M340">
            <v>0</v>
          </cell>
          <cell r="N340">
            <v>0</v>
          </cell>
          <cell r="O340">
            <v>0</v>
          </cell>
          <cell r="P340">
            <v>0</v>
          </cell>
          <cell r="Q340">
            <v>0</v>
          </cell>
          <cell r="R340">
            <v>0</v>
          </cell>
          <cell r="S340">
            <v>7.7253757561110685</v>
          </cell>
          <cell r="T340">
            <v>0</v>
          </cell>
          <cell r="U340">
            <v>7.7253757561110685</v>
          </cell>
        </row>
        <row r="341">
          <cell r="J341">
            <v>68.25</v>
          </cell>
          <cell r="K341">
            <v>0</v>
          </cell>
          <cell r="L341">
            <v>0</v>
          </cell>
          <cell r="M341">
            <v>0</v>
          </cell>
          <cell r="N341">
            <v>0</v>
          </cell>
          <cell r="O341">
            <v>0</v>
          </cell>
          <cell r="P341">
            <v>0</v>
          </cell>
          <cell r="Q341">
            <v>0</v>
          </cell>
          <cell r="R341">
            <v>0</v>
          </cell>
          <cell r="S341">
            <v>7.7606810963618091</v>
          </cell>
          <cell r="T341">
            <v>0</v>
          </cell>
          <cell r="U341">
            <v>7.7606810963618091</v>
          </cell>
        </row>
        <row r="342">
          <cell r="J342">
            <v>68.5</v>
          </cell>
          <cell r="K342">
            <v>0</v>
          </cell>
          <cell r="L342">
            <v>0</v>
          </cell>
          <cell r="M342">
            <v>0</v>
          </cell>
          <cell r="N342">
            <v>0</v>
          </cell>
          <cell r="O342">
            <v>0</v>
          </cell>
          <cell r="P342">
            <v>0</v>
          </cell>
          <cell r="Q342">
            <v>0</v>
          </cell>
          <cell r="R342">
            <v>0</v>
          </cell>
          <cell r="S342">
            <v>7.7959864366125462</v>
          </cell>
          <cell r="T342">
            <v>0</v>
          </cell>
          <cell r="U342">
            <v>7.7959864366125462</v>
          </cell>
        </row>
        <row r="343">
          <cell r="J343">
            <v>68.75</v>
          </cell>
          <cell r="K343">
            <v>0</v>
          </cell>
          <cell r="L343">
            <v>0</v>
          </cell>
          <cell r="M343">
            <v>0</v>
          </cell>
          <cell r="N343">
            <v>0</v>
          </cell>
          <cell r="O343">
            <v>0</v>
          </cell>
          <cell r="P343">
            <v>0</v>
          </cell>
          <cell r="Q343">
            <v>0</v>
          </cell>
          <cell r="R343">
            <v>0</v>
          </cell>
          <cell r="S343">
            <v>7.8312917768632895</v>
          </cell>
          <cell r="T343">
            <v>0</v>
          </cell>
          <cell r="U343">
            <v>7.8312917768632895</v>
          </cell>
        </row>
        <row r="344">
          <cell r="J344">
            <v>69</v>
          </cell>
          <cell r="K344">
            <v>0</v>
          </cell>
          <cell r="L344">
            <v>0</v>
          </cell>
          <cell r="M344">
            <v>0</v>
          </cell>
          <cell r="N344">
            <v>0</v>
          </cell>
          <cell r="O344">
            <v>0</v>
          </cell>
          <cell r="P344">
            <v>0</v>
          </cell>
          <cell r="Q344">
            <v>0</v>
          </cell>
          <cell r="R344">
            <v>0</v>
          </cell>
          <cell r="S344">
            <v>7.8665971171140274</v>
          </cell>
          <cell r="T344">
            <v>0</v>
          </cell>
          <cell r="U344">
            <v>7.8665971171140274</v>
          </cell>
        </row>
        <row r="345">
          <cell r="J345">
            <v>69.25</v>
          </cell>
          <cell r="K345">
            <v>0</v>
          </cell>
          <cell r="L345">
            <v>0</v>
          </cell>
          <cell r="M345">
            <v>0</v>
          </cell>
          <cell r="N345">
            <v>0</v>
          </cell>
          <cell r="O345">
            <v>0</v>
          </cell>
          <cell r="P345">
            <v>0</v>
          </cell>
          <cell r="Q345">
            <v>0</v>
          </cell>
          <cell r="R345">
            <v>0</v>
          </cell>
          <cell r="S345">
            <v>7.9019024573647645</v>
          </cell>
          <cell r="T345">
            <v>0</v>
          </cell>
          <cell r="U345">
            <v>7.9019024573647645</v>
          </cell>
        </row>
        <row r="346">
          <cell r="J346">
            <v>69.5</v>
          </cell>
          <cell r="K346">
            <v>0</v>
          </cell>
          <cell r="L346">
            <v>0</v>
          </cell>
          <cell r="M346">
            <v>0</v>
          </cell>
          <cell r="N346">
            <v>0</v>
          </cell>
          <cell r="O346">
            <v>0</v>
          </cell>
          <cell r="P346">
            <v>0</v>
          </cell>
          <cell r="Q346">
            <v>0</v>
          </cell>
          <cell r="R346">
            <v>0</v>
          </cell>
          <cell r="S346">
            <v>7.9372077976155051</v>
          </cell>
          <cell r="T346">
            <v>0</v>
          </cell>
          <cell r="U346">
            <v>7.9372077976155051</v>
          </cell>
        </row>
        <row r="347">
          <cell r="J347">
            <v>69.75</v>
          </cell>
          <cell r="K347">
            <v>0</v>
          </cell>
          <cell r="L347">
            <v>0</v>
          </cell>
          <cell r="M347">
            <v>0</v>
          </cell>
          <cell r="N347">
            <v>0</v>
          </cell>
          <cell r="O347">
            <v>0</v>
          </cell>
          <cell r="P347">
            <v>0</v>
          </cell>
          <cell r="Q347">
            <v>0</v>
          </cell>
          <cell r="R347">
            <v>0</v>
          </cell>
          <cell r="S347">
            <v>7.9725131378662439</v>
          </cell>
          <cell r="T347">
            <v>0</v>
          </cell>
          <cell r="U347">
            <v>7.9725131378662439</v>
          </cell>
        </row>
        <row r="348">
          <cell r="J348">
            <v>70</v>
          </cell>
          <cell r="K348">
            <v>0</v>
          </cell>
          <cell r="L348">
            <v>0</v>
          </cell>
          <cell r="M348">
            <v>0</v>
          </cell>
          <cell r="N348">
            <v>0</v>
          </cell>
          <cell r="O348">
            <v>0</v>
          </cell>
          <cell r="P348">
            <v>0</v>
          </cell>
          <cell r="Q348">
            <v>0</v>
          </cell>
          <cell r="R348">
            <v>0</v>
          </cell>
          <cell r="S348">
            <v>8.007818478116981</v>
          </cell>
          <cell r="T348">
            <v>0</v>
          </cell>
          <cell r="U348">
            <v>8.007818478116981</v>
          </cell>
        </row>
        <row r="349">
          <cell r="J349">
            <v>70.25</v>
          </cell>
          <cell r="K349">
            <v>0</v>
          </cell>
          <cell r="L349">
            <v>0</v>
          </cell>
          <cell r="M349">
            <v>0</v>
          </cell>
          <cell r="N349">
            <v>0</v>
          </cell>
          <cell r="O349">
            <v>0</v>
          </cell>
          <cell r="P349">
            <v>0</v>
          </cell>
          <cell r="Q349">
            <v>0</v>
          </cell>
          <cell r="R349">
            <v>0</v>
          </cell>
          <cell r="S349">
            <v>8.0431238183677216</v>
          </cell>
          <cell r="T349">
            <v>0</v>
          </cell>
          <cell r="U349">
            <v>8.0431238183677216</v>
          </cell>
        </row>
        <row r="350">
          <cell r="J350">
            <v>70.5</v>
          </cell>
          <cell r="K350">
            <v>0</v>
          </cell>
          <cell r="L350">
            <v>0</v>
          </cell>
          <cell r="M350">
            <v>0</v>
          </cell>
          <cell r="N350">
            <v>0</v>
          </cell>
          <cell r="O350">
            <v>0</v>
          </cell>
          <cell r="P350">
            <v>0</v>
          </cell>
          <cell r="Q350">
            <v>0</v>
          </cell>
          <cell r="R350">
            <v>0</v>
          </cell>
          <cell r="S350">
            <v>8.0784291586184569</v>
          </cell>
          <cell r="T350">
            <v>0</v>
          </cell>
          <cell r="U350">
            <v>8.0784291586184569</v>
          </cell>
        </row>
        <row r="351">
          <cell r="J351">
            <v>70.75</v>
          </cell>
          <cell r="K351">
            <v>0</v>
          </cell>
          <cell r="L351">
            <v>0</v>
          </cell>
          <cell r="M351">
            <v>0</v>
          </cell>
          <cell r="N351">
            <v>0</v>
          </cell>
          <cell r="O351">
            <v>0</v>
          </cell>
          <cell r="P351">
            <v>0</v>
          </cell>
          <cell r="Q351">
            <v>0</v>
          </cell>
          <cell r="R351">
            <v>0</v>
          </cell>
          <cell r="S351">
            <v>8.1137344988691993</v>
          </cell>
          <cell r="T351">
            <v>0</v>
          </cell>
          <cell r="U351">
            <v>8.1137344988691993</v>
          </cell>
        </row>
        <row r="352">
          <cell r="J352">
            <v>71</v>
          </cell>
          <cell r="K352">
            <v>0</v>
          </cell>
          <cell r="L352">
            <v>0</v>
          </cell>
          <cell r="M352">
            <v>0</v>
          </cell>
          <cell r="N352">
            <v>0</v>
          </cell>
          <cell r="O352">
            <v>0</v>
          </cell>
          <cell r="P352">
            <v>0</v>
          </cell>
          <cell r="Q352">
            <v>0</v>
          </cell>
          <cell r="R352">
            <v>0</v>
          </cell>
          <cell r="S352">
            <v>8.1490398391199435</v>
          </cell>
          <cell r="T352">
            <v>0</v>
          </cell>
          <cell r="U352">
            <v>8.1490398391199435</v>
          </cell>
        </row>
        <row r="353">
          <cell r="J353">
            <v>71.25</v>
          </cell>
          <cell r="K353">
            <v>0</v>
          </cell>
          <cell r="L353">
            <v>0</v>
          </cell>
          <cell r="M353">
            <v>0</v>
          </cell>
          <cell r="N353">
            <v>0</v>
          </cell>
          <cell r="O353">
            <v>0</v>
          </cell>
          <cell r="P353">
            <v>0</v>
          </cell>
          <cell r="Q353">
            <v>0</v>
          </cell>
          <cell r="R353">
            <v>0</v>
          </cell>
          <cell r="S353">
            <v>8.1843451793706734</v>
          </cell>
          <cell r="T353">
            <v>0</v>
          </cell>
          <cell r="U353">
            <v>8.1843451793706734</v>
          </cell>
        </row>
        <row r="354">
          <cell r="J354">
            <v>71.5</v>
          </cell>
          <cell r="K354">
            <v>0</v>
          </cell>
          <cell r="L354">
            <v>0</v>
          </cell>
          <cell r="M354">
            <v>0</v>
          </cell>
          <cell r="N354">
            <v>0</v>
          </cell>
          <cell r="O354">
            <v>0</v>
          </cell>
          <cell r="P354">
            <v>0</v>
          </cell>
          <cell r="Q354">
            <v>0</v>
          </cell>
          <cell r="R354">
            <v>0</v>
          </cell>
          <cell r="S354">
            <v>8.219650519621414</v>
          </cell>
          <cell r="T354">
            <v>0</v>
          </cell>
          <cell r="U354">
            <v>8.219650519621414</v>
          </cell>
        </row>
        <row r="355">
          <cell r="J355">
            <v>71.75</v>
          </cell>
          <cell r="K355">
            <v>0</v>
          </cell>
          <cell r="L355">
            <v>0</v>
          </cell>
          <cell r="M355">
            <v>0</v>
          </cell>
          <cell r="N355">
            <v>0</v>
          </cell>
          <cell r="O355">
            <v>0</v>
          </cell>
          <cell r="P355">
            <v>0</v>
          </cell>
          <cell r="Q355">
            <v>0</v>
          </cell>
          <cell r="R355">
            <v>0</v>
          </cell>
          <cell r="S355">
            <v>8.2549558598721546</v>
          </cell>
          <cell r="T355">
            <v>0</v>
          </cell>
          <cell r="U355">
            <v>8.2549558598721546</v>
          </cell>
        </row>
        <row r="356">
          <cell r="J356">
            <v>72</v>
          </cell>
          <cell r="K356">
            <v>0</v>
          </cell>
          <cell r="L356">
            <v>0</v>
          </cell>
          <cell r="M356">
            <v>0</v>
          </cell>
          <cell r="N356">
            <v>0</v>
          </cell>
          <cell r="O356">
            <v>0</v>
          </cell>
          <cell r="P356">
            <v>0</v>
          </cell>
          <cell r="Q356">
            <v>0</v>
          </cell>
          <cell r="R356">
            <v>0</v>
          </cell>
          <cell r="S356">
            <v>8.2902612001228935</v>
          </cell>
          <cell r="T356">
            <v>0</v>
          </cell>
          <cell r="U356">
            <v>8.2902612001228935</v>
          </cell>
        </row>
        <row r="357">
          <cell r="J357">
            <v>72.25</v>
          </cell>
          <cell r="K357">
            <v>0</v>
          </cell>
          <cell r="L357">
            <v>0</v>
          </cell>
          <cell r="M357">
            <v>0</v>
          </cell>
          <cell r="N357">
            <v>0</v>
          </cell>
          <cell r="O357">
            <v>0</v>
          </cell>
          <cell r="P357">
            <v>0</v>
          </cell>
          <cell r="Q357">
            <v>0</v>
          </cell>
          <cell r="R357">
            <v>0</v>
          </cell>
          <cell r="S357">
            <v>8.3255665403736305</v>
          </cell>
          <cell r="T357">
            <v>0</v>
          </cell>
          <cell r="U357">
            <v>8.3255665403736305</v>
          </cell>
        </row>
        <row r="358">
          <cell r="J358">
            <v>72.5</v>
          </cell>
          <cell r="K358">
            <v>0</v>
          </cell>
          <cell r="L358">
            <v>0</v>
          </cell>
          <cell r="M358">
            <v>0</v>
          </cell>
          <cell r="N358">
            <v>0</v>
          </cell>
          <cell r="O358">
            <v>0</v>
          </cell>
          <cell r="P358">
            <v>0</v>
          </cell>
          <cell r="Q358">
            <v>0</v>
          </cell>
          <cell r="R358">
            <v>0</v>
          </cell>
          <cell r="S358">
            <v>8.3608718806243694</v>
          </cell>
          <cell r="T358">
            <v>0</v>
          </cell>
          <cell r="U358">
            <v>8.3608718806243694</v>
          </cell>
        </row>
        <row r="359">
          <cell r="J359">
            <v>72.75</v>
          </cell>
          <cell r="K359">
            <v>0</v>
          </cell>
          <cell r="L359">
            <v>0</v>
          </cell>
          <cell r="M359">
            <v>0</v>
          </cell>
          <cell r="N359">
            <v>0</v>
          </cell>
          <cell r="O359">
            <v>0</v>
          </cell>
          <cell r="P359">
            <v>0</v>
          </cell>
          <cell r="Q359">
            <v>0</v>
          </cell>
          <cell r="R359">
            <v>0</v>
          </cell>
          <cell r="S359">
            <v>8.3961772208751118</v>
          </cell>
          <cell r="T359">
            <v>0</v>
          </cell>
          <cell r="U359">
            <v>8.3961772208751118</v>
          </cell>
        </row>
        <row r="360">
          <cell r="J360">
            <v>73</v>
          </cell>
          <cell r="K360">
            <v>0</v>
          </cell>
          <cell r="L360">
            <v>0</v>
          </cell>
          <cell r="M360">
            <v>0</v>
          </cell>
          <cell r="N360">
            <v>0</v>
          </cell>
          <cell r="O360">
            <v>0</v>
          </cell>
          <cell r="P360">
            <v>0</v>
          </cell>
          <cell r="Q360">
            <v>0</v>
          </cell>
          <cell r="R360">
            <v>0</v>
          </cell>
          <cell r="S360">
            <v>8.4314825611258506</v>
          </cell>
          <cell r="T360">
            <v>0</v>
          </cell>
          <cell r="U360">
            <v>8.4314825611258506</v>
          </cell>
        </row>
        <row r="361">
          <cell r="J361">
            <v>73.25</v>
          </cell>
          <cell r="K361">
            <v>0</v>
          </cell>
          <cell r="L361">
            <v>0</v>
          </cell>
          <cell r="M361">
            <v>0</v>
          </cell>
          <cell r="N361">
            <v>0</v>
          </cell>
          <cell r="O361">
            <v>0</v>
          </cell>
          <cell r="P361">
            <v>0</v>
          </cell>
          <cell r="Q361">
            <v>0</v>
          </cell>
          <cell r="R361">
            <v>0</v>
          </cell>
          <cell r="S361">
            <v>8.4667879013765894</v>
          </cell>
          <cell r="T361">
            <v>0</v>
          </cell>
          <cell r="U361">
            <v>8.4667879013765894</v>
          </cell>
        </row>
        <row r="362">
          <cell r="J362">
            <v>73.5</v>
          </cell>
          <cell r="K362">
            <v>0</v>
          </cell>
          <cell r="L362">
            <v>0</v>
          </cell>
          <cell r="M362">
            <v>0</v>
          </cell>
          <cell r="N362">
            <v>0</v>
          </cell>
          <cell r="O362">
            <v>0</v>
          </cell>
          <cell r="P362">
            <v>0</v>
          </cell>
          <cell r="Q362">
            <v>0</v>
          </cell>
          <cell r="R362">
            <v>0</v>
          </cell>
          <cell r="S362">
            <v>8.5020932416273212</v>
          </cell>
          <cell r="T362">
            <v>0</v>
          </cell>
          <cell r="U362">
            <v>8.5020932416273212</v>
          </cell>
        </row>
        <row r="363">
          <cell r="J363">
            <v>73.75</v>
          </cell>
          <cell r="K363">
            <v>0</v>
          </cell>
          <cell r="L363">
            <v>0</v>
          </cell>
          <cell r="M363">
            <v>0</v>
          </cell>
          <cell r="N363">
            <v>0</v>
          </cell>
          <cell r="O363">
            <v>0</v>
          </cell>
          <cell r="P363">
            <v>0</v>
          </cell>
          <cell r="Q363">
            <v>0</v>
          </cell>
          <cell r="R363">
            <v>0</v>
          </cell>
          <cell r="S363">
            <v>8.5373985818780653</v>
          </cell>
          <cell r="T363">
            <v>0</v>
          </cell>
          <cell r="U363">
            <v>8.5373985818780653</v>
          </cell>
        </row>
        <row r="364">
          <cell r="J364">
            <v>74</v>
          </cell>
          <cell r="K364">
            <v>0</v>
          </cell>
          <cell r="L364">
            <v>0</v>
          </cell>
          <cell r="M364">
            <v>0</v>
          </cell>
          <cell r="N364">
            <v>0</v>
          </cell>
          <cell r="O364">
            <v>0</v>
          </cell>
          <cell r="P364">
            <v>0</v>
          </cell>
          <cell r="Q364">
            <v>0</v>
          </cell>
          <cell r="R364">
            <v>0</v>
          </cell>
          <cell r="S364">
            <v>8.5727039221288006</v>
          </cell>
          <cell r="T364">
            <v>0</v>
          </cell>
          <cell r="U364">
            <v>8.5727039221288006</v>
          </cell>
        </row>
        <row r="365">
          <cell r="J365">
            <v>74.25</v>
          </cell>
          <cell r="K365">
            <v>0</v>
          </cell>
          <cell r="L365">
            <v>0</v>
          </cell>
          <cell r="M365">
            <v>0</v>
          </cell>
          <cell r="N365">
            <v>0</v>
          </cell>
          <cell r="O365">
            <v>0</v>
          </cell>
          <cell r="P365">
            <v>0</v>
          </cell>
          <cell r="Q365">
            <v>0</v>
          </cell>
          <cell r="R365">
            <v>0</v>
          </cell>
          <cell r="S365">
            <v>8.608009262379543</v>
          </cell>
          <cell r="T365">
            <v>0</v>
          </cell>
          <cell r="U365">
            <v>8.608009262379543</v>
          </cell>
        </row>
        <row r="366">
          <cell r="J366">
            <v>74.5</v>
          </cell>
          <cell r="K366">
            <v>0</v>
          </cell>
          <cell r="L366">
            <v>0</v>
          </cell>
          <cell r="M366">
            <v>0</v>
          </cell>
          <cell r="N366">
            <v>0</v>
          </cell>
          <cell r="O366">
            <v>0</v>
          </cell>
          <cell r="P366">
            <v>0</v>
          </cell>
          <cell r="Q366">
            <v>0</v>
          </cell>
          <cell r="R366">
            <v>0</v>
          </cell>
          <cell r="S366">
            <v>8.6433146026302836</v>
          </cell>
          <cell r="T366">
            <v>0</v>
          </cell>
          <cell r="U366">
            <v>8.6433146026302836</v>
          </cell>
        </row>
        <row r="367">
          <cell r="J367">
            <v>74.75</v>
          </cell>
          <cell r="K367">
            <v>0</v>
          </cell>
          <cell r="L367">
            <v>0</v>
          </cell>
          <cell r="M367">
            <v>0</v>
          </cell>
          <cell r="N367">
            <v>0</v>
          </cell>
          <cell r="O367">
            <v>0</v>
          </cell>
          <cell r="P367">
            <v>0</v>
          </cell>
          <cell r="Q367">
            <v>0</v>
          </cell>
          <cell r="R367">
            <v>0</v>
          </cell>
          <cell r="S367">
            <v>8.6786199428810189</v>
          </cell>
          <cell r="T367">
            <v>0</v>
          </cell>
          <cell r="U367">
            <v>8.6786199428810189</v>
          </cell>
        </row>
        <row r="368">
          <cell r="J368">
            <v>75</v>
          </cell>
          <cell r="K368">
            <v>0</v>
          </cell>
          <cell r="L368">
            <v>0</v>
          </cell>
          <cell r="M368">
            <v>0</v>
          </cell>
          <cell r="N368">
            <v>0</v>
          </cell>
          <cell r="O368">
            <v>0</v>
          </cell>
          <cell r="P368">
            <v>0</v>
          </cell>
          <cell r="Q368">
            <v>0</v>
          </cell>
          <cell r="R368">
            <v>0</v>
          </cell>
          <cell r="S368">
            <v>8.7139252831317577</v>
          </cell>
          <cell r="T368">
            <v>0</v>
          </cell>
          <cell r="U368">
            <v>8.7139252831317577</v>
          </cell>
        </row>
        <row r="369">
          <cell r="J369">
            <v>75.25</v>
          </cell>
          <cell r="K369">
            <v>0</v>
          </cell>
          <cell r="L369">
            <v>0</v>
          </cell>
          <cell r="M369">
            <v>0</v>
          </cell>
          <cell r="N369">
            <v>0</v>
          </cell>
          <cell r="O369">
            <v>0</v>
          </cell>
          <cell r="P369">
            <v>0</v>
          </cell>
          <cell r="Q369">
            <v>0</v>
          </cell>
          <cell r="R369">
            <v>0</v>
          </cell>
          <cell r="S369">
            <v>8.7492306233824984</v>
          </cell>
          <cell r="T369">
            <v>0</v>
          </cell>
          <cell r="U369">
            <v>8.7492306233824984</v>
          </cell>
        </row>
        <row r="370">
          <cell r="J370">
            <v>75.5</v>
          </cell>
          <cell r="K370">
            <v>0</v>
          </cell>
          <cell r="L370">
            <v>0</v>
          </cell>
          <cell r="M370">
            <v>0</v>
          </cell>
          <cell r="N370">
            <v>0</v>
          </cell>
          <cell r="O370">
            <v>0</v>
          </cell>
          <cell r="P370">
            <v>0</v>
          </cell>
          <cell r="Q370">
            <v>0</v>
          </cell>
          <cell r="R370">
            <v>0</v>
          </cell>
          <cell r="S370">
            <v>8.7845359636332354</v>
          </cell>
          <cell r="T370">
            <v>0</v>
          </cell>
          <cell r="U370">
            <v>8.7845359636332354</v>
          </cell>
        </row>
        <row r="371">
          <cell r="J371">
            <v>75.75</v>
          </cell>
          <cell r="K371">
            <v>0</v>
          </cell>
          <cell r="L371">
            <v>0</v>
          </cell>
          <cell r="M371">
            <v>0</v>
          </cell>
          <cell r="N371">
            <v>0</v>
          </cell>
          <cell r="O371">
            <v>0</v>
          </cell>
          <cell r="P371">
            <v>0</v>
          </cell>
          <cell r="Q371">
            <v>0</v>
          </cell>
          <cell r="R371">
            <v>0</v>
          </cell>
          <cell r="S371">
            <v>8.8198413038839689</v>
          </cell>
          <cell r="T371">
            <v>0</v>
          </cell>
          <cell r="U371">
            <v>8.8198413038839689</v>
          </cell>
        </row>
        <row r="372">
          <cell r="J372">
            <v>76</v>
          </cell>
          <cell r="K372">
            <v>0</v>
          </cell>
          <cell r="L372">
            <v>0</v>
          </cell>
          <cell r="M372">
            <v>0</v>
          </cell>
          <cell r="N372">
            <v>0</v>
          </cell>
          <cell r="O372">
            <v>0</v>
          </cell>
          <cell r="P372">
            <v>0</v>
          </cell>
          <cell r="Q372">
            <v>0</v>
          </cell>
          <cell r="R372">
            <v>0</v>
          </cell>
          <cell r="S372">
            <v>8.8551466441347184</v>
          </cell>
          <cell r="T372">
            <v>0</v>
          </cell>
          <cell r="U372">
            <v>8.8551466441347184</v>
          </cell>
        </row>
        <row r="373">
          <cell r="J373">
            <v>76.25</v>
          </cell>
          <cell r="K373">
            <v>0</v>
          </cell>
          <cell r="L373">
            <v>0</v>
          </cell>
          <cell r="M373">
            <v>0</v>
          </cell>
          <cell r="N373">
            <v>0</v>
          </cell>
          <cell r="O373">
            <v>0</v>
          </cell>
          <cell r="P373">
            <v>0</v>
          </cell>
          <cell r="Q373">
            <v>0</v>
          </cell>
          <cell r="R373">
            <v>0</v>
          </cell>
          <cell r="S373">
            <v>8.8904519843854519</v>
          </cell>
          <cell r="T373">
            <v>0</v>
          </cell>
          <cell r="U373">
            <v>8.8904519843854519</v>
          </cell>
        </row>
        <row r="374">
          <cell r="J374">
            <v>76.5</v>
          </cell>
          <cell r="K374">
            <v>0</v>
          </cell>
          <cell r="L374">
            <v>0</v>
          </cell>
          <cell r="M374">
            <v>0</v>
          </cell>
          <cell r="N374">
            <v>0</v>
          </cell>
          <cell r="O374">
            <v>0</v>
          </cell>
          <cell r="P374">
            <v>0</v>
          </cell>
          <cell r="Q374">
            <v>0</v>
          </cell>
          <cell r="R374">
            <v>0</v>
          </cell>
          <cell r="S374">
            <v>8.9257573246361961</v>
          </cell>
          <cell r="T374">
            <v>0</v>
          </cell>
          <cell r="U374">
            <v>8.9257573246361961</v>
          </cell>
        </row>
        <row r="375">
          <cell r="J375">
            <v>76.75</v>
          </cell>
          <cell r="K375">
            <v>0</v>
          </cell>
          <cell r="L375">
            <v>0</v>
          </cell>
          <cell r="M375">
            <v>0</v>
          </cell>
          <cell r="N375">
            <v>0</v>
          </cell>
          <cell r="O375">
            <v>0</v>
          </cell>
          <cell r="P375">
            <v>0</v>
          </cell>
          <cell r="Q375">
            <v>0</v>
          </cell>
          <cell r="R375">
            <v>0</v>
          </cell>
          <cell r="S375">
            <v>8.9610626648869314</v>
          </cell>
          <cell r="T375">
            <v>0</v>
          </cell>
          <cell r="U375">
            <v>8.9610626648869314</v>
          </cell>
        </row>
        <row r="376">
          <cell r="J376">
            <v>77</v>
          </cell>
          <cell r="K376">
            <v>0</v>
          </cell>
          <cell r="L376">
            <v>0</v>
          </cell>
          <cell r="M376">
            <v>0</v>
          </cell>
          <cell r="N376">
            <v>0</v>
          </cell>
          <cell r="O376">
            <v>0</v>
          </cell>
          <cell r="P376">
            <v>0</v>
          </cell>
          <cell r="Q376">
            <v>0</v>
          </cell>
          <cell r="R376">
            <v>0</v>
          </cell>
          <cell r="S376">
            <v>8.9963680051376738</v>
          </cell>
          <cell r="T376">
            <v>0</v>
          </cell>
          <cell r="U376">
            <v>8.9963680051376738</v>
          </cell>
        </row>
        <row r="377">
          <cell r="J377">
            <v>77.25</v>
          </cell>
          <cell r="K377">
            <v>0</v>
          </cell>
          <cell r="L377">
            <v>0</v>
          </cell>
          <cell r="M377">
            <v>0</v>
          </cell>
          <cell r="N377">
            <v>0</v>
          </cell>
          <cell r="O377">
            <v>0</v>
          </cell>
          <cell r="P377">
            <v>0</v>
          </cell>
          <cell r="Q377">
            <v>0</v>
          </cell>
          <cell r="R377">
            <v>0</v>
          </cell>
          <cell r="S377">
            <v>9.0316733453884037</v>
          </cell>
          <cell r="T377">
            <v>0</v>
          </cell>
          <cell r="U377">
            <v>9.0316733453884037</v>
          </cell>
        </row>
        <row r="378">
          <cell r="J378">
            <v>77.5</v>
          </cell>
          <cell r="K378">
            <v>0</v>
          </cell>
          <cell r="L378">
            <v>0</v>
          </cell>
          <cell r="M378">
            <v>0</v>
          </cell>
          <cell r="N378">
            <v>0</v>
          </cell>
          <cell r="O378">
            <v>0</v>
          </cell>
          <cell r="P378">
            <v>0</v>
          </cell>
          <cell r="Q378">
            <v>0</v>
          </cell>
          <cell r="R378">
            <v>0</v>
          </cell>
          <cell r="S378">
            <v>9.0669786856391479</v>
          </cell>
          <cell r="T378">
            <v>0</v>
          </cell>
          <cell r="U378">
            <v>9.0669786856391479</v>
          </cell>
        </row>
        <row r="379">
          <cell r="J379">
            <v>77.75</v>
          </cell>
          <cell r="K379">
            <v>0</v>
          </cell>
          <cell r="L379">
            <v>0</v>
          </cell>
          <cell r="M379">
            <v>0</v>
          </cell>
          <cell r="N379">
            <v>0</v>
          </cell>
          <cell r="O379">
            <v>0</v>
          </cell>
          <cell r="P379">
            <v>0</v>
          </cell>
          <cell r="Q379">
            <v>0</v>
          </cell>
          <cell r="R379">
            <v>0</v>
          </cell>
          <cell r="S379">
            <v>9.1022840258898867</v>
          </cell>
          <cell r="T379">
            <v>0</v>
          </cell>
          <cell r="U379">
            <v>9.1022840258898867</v>
          </cell>
        </row>
        <row r="380">
          <cell r="J380">
            <v>78</v>
          </cell>
          <cell r="K380">
            <v>0</v>
          </cell>
          <cell r="L380">
            <v>0</v>
          </cell>
          <cell r="M380">
            <v>0</v>
          </cell>
          <cell r="N380">
            <v>0</v>
          </cell>
          <cell r="O380">
            <v>0</v>
          </cell>
          <cell r="P380">
            <v>0</v>
          </cell>
          <cell r="Q380">
            <v>0</v>
          </cell>
          <cell r="R380">
            <v>0</v>
          </cell>
          <cell r="S380">
            <v>9.1375893661406273</v>
          </cell>
          <cell r="T380">
            <v>0</v>
          </cell>
          <cell r="U380">
            <v>9.1375893661406273</v>
          </cell>
        </row>
        <row r="381">
          <cell r="J381">
            <v>78.25</v>
          </cell>
          <cell r="K381">
            <v>0</v>
          </cell>
          <cell r="L381">
            <v>0</v>
          </cell>
          <cell r="M381">
            <v>0</v>
          </cell>
          <cell r="N381">
            <v>0</v>
          </cell>
          <cell r="O381">
            <v>0</v>
          </cell>
          <cell r="P381">
            <v>0</v>
          </cell>
          <cell r="Q381">
            <v>0</v>
          </cell>
          <cell r="R381">
            <v>0</v>
          </cell>
          <cell r="S381">
            <v>9.1728947063913608</v>
          </cell>
          <cell r="T381">
            <v>0</v>
          </cell>
          <cell r="U381">
            <v>9.1728947063913608</v>
          </cell>
        </row>
        <row r="382">
          <cell r="J382">
            <v>78.5</v>
          </cell>
          <cell r="K382">
            <v>0</v>
          </cell>
          <cell r="L382">
            <v>0</v>
          </cell>
          <cell r="M382">
            <v>0</v>
          </cell>
          <cell r="N382">
            <v>0</v>
          </cell>
          <cell r="O382">
            <v>0</v>
          </cell>
          <cell r="P382">
            <v>0</v>
          </cell>
          <cell r="Q382">
            <v>0</v>
          </cell>
          <cell r="R382">
            <v>0</v>
          </cell>
          <cell r="S382">
            <v>9.2082000466421015</v>
          </cell>
          <cell r="T382">
            <v>0</v>
          </cell>
          <cell r="U382">
            <v>9.2082000466421015</v>
          </cell>
        </row>
        <row r="383">
          <cell r="J383">
            <v>78.75</v>
          </cell>
          <cell r="K383">
            <v>0</v>
          </cell>
          <cell r="L383">
            <v>0</v>
          </cell>
          <cell r="M383">
            <v>0</v>
          </cell>
          <cell r="N383">
            <v>0</v>
          </cell>
          <cell r="O383">
            <v>0</v>
          </cell>
          <cell r="P383">
            <v>0</v>
          </cell>
          <cell r="Q383">
            <v>0</v>
          </cell>
          <cell r="R383">
            <v>0</v>
          </cell>
          <cell r="S383">
            <v>9.2435053868928385</v>
          </cell>
          <cell r="T383">
            <v>0</v>
          </cell>
          <cell r="U383">
            <v>9.2435053868928385</v>
          </cell>
        </row>
        <row r="384">
          <cell r="J384">
            <v>79</v>
          </cell>
          <cell r="K384">
            <v>0</v>
          </cell>
          <cell r="L384">
            <v>0</v>
          </cell>
          <cell r="M384">
            <v>0</v>
          </cell>
          <cell r="N384">
            <v>0</v>
          </cell>
          <cell r="O384">
            <v>0</v>
          </cell>
          <cell r="P384">
            <v>0</v>
          </cell>
          <cell r="Q384">
            <v>0</v>
          </cell>
          <cell r="R384">
            <v>0</v>
          </cell>
          <cell r="S384">
            <v>9.2788107271435809</v>
          </cell>
          <cell r="T384">
            <v>0</v>
          </cell>
          <cell r="U384">
            <v>9.2788107271435809</v>
          </cell>
        </row>
        <row r="385">
          <cell r="J385">
            <v>79.25</v>
          </cell>
          <cell r="K385">
            <v>0</v>
          </cell>
          <cell r="L385">
            <v>0</v>
          </cell>
          <cell r="M385">
            <v>0</v>
          </cell>
          <cell r="N385">
            <v>0</v>
          </cell>
          <cell r="O385">
            <v>0</v>
          </cell>
          <cell r="P385">
            <v>0</v>
          </cell>
          <cell r="Q385">
            <v>0</v>
          </cell>
          <cell r="R385">
            <v>0</v>
          </cell>
          <cell r="S385">
            <v>9.3141160673943233</v>
          </cell>
          <cell r="T385">
            <v>0</v>
          </cell>
          <cell r="U385">
            <v>9.3141160673943233</v>
          </cell>
        </row>
        <row r="386">
          <cell r="J386">
            <v>79.5</v>
          </cell>
          <cell r="K386">
            <v>0</v>
          </cell>
          <cell r="L386">
            <v>0</v>
          </cell>
          <cell r="M386">
            <v>0</v>
          </cell>
          <cell r="N386">
            <v>0</v>
          </cell>
          <cell r="O386">
            <v>0</v>
          </cell>
          <cell r="P386">
            <v>0</v>
          </cell>
          <cell r="Q386">
            <v>0</v>
          </cell>
          <cell r="R386">
            <v>0</v>
          </cell>
          <cell r="S386">
            <v>9.3494214076450568</v>
          </cell>
          <cell r="T386">
            <v>0</v>
          </cell>
          <cell r="U386">
            <v>9.3494214076450568</v>
          </cell>
        </row>
      </sheetData>
      <sheetData sheetId="5"/>
      <sheetData sheetId="6"/>
      <sheetData sheetId="7"/>
      <sheetData sheetId="8"/>
      <sheetData sheetId="9"/>
      <sheetData sheetId="10"/>
      <sheetData sheetId="11"/>
      <sheetData sheetId="12"/>
      <sheetData sheetId="13"/>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ta 3"/>
      <sheetName val="Info. Consolidado Acta 3"/>
      <sheetName val="Control_Pagos"/>
      <sheetName val="Acumulados"/>
      <sheetName val="OBRA EXTRA"/>
      <sheetName val="METAS CONTRATO SANEAR 2"/>
      <sheetName val="Tiempos de Ejecución"/>
      <sheetName val="Cantidad por Actividad"/>
      <sheetName val="AGO (2)"/>
      <sheetName val="CUMPLIMIENTO DE METAS"/>
      <sheetName val="COSTOS ACTIVIDADES PRINCIPALES"/>
      <sheetName val="Relación por Municipio (2)"/>
      <sheetName val="COMPARATIVO"/>
      <sheetName val="Cantidad por ítemes"/>
      <sheetName val="Materiales"/>
      <sheetName val="Cantidad por Dirección"/>
      <sheetName val="Gráfico1"/>
      <sheetName val="VALORES"/>
      <sheetName val="Macro1"/>
      <sheetName val="INSUM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22">
          <cell r="A22" t="str">
            <v>Macro12</v>
          </cell>
        </row>
      </sheetData>
      <sheetData sheetId="19"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áfica 2.1"/>
      <sheetName val="Tablas 3.1-3.9"/>
      <sheetName val="Tabla 4.1"/>
      <sheetName val="Tabla 4.2"/>
      <sheetName val="Tabla 5.2"/>
      <sheetName val="Tabla 6.7"/>
      <sheetName val="Tabla 1.1"/>
      <sheetName val="Tabla 2.1"/>
      <sheetName val="Tabla 5.1"/>
      <sheetName val="Tabla 6.1"/>
      <sheetName val="Tabla 6.2"/>
      <sheetName val="Tabla 6.3"/>
      <sheetName val="Tabla 6.4"/>
      <sheetName val="Tabla 6.5"/>
      <sheetName val="Tabla 6.6"/>
      <sheetName val="Gráfica 6.1"/>
      <sheetName val="Tabla 7.1"/>
      <sheetName val="Tabla 7.2"/>
      <sheetName val="Tabla 7.3"/>
      <sheetName val="Tabla 8.1"/>
      <sheetName val="Tabla 8.2"/>
      <sheetName val="Tabla 8.3"/>
      <sheetName val="Tabla 8.4"/>
      <sheetName val="CANALETA9"/>
      <sheetName val="Solicitud de Servicios"/>
      <sheetName val="INSUMOS"/>
      <sheetName val="CF y CV"/>
      <sheetName val="Gráfica_2_1"/>
      <sheetName val="Tablas_3_1-3_9"/>
      <sheetName val="Tabla_4_1"/>
      <sheetName val="Tabla_4_2"/>
      <sheetName val="Tabla_5_2"/>
      <sheetName val="Tabla_6_7"/>
      <sheetName val="Tabla_1_1"/>
      <sheetName val="Tabla_2_1"/>
      <sheetName val="Tabla_5_1"/>
      <sheetName val="Tabla_6_1"/>
      <sheetName val="Tabla_6_2"/>
      <sheetName val="Tabla_6_3"/>
      <sheetName val="Tabla_6_4"/>
      <sheetName val="Tabla_6_5"/>
      <sheetName val="Tabla_6_6"/>
      <sheetName val="Gráfica_6_1"/>
      <sheetName val="Tabla_7_1"/>
      <sheetName val="Tabla_7_2"/>
      <sheetName val="Tabla_7_3"/>
      <sheetName val="Tabla_8_1"/>
      <sheetName val="Tabla_8_2"/>
      <sheetName val="Tabla_8_3"/>
      <sheetName val="Tabla_8_4"/>
      <sheetName val="Informe de Obra Extra"/>
      <sheetName val="Hoja1"/>
      <sheetName val="Sábana"/>
      <sheetName val="LISTA CÓDIGOS"/>
      <sheetName val="BASE APU"/>
      <sheetName val="MANO DE OBRA"/>
      <sheetName val="EQUIPOS"/>
      <sheetName val="MATERIALES"/>
      <sheetName val="ESTRUCTURAS"/>
      <sheetName val="TRANSPORTE"/>
      <sheetName val="Corte Administracion"/>
      <sheetName val="Reproceso R79-C22 SP. S56 "/>
      <sheetName val="Delta 67"/>
      <sheetName val="Delta 60-Delta 61 (3)"/>
      <sheetName val="Acta N° 4 ACUMULADOS"/>
      <sheetName val="Acta N° 4 FIRMAR"/>
      <sheetName val="Acta N° 4"/>
      <sheetName val="Costos Ambientales  A.4"/>
      <sheetName val="Delta 25-Delta 31 "/>
      <sheetName val="Delta 82-Delta 87 "/>
      <sheetName val="Delta 87-Delta 89 "/>
      <sheetName val="Delta 103- Delta 90"/>
      <sheetName val="Cerramiento Los Salados"/>
      <sheetName val="Tunnel Liner Acta 4"/>
      <sheetName val="AVANCE PH (3)"/>
      <sheetName val="AVANCE TUNNEL LINER (3)"/>
      <sheetName val="Delta 87-Delta 89 (2)"/>
      <sheetName val="Delta 103-Delta 90  (2)"/>
      <sheetName val="Delta 25-Delta 31"/>
      <sheetName val="Delta 21-Delta 31"/>
      <sheetName val="Delta 60-Delta 61 (2)"/>
      <sheetName val="Delta 41 ventosa 2 (2)"/>
      <sheetName val="Limpieza vactor"/>
      <sheetName val="Transporte Tuberia HD"/>
      <sheetName val="Paloquemado"/>
      <sheetName val="AVANCE PH (2)"/>
      <sheetName val="AVANCE TUNNEL LINER (2)"/>
      <sheetName val="Ejecutado SEM 12"/>
      <sheetName val="Delta 82-Delta 87"/>
      <sheetName val="Delta 87-Delta 89"/>
      <sheetName val="Delta 60-Delta 61"/>
      <sheetName val="Delta 67 Ventosa 3"/>
      <sheetName val="Delta 41 ventosa 2"/>
      <sheetName val="AVANCE PH"/>
      <sheetName val="AVANCE TUNNEL LINER"/>
      <sheetName val="Caja Mariposa Δ60 Acta 4"/>
      <sheetName val="PH Acta 4 Junio"/>
      <sheetName val="Urbanismo SP. S59"/>
      <sheetName val="Pavimento SP. S57"/>
      <sheetName val="Ambiental y Social Alcarav. S54"/>
      <sheetName val="BASE"/>
      <sheetName val="REC-COD,"/>
      <sheetName val="Index"/>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refreshError="1"/>
      <sheetData sheetId="101" refreshError="1"/>
      <sheetData sheetId="102"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generales"/>
      <sheetName val="Datos de entrada"/>
      <sheetName val="FOR-001"/>
      <sheetName val="Sábana"/>
      <sheetName val="Cuadro1A"/>
      <sheetName val="Cuadro1B"/>
      <sheetName val="Cuadro2-G1"/>
      <sheetName val="Cuadro2-G2"/>
      <sheetName val="Cuadro2-G3"/>
      <sheetName val="Cuadro3-G1"/>
      <sheetName val="Cuadro4"/>
      <sheetName val="Exper."/>
      <sheetName val="Aseg.Calid"/>
      <sheetName val="Principales ítemes"/>
      <sheetName val="yADIRA"/>
      <sheetName val="Tabla 1.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upuesto STC"/>
      <sheetName val="Presupuesto TC (Tub-Acc)"/>
      <sheetName val="Presupuesto Sum (Tub y Acc)"/>
      <sheetName val="Consolidado_Por_Tramo"/>
      <sheetName val="Resumen_Consolidado_Tramos"/>
      <sheetName val="AU"/>
      <sheetName val="BD Precios IP"/>
      <sheetName val="Fac-Salariales "/>
      <sheetName val="APU CIRCUITOS"/>
      <sheetName val="Hoja1"/>
    </sheetNames>
    <sheetDataSet>
      <sheetData sheetId="0" refreshError="1"/>
      <sheetData sheetId="1" refreshError="1"/>
      <sheetData sheetId="2" refreshError="1"/>
      <sheetData sheetId="3" refreshError="1"/>
      <sheetData sheetId="4" refreshError="1"/>
      <sheetData sheetId="5" refreshError="1">
        <row r="67">
          <cell r="I67">
            <v>0.30316817116188177</v>
          </cell>
        </row>
      </sheetData>
      <sheetData sheetId="6" refreshError="1"/>
      <sheetData sheetId="7" refreshError="1"/>
      <sheetData sheetId="8" refreshError="1"/>
      <sheetData sheetId="9"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lor por Actividad"/>
      <sheetName val="Ordenes_Ejec_x_Acta_R"/>
      <sheetName val="CUMPLIMIENTO DE METAS"/>
      <sheetName val="Tiempos de ejecución consolidad"/>
      <sheetName val="Control_Pagos"/>
      <sheetName val="Acumulados"/>
      <sheetName val="Gráfico1"/>
      <sheetName val="VALORES"/>
      <sheetName val="Cantidad por ìtemes"/>
      <sheetName val="Tiempos de ejecución por Dir."/>
      <sheetName val="Relaciòn por municipios"/>
      <sheetName val="Info. Consolidado Acta 5"/>
      <sheetName val="Acta 5"/>
      <sheetName val="Materiales"/>
      <sheetName val="Cantidad por Actividad"/>
      <sheetName val="Cantidad por Direcciòn"/>
      <sheetName val="Macro1"/>
      <sheetName val="Sában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1">
          <cell r="A1" t="str">
            <v>Macro1</v>
          </cell>
          <cell r="B1" t="str">
            <v>Auto_Open</v>
          </cell>
        </row>
        <row r="8">
          <cell r="A8" t="str">
            <v>Macro10</v>
          </cell>
        </row>
        <row r="15">
          <cell r="A15" t="str">
            <v>Macro11</v>
          </cell>
        </row>
        <row r="22">
          <cell r="A22" t="str">
            <v>Macro12</v>
          </cell>
        </row>
        <row r="29">
          <cell r="A29" t="str">
            <v>Macro13</v>
          </cell>
        </row>
        <row r="36">
          <cell r="A36" t="str">
            <v>Macro14</v>
          </cell>
        </row>
        <row r="43">
          <cell r="A43" t="str">
            <v>Macro15</v>
          </cell>
        </row>
        <row r="1653">
          <cell r="A1653" t="str">
            <v>Macro2</v>
          </cell>
        </row>
        <row r="1660">
          <cell r="A1660" t="str">
            <v>Macro3</v>
          </cell>
        </row>
        <row r="1667">
          <cell r="A1667" t="str">
            <v>Macro4</v>
          </cell>
        </row>
        <row r="1674">
          <cell r="A1674" t="str">
            <v>Macro5</v>
          </cell>
        </row>
        <row r="1681">
          <cell r="A1681" t="str">
            <v>Macro6</v>
          </cell>
        </row>
        <row r="1688">
          <cell r="A1688" t="str">
            <v>Macro7</v>
          </cell>
        </row>
        <row r="1695">
          <cell r="A1695" t="str">
            <v>Macro8</v>
          </cell>
        </row>
        <row r="1702">
          <cell r="A1702" t="str">
            <v>Macro9</v>
          </cell>
        </row>
      </sheetData>
      <sheetData sheetId="1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c de Hidr."/>
      <sheetName val="Cambio de Valv."/>
      <sheetName val="Interc.tapones"/>
      <sheetName val="Interc.válv."/>
      <sheetName val="Coloc. e Interc. Tapones"/>
      <sheetName val="Varios."/>
      <sheetName val="Paral. 1"/>
      <sheetName val="Paral. 2"/>
      <sheetName val="Paral. 3"/>
      <sheetName val="Paral.4"/>
      <sheetName val="Totales"/>
      <sheetName val="Sábana"/>
      <sheetName val="Hoja1"/>
      <sheetName val="Interc_de_Hidr_"/>
      <sheetName val="Cambio_de_Valv_"/>
      <sheetName val="Interc_tapones"/>
      <sheetName val="Interc_válv_"/>
      <sheetName val="Coloc__e_Interc__Tapones"/>
      <sheetName val="Varios_"/>
      <sheetName val="Paral__1"/>
      <sheetName val="Paral__2"/>
      <sheetName val="Paral__3"/>
      <sheetName val="Paral_4"/>
      <sheetName val="Interc_de_Hidr_2"/>
      <sheetName val="Cambio_de_Valv_2"/>
      <sheetName val="Interc_tapones2"/>
      <sheetName val="Interc_válv_2"/>
      <sheetName val="Coloc__e_Interc__Tapones2"/>
      <sheetName val="Varios_2"/>
      <sheetName val="Paral__12"/>
      <sheetName val="Paral__22"/>
      <sheetName val="Paral__32"/>
      <sheetName val="Paral_42"/>
      <sheetName val="Interc_de_Hidr_1"/>
      <sheetName val="Cambio_de_Valv_1"/>
      <sheetName val="Interc_tapones1"/>
      <sheetName val="Interc_válv_1"/>
      <sheetName val="Coloc__e_Interc__Tapones1"/>
      <sheetName val="Varios_1"/>
      <sheetName val="Paral__11"/>
      <sheetName val="Paral__21"/>
      <sheetName val="Paral__31"/>
      <sheetName val="Paral_41"/>
      <sheetName val="Interc_de_Hidr_3"/>
      <sheetName val="Cambio_de_Valv_3"/>
      <sheetName val="Interc_tapones3"/>
      <sheetName val="Interc_válv_3"/>
      <sheetName val="Coloc__e_Interc__Tapones3"/>
      <sheetName val="Varios_3"/>
      <sheetName val="Paral__13"/>
      <sheetName val="Paral__23"/>
      <sheetName val="Paral__33"/>
      <sheetName val="Paral_43"/>
      <sheetName val="Interc_de_Hidr_4"/>
      <sheetName val="Cambio_de_Valv_4"/>
      <sheetName val="Interc_tapones4"/>
      <sheetName val="Interc_válv_4"/>
      <sheetName val="Coloc__e_Interc__Tapones4"/>
      <sheetName val="Varios_4"/>
      <sheetName val="Paral__14"/>
      <sheetName val="Paral__24"/>
      <sheetName val="Paral__34"/>
      <sheetName val="Paral_44"/>
      <sheetName val="PRESUPUESTO"/>
      <sheetName val="4545042-N421  "/>
      <sheetName val="420-N421   "/>
      <sheetName val="N419-420"/>
      <sheetName val="N418-N419"/>
      <sheetName val="N417-N418"/>
      <sheetName val="N416-N417"/>
      <sheetName val="N415-N416"/>
      <sheetName val="N414-N415"/>
      <sheetName val="N72-N414 "/>
      <sheetName val="N72-N413"/>
      <sheetName val="N413-N412"/>
      <sheetName val="N412-N350"/>
      <sheetName val="N383-N350"/>
      <sheetName val="PrecRec"/>
      <sheetName val="32"/>
      <sheetName val="APU"/>
      <sheetName val="LISTA CÓDIGOS"/>
      <sheetName val="BASE APU"/>
      <sheetName val="MANO DE OBRA"/>
      <sheetName val="INSUMOS"/>
      <sheetName val="EQUIPOS"/>
      <sheetName val="MATERIALES"/>
      <sheetName val="ESTRUCTURAS"/>
      <sheetName val="TRANSPORTE"/>
    </sheetNames>
    <sheetDataSet>
      <sheetData sheetId="0" refreshError="1"/>
      <sheetData sheetId="1" refreshError="1"/>
      <sheetData sheetId="2" refreshError="1"/>
      <sheetData sheetId="3" refreshError="1"/>
      <sheetData sheetId="4" refreshError="1"/>
      <sheetData sheetId="5" refreshError="1"/>
      <sheetData sheetId="6" refreshError="1">
        <row r="5">
          <cell r="E5" t="str">
            <v>CANTIDAD</v>
          </cell>
        </row>
        <row r="11">
          <cell r="E11">
            <v>61.25</v>
          </cell>
        </row>
        <row r="13">
          <cell r="E13">
            <v>1</v>
          </cell>
        </row>
        <row r="19">
          <cell r="E19">
            <v>7.98</v>
          </cell>
        </row>
        <row r="21">
          <cell r="E21">
            <v>2</v>
          </cell>
        </row>
        <row r="23">
          <cell r="E23">
            <v>2</v>
          </cell>
        </row>
        <row r="29">
          <cell r="E29">
            <v>1</v>
          </cell>
        </row>
        <row r="35">
          <cell r="E35">
            <v>492</v>
          </cell>
        </row>
        <row r="37">
          <cell r="E37">
            <v>2</v>
          </cell>
        </row>
        <row r="39">
          <cell r="E39">
            <v>38.130000000000003</v>
          </cell>
        </row>
        <row r="49">
          <cell r="E49">
            <v>361.98</v>
          </cell>
        </row>
        <row r="53">
          <cell r="E53">
            <v>124.93</v>
          </cell>
        </row>
        <row r="55">
          <cell r="E55">
            <v>186.08</v>
          </cell>
        </row>
        <row r="57">
          <cell r="E57">
            <v>113.53</v>
          </cell>
        </row>
        <row r="61">
          <cell r="E61">
            <v>40</v>
          </cell>
        </row>
        <row r="63">
          <cell r="E63">
            <v>10</v>
          </cell>
        </row>
        <row r="65">
          <cell r="E65">
            <v>99.8</v>
          </cell>
        </row>
        <row r="71">
          <cell r="E71">
            <v>2</v>
          </cell>
        </row>
        <row r="73">
          <cell r="E73">
            <v>4</v>
          </cell>
        </row>
        <row r="75">
          <cell r="E75">
            <v>2</v>
          </cell>
        </row>
        <row r="77">
          <cell r="E77">
            <v>2</v>
          </cell>
        </row>
        <row r="79">
          <cell r="E79">
            <v>5</v>
          </cell>
        </row>
        <row r="83">
          <cell r="E83">
            <v>20</v>
          </cell>
        </row>
        <row r="85">
          <cell r="E85">
            <v>30</v>
          </cell>
        </row>
        <row r="89">
          <cell r="E89">
            <v>4.72</v>
          </cell>
        </row>
        <row r="99">
          <cell r="E99">
            <v>40.090000000000003</v>
          </cell>
        </row>
        <row r="101">
          <cell r="E101">
            <v>1</v>
          </cell>
        </row>
        <row r="107">
          <cell r="E107">
            <v>19.600000000000001</v>
          </cell>
        </row>
        <row r="123">
          <cell r="E123">
            <v>0</v>
          </cell>
        </row>
        <row r="124">
          <cell r="E124">
            <v>0</v>
          </cell>
        </row>
        <row r="125">
          <cell r="E125">
            <v>0</v>
          </cell>
        </row>
        <row r="126">
          <cell r="E126">
            <v>0</v>
          </cell>
        </row>
        <row r="131">
          <cell r="E131">
            <v>70</v>
          </cell>
        </row>
        <row r="143">
          <cell r="E143">
            <v>750</v>
          </cell>
        </row>
        <row r="153">
          <cell r="E153">
            <v>6</v>
          </cell>
        </row>
        <row r="155">
          <cell r="E155">
            <v>21.7</v>
          </cell>
        </row>
        <row r="157">
          <cell r="E157">
            <v>3</v>
          </cell>
        </row>
        <row r="159">
          <cell r="E159">
            <v>6</v>
          </cell>
        </row>
        <row r="161">
          <cell r="E161">
            <v>4.5</v>
          </cell>
        </row>
        <row r="165">
          <cell r="E165">
            <v>24</v>
          </cell>
        </row>
        <row r="195">
          <cell r="E195">
            <v>3</v>
          </cell>
        </row>
        <row r="199">
          <cell r="E199">
            <v>4</v>
          </cell>
        </row>
        <row r="201">
          <cell r="E201">
            <v>4</v>
          </cell>
        </row>
        <row r="211">
          <cell r="E211">
            <v>4</v>
          </cell>
        </row>
        <row r="225">
          <cell r="E225">
            <v>2</v>
          </cell>
        </row>
        <row r="233">
          <cell r="E233">
            <v>3</v>
          </cell>
        </row>
        <row r="267">
          <cell r="E267">
            <v>4</v>
          </cell>
        </row>
        <row r="271">
          <cell r="E271">
            <v>1</v>
          </cell>
        </row>
        <row r="277">
          <cell r="E277">
            <v>6</v>
          </cell>
        </row>
        <row r="281">
          <cell r="E281">
            <v>6</v>
          </cell>
        </row>
        <row r="287">
          <cell r="E287">
            <v>2</v>
          </cell>
        </row>
        <row r="316">
          <cell r="E316">
            <v>4</v>
          </cell>
        </row>
        <row r="318">
          <cell r="E318">
            <v>8</v>
          </cell>
        </row>
        <row r="320">
          <cell r="E320">
            <v>4</v>
          </cell>
        </row>
        <row r="330">
          <cell r="E330">
            <v>2</v>
          </cell>
        </row>
        <row r="370">
          <cell r="E370">
            <v>1</v>
          </cell>
        </row>
        <row r="424">
          <cell r="E424">
            <v>6</v>
          </cell>
        </row>
        <row r="450">
          <cell r="E450">
            <v>5182</v>
          </cell>
        </row>
        <row r="452">
          <cell r="E452">
            <v>344</v>
          </cell>
        </row>
        <row r="454">
          <cell r="E454">
            <v>3672</v>
          </cell>
        </row>
        <row r="457">
          <cell r="E457">
            <v>0</v>
          </cell>
        </row>
        <row r="458">
          <cell r="E458">
            <v>0</v>
          </cell>
        </row>
        <row r="459">
          <cell r="E459">
            <v>0</v>
          </cell>
        </row>
        <row r="460">
          <cell r="E460">
            <v>0</v>
          </cell>
        </row>
        <row r="461">
          <cell r="E461">
            <v>0</v>
          </cell>
        </row>
        <row r="462">
          <cell r="E462">
            <v>14</v>
          </cell>
        </row>
        <row r="463">
          <cell r="E463">
            <v>0</v>
          </cell>
        </row>
        <row r="464">
          <cell r="E464">
            <v>2</v>
          </cell>
        </row>
        <row r="466">
          <cell r="E466">
            <v>2</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10</v>
          </cell>
        </row>
        <row r="481">
          <cell r="E481">
            <v>0</v>
          </cell>
        </row>
        <row r="482">
          <cell r="E482">
            <v>4</v>
          </cell>
        </row>
        <row r="483">
          <cell r="E483">
            <v>0</v>
          </cell>
        </row>
        <row r="484">
          <cell r="E484">
            <v>0</v>
          </cell>
        </row>
        <row r="485">
          <cell r="E485">
            <v>0</v>
          </cell>
        </row>
        <row r="486">
          <cell r="E486">
            <v>0</v>
          </cell>
        </row>
        <row r="487">
          <cell r="E487">
            <v>0</v>
          </cell>
        </row>
        <row r="488">
          <cell r="E488">
            <v>7</v>
          </cell>
        </row>
        <row r="489">
          <cell r="E489">
            <v>0</v>
          </cell>
        </row>
        <row r="490">
          <cell r="E490">
            <v>1</v>
          </cell>
        </row>
        <row r="491">
          <cell r="E491">
            <v>0</v>
          </cell>
        </row>
        <row r="492">
          <cell r="E492">
            <v>0</v>
          </cell>
        </row>
        <row r="493">
          <cell r="E493">
            <v>0</v>
          </cell>
        </row>
        <row r="494">
          <cell r="E494">
            <v>4</v>
          </cell>
        </row>
        <row r="495">
          <cell r="E495">
            <v>0</v>
          </cell>
        </row>
        <row r="496">
          <cell r="E496">
            <v>2</v>
          </cell>
        </row>
        <row r="497">
          <cell r="E497">
            <v>0</v>
          </cell>
        </row>
        <row r="498">
          <cell r="E498">
            <v>0</v>
          </cell>
        </row>
        <row r="499">
          <cell r="E499">
            <v>0</v>
          </cell>
        </row>
        <row r="500">
          <cell r="E500">
            <v>4</v>
          </cell>
        </row>
        <row r="501">
          <cell r="E501">
            <v>0</v>
          </cell>
        </row>
        <row r="502">
          <cell r="E502">
            <v>4</v>
          </cell>
        </row>
        <row r="503">
          <cell r="E503">
            <v>0</v>
          </cell>
        </row>
        <row r="504">
          <cell r="E504">
            <v>0</v>
          </cell>
        </row>
        <row r="505">
          <cell r="E505">
            <v>0</v>
          </cell>
        </row>
        <row r="506">
          <cell r="E506">
            <v>1</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16">
          <cell r="E516">
            <v>7</v>
          </cell>
        </row>
        <row r="517">
          <cell r="E517">
            <v>0</v>
          </cell>
        </row>
        <row r="518">
          <cell r="E518">
            <v>0</v>
          </cell>
        </row>
        <row r="519">
          <cell r="E519">
            <v>0</v>
          </cell>
        </row>
        <row r="520">
          <cell r="E520">
            <v>0</v>
          </cell>
        </row>
        <row r="521">
          <cell r="E521">
            <v>0</v>
          </cell>
        </row>
        <row r="522">
          <cell r="E522">
            <v>1</v>
          </cell>
        </row>
        <row r="523">
          <cell r="E523">
            <v>0</v>
          </cell>
        </row>
        <row r="524">
          <cell r="E524">
            <v>6</v>
          </cell>
        </row>
        <row r="525">
          <cell r="E525">
            <v>0</v>
          </cell>
        </row>
        <row r="526">
          <cell r="E526">
            <v>0</v>
          </cell>
        </row>
        <row r="527">
          <cell r="E527">
            <v>0</v>
          </cell>
        </row>
        <row r="528">
          <cell r="E528">
            <v>4</v>
          </cell>
        </row>
        <row r="529">
          <cell r="E529">
            <v>0</v>
          </cell>
        </row>
        <row r="530">
          <cell r="E530">
            <v>0</v>
          </cell>
        </row>
        <row r="531">
          <cell r="E531">
            <v>0</v>
          </cell>
        </row>
        <row r="532">
          <cell r="E532">
            <v>820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20</v>
          </cell>
        </row>
        <row r="558">
          <cell r="E558">
            <v>10</v>
          </cell>
        </row>
        <row r="560">
          <cell r="E560">
            <v>0</v>
          </cell>
        </row>
      </sheetData>
      <sheetData sheetId="7" refreshError="1">
        <row r="5">
          <cell r="E5" t="str">
            <v>CANTIDAD</v>
          </cell>
        </row>
        <row r="11">
          <cell r="E11">
            <v>22.94</v>
          </cell>
        </row>
        <row r="13">
          <cell r="E13">
            <v>2</v>
          </cell>
        </row>
        <row r="15">
          <cell r="E15">
            <v>6</v>
          </cell>
        </row>
        <row r="19">
          <cell r="E19">
            <v>3.38</v>
          </cell>
        </row>
        <row r="21">
          <cell r="E21">
            <v>1</v>
          </cell>
        </row>
        <row r="23">
          <cell r="E23">
            <v>1</v>
          </cell>
        </row>
        <row r="25">
          <cell r="E25">
            <v>4.6399999999999997</v>
          </cell>
        </row>
        <row r="27">
          <cell r="E27">
            <v>11</v>
          </cell>
        </row>
        <row r="29">
          <cell r="E29">
            <v>6.5</v>
          </cell>
        </row>
        <row r="31">
          <cell r="E31">
            <v>2</v>
          </cell>
        </row>
        <row r="35">
          <cell r="E35">
            <v>180</v>
          </cell>
        </row>
        <row r="37">
          <cell r="E37">
            <v>2</v>
          </cell>
        </row>
        <row r="39">
          <cell r="E39">
            <v>31.83</v>
          </cell>
        </row>
        <row r="49">
          <cell r="E49">
            <v>139.12</v>
          </cell>
        </row>
        <row r="53">
          <cell r="E53">
            <v>40.93</v>
          </cell>
        </row>
        <row r="55">
          <cell r="E55">
            <v>75.52</v>
          </cell>
        </row>
        <row r="57">
          <cell r="E57">
            <v>43.48</v>
          </cell>
        </row>
        <row r="61">
          <cell r="E61">
            <v>15</v>
          </cell>
        </row>
        <row r="63">
          <cell r="E63">
            <v>4</v>
          </cell>
        </row>
        <row r="65">
          <cell r="E65">
            <v>42.2</v>
          </cell>
        </row>
        <row r="69">
          <cell r="E69">
            <v>2</v>
          </cell>
        </row>
        <row r="71">
          <cell r="E71">
            <v>1</v>
          </cell>
        </row>
        <row r="73">
          <cell r="E73">
            <v>2</v>
          </cell>
        </row>
        <row r="75">
          <cell r="E75">
            <v>1</v>
          </cell>
        </row>
        <row r="77">
          <cell r="E77">
            <v>1</v>
          </cell>
        </row>
        <row r="79">
          <cell r="E79">
            <v>5</v>
          </cell>
        </row>
        <row r="83">
          <cell r="E83">
            <v>6</v>
          </cell>
        </row>
        <row r="85">
          <cell r="E85">
            <v>15</v>
          </cell>
        </row>
        <row r="89">
          <cell r="E89">
            <v>2</v>
          </cell>
        </row>
        <row r="99">
          <cell r="E99">
            <v>15.3</v>
          </cell>
        </row>
        <row r="101">
          <cell r="E101">
            <v>2</v>
          </cell>
        </row>
        <row r="107">
          <cell r="E107">
            <v>6.72</v>
          </cell>
        </row>
        <row r="123">
          <cell r="E123">
            <v>0</v>
          </cell>
        </row>
        <row r="124">
          <cell r="E124">
            <v>0</v>
          </cell>
        </row>
        <row r="125">
          <cell r="E125">
            <v>0</v>
          </cell>
        </row>
        <row r="126">
          <cell r="E126">
            <v>0</v>
          </cell>
        </row>
        <row r="127">
          <cell r="E127">
            <v>270</v>
          </cell>
        </row>
        <row r="141">
          <cell r="E141">
            <v>98</v>
          </cell>
        </row>
        <row r="143">
          <cell r="E143">
            <v>310</v>
          </cell>
        </row>
        <row r="153">
          <cell r="E153">
            <v>11.5</v>
          </cell>
        </row>
        <row r="155">
          <cell r="E155">
            <v>15</v>
          </cell>
        </row>
        <row r="157">
          <cell r="E157">
            <v>20</v>
          </cell>
        </row>
        <row r="159">
          <cell r="E159">
            <v>2</v>
          </cell>
        </row>
        <row r="161">
          <cell r="E161">
            <v>5</v>
          </cell>
        </row>
        <row r="163">
          <cell r="E163">
            <v>2</v>
          </cell>
        </row>
        <row r="165">
          <cell r="E165">
            <v>13</v>
          </cell>
        </row>
        <row r="171">
          <cell r="E171">
            <v>24</v>
          </cell>
        </row>
        <row r="175">
          <cell r="E175">
            <v>4</v>
          </cell>
        </row>
        <row r="177">
          <cell r="E177">
            <v>6</v>
          </cell>
        </row>
        <row r="179">
          <cell r="E179">
            <v>2</v>
          </cell>
        </row>
        <row r="193">
          <cell r="E193">
            <v>4</v>
          </cell>
        </row>
        <row r="195">
          <cell r="E195">
            <v>4</v>
          </cell>
        </row>
        <row r="197">
          <cell r="E197">
            <v>5</v>
          </cell>
        </row>
        <row r="209">
          <cell r="E209">
            <v>6</v>
          </cell>
        </row>
        <row r="211">
          <cell r="E211">
            <v>4</v>
          </cell>
        </row>
        <row r="213">
          <cell r="E213">
            <v>4</v>
          </cell>
        </row>
        <row r="217">
          <cell r="E217">
            <v>2</v>
          </cell>
        </row>
        <row r="219">
          <cell r="E219">
            <v>2</v>
          </cell>
        </row>
        <row r="225">
          <cell r="E225">
            <v>2</v>
          </cell>
        </row>
        <row r="233">
          <cell r="E233">
            <v>2</v>
          </cell>
        </row>
        <row r="263">
          <cell r="E263">
            <v>1</v>
          </cell>
        </row>
        <row r="267">
          <cell r="E267">
            <v>3</v>
          </cell>
        </row>
        <row r="269">
          <cell r="E269">
            <v>1</v>
          </cell>
        </row>
        <row r="273">
          <cell r="E273">
            <v>1</v>
          </cell>
        </row>
        <row r="294">
          <cell r="E294">
            <v>4</v>
          </cell>
        </row>
        <row r="296">
          <cell r="E296">
            <v>6</v>
          </cell>
        </row>
        <row r="298">
          <cell r="E298">
            <v>2</v>
          </cell>
        </row>
        <row r="312">
          <cell r="E312">
            <v>2</v>
          </cell>
        </row>
        <row r="318">
          <cell r="E318">
            <v>4</v>
          </cell>
        </row>
        <row r="320">
          <cell r="E320">
            <v>2</v>
          </cell>
        </row>
        <row r="334">
          <cell r="E334">
            <v>36</v>
          </cell>
        </row>
        <row r="336">
          <cell r="E336">
            <v>6</v>
          </cell>
        </row>
        <row r="338">
          <cell r="E338">
            <v>14</v>
          </cell>
        </row>
        <row r="340">
          <cell r="E340">
            <v>2</v>
          </cell>
        </row>
        <row r="342">
          <cell r="E342">
            <v>2</v>
          </cell>
        </row>
        <row r="358">
          <cell r="E358">
            <v>1</v>
          </cell>
        </row>
        <row r="364">
          <cell r="E364">
            <v>1</v>
          </cell>
        </row>
        <row r="368">
          <cell r="E368">
            <v>1</v>
          </cell>
        </row>
        <row r="376">
          <cell r="E376">
            <v>5</v>
          </cell>
        </row>
        <row r="378">
          <cell r="E378">
            <v>2</v>
          </cell>
        </row>
        <row r="380">
          <cell r="E380">
            <v>1</v>
          </cell>
        </row>
        <row r="384">
          <cell r="E384">
            <v>1</v>
          </cell>
        </row>
        <row r="388">
          <cell r="E388">
            <v>8</v>
          </cell>
        </row>
        <row r="390">
          <cell r="E390">
            <v>2</v>
          </cell>
        </row>
        <row r="392">
          <cell r="E392">
            <v>1</v>
          </cell>
        </row>
        <row r="404">
          <cell r="E404">
            <v>1</v>
          </cell>
        </row>
        <row r="406">
          <cell r="E406">
            <v>2</v>
          </cell>
        </row>
        <row r="422">
          <cell r="E422">
            <v>426</v>
          </cell>
        </row>
        <row r="424">
          <cell r="E424">
            <v>4</v>
          </cell>
        </row>
        <row r="432">
          <cell r="E432">
            <v>1</v>
          </cell>
        </row>
        <row r="434">
          <cell r="E434">
            <v>2</v>
          </cell>
        </row>
        <row r="450">
          <cell r="E450">
            <v>1723.2</v>
          </cell>
        </row>
        <row r="452">
          <cell r="E452">
            <v>951.3</v>
          </cell>
        </row>
        <row r="454">
          <cell r="E454">
            <v>1463</v>
          </cell>
        </row>
        <row r="456">
          <cell r="E456">
            <v>2</v>
          </cell>
        </row>
        <row r="457">
          <cell r="E457">
            <v>0</v>
          </cell>
        </row>
        <row r="458">
          <cell r="E458">
            <v>0</v>
          </cell>
        </row>
        <row r="459">
          <cell r="E459">
            <v>0</v>
          </cell>
        </row>
        <row r="460">
          <cell r="E460">
            <v>0</v>
          </cell>
        </row>
        <row r="461">
          <cell r="E461">
            <v>0</v>
          </cell>
        </row>
        <row r="462">
          <cell r="E462">
            <v>4</v>
          </cell>
        </row>
        <row r="463">
          <cell r="E463">
            <v>0</v>
          </cell>
        </row>
        <row r="464">
          <cell r="E464">
            <v>0</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0</v>
          </cell>
        </row>
        <row r="483">
          <cell r="E483">
            <v>0</v>
          </cell>
        </row>
        <row r="484">
          <cell r="E484">
            <v>0</v>
          </cell>
        </row>
        <row r="485">
          <cell r="E485">
            <v>0</v>
          </cell>
        </row>
        <row r="486">
          <cell r="E486">
            <v>0</v>
          </cell>
        </row>
        <row r="487">
          <cell r="E487">
            <v>0</v>
          </cell>
        </row>
        <row r="488">
          <cell r="E488">
            <v>4</v>
          </cell>
        </row>
        <row r="489">
          <cell r="E489">
            <v>0</v>
          </cell>
        </row>
        <row r="490">
          <cell r="E490">
            <v>0</v>
          </cell>
        </row>
        <row r="491">
          <cell r="E491">
            <v>0</v>
          </cell>
        </row>
        <row r="492">
          <cell r="E492">
            <v>0</v>
          </cell>
        </row>
        <row r="493">
          <cell r="E493">
            <v>0</v>
          </cell>
        </row>
        <row r="494">
          <cell r="E494">
            <v>4</v>
          </cell>
        </row>
        <row r="495">
          <cell r="E495">
            <v>0</v>
          </cell>
        </row>
        <row r="496">
          <cell r="E496">
            <v>2</v>
          </cell>
        </row>
        <row r="497">
          <cell r="E497">
            <v>0</v>
          </cell>
        </row>
        <row r="498">
          <cell r="E498">
            <v>0</v>
          </cell>
        </row>
        <row r="499">
          <cell r="E499">
            <v>0</v>
          </cell>
        </row>
        <row r="500">
          <cell r="E500">
            <v>0</v>
          </cell>
        </row>
        <row r="501">
          <cell r="E501">
            <v>0</v>
          </cell>
        </row>
        <row r="502">
          <cell r="E502">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16">
          <cell r="E516">
            <v>0</v>
          </cell>
        </row>
        <row r="517">
          <cell r="E517">
            <v>0</v>
          </cell>
        </row>
        <row r="518">
          <cell r="E518">
            <v>0</v>
          </cell>
        </row>
        <row r="519">
          <cell r="E519">
            <v>0</v>
          </cell>
        </row>
        <row r="520">
          <cell r="E520">
            <v>0</v>
          </cell>
        </row>
        <row r="521">
          <cell r="E521">
            <v>0</v>
          </cell>
        </row>
        <row r="522">
          <cell r="E522">
            <v>0</v>
          </cell>
        </row>
        <row r="523">
          <cell r="E523">
            <v>0</v>
          </cell>
        </row>
        <row r="524">
          <cell r="E524">
            <v>4</v>
          </cell>
        </row>
        <row r="525">
          <cell r="E525">
            <v>0</v>
          </cell>
        </row>
        <row r="526">
          <cell r="E526">
            <v>0</v>
          </cell>
        </row>
        <row r="527">
          <cell r="E527">
            <v>0</v>
          </cell>
        </row>
        <row r="528">
          <cell r="E528">
            <v>2</v>
          </cell>
        </row>
        <row r="529">
          <cell r="E529">
            <v>0</v>
          </cell>
        </row>
        <row r="530">
          <cell r="E530">
            <v>0</v>
          </cell>
        </row>
        <row r="531">
          <cell r="E531">
            <v>0</v>
          </cell>
        </row>
        <row r="532">
          <cell r="E532">
            <v>310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20</v>
          </cell>
        </row>
        <row r="558">
          <cell r="E558">
            <v>10</v>
          </cell>
        </row>
        <row r="560">
          <cell r="E560">
            <v>0</v>
          </cell>
        </row>
      </sheetData>
      <sheetData sheetId="8" refreshError="1"/>
      <sheetData sheetId="9" refreshError="1">
        <row r="5">
          <cell r="E5" t="str">
            <v>CANTIDAD</v>
          </cell>
        </row>
        <row r="11">
          <cell r="E11">
            <v>24.25</v>
          </cell>
        </row>
        <row r="13">
          <cell r="E13">
            <v>1</v>
          </cell>
        </row>
        <row r="15">
          <cell r="E15">
            <v>6</v>
          </cell>
        </row>
        <row r="19">
          <cell r="E19">
            <v>2.86</v>
          </cell>
        </row>
        <row r="21">
          <cell r="E21">
            <v>2</v>
          </cell>
        </row>
        <row r="23">
          <cell r="E23">
            <v>2</v>
          </cell>
        </row>
        <row r="25">
          <cell r="E25">
            <v>4.6399999999999997</v>
          </cell>
        </row>
        <row r="27">
          <cell r="E27">
            <v>11</v>
          </cell>
        </row>
        <row r="29">
          <cell r="E29">
            <v>6.5</v>
          </cell>
        </row>
        <row r="31">
          <cell r="E31">
            <v>2</v>
          </cell>
        </row>
        <row r="35">
          <cell r="E35">
            <v>165</v>
          </cell>
        </row>
        <row r="37">
          <cell r="E37">
            <v>4</v>
          </cell>
        </row>
        <row r="39">
          <cell r="E39">
            <v>41.26</v>
          </cell>
        </row>
        <row r="49">
          <cell r="E49">
            <v>133.31</v>
          </cell>
        </row>
        <row r="53">
          <cell r="E53">
            <v>34.21</v>
          </cell>
        </row>
        <row r="55">
          <cell r="E55">
            <v>67.94</v>
          </cell>
        </row>
        <row r="57">
          <cell r="E57">
            <v>40.270000000000003</v>
          </cell>
        </row>
        <row r="61">
          <cell r="E61">
            <v>15</v>
          </cell>
        </row>
        <row r="63">
          <cell r="E63">
            <v>2</v>
          </cell>
        </row>
        <row r="65">
          <cell r="E65">
            <v>35.78</v>
          </cell>
        </row>
        <row r="69">
          <cell r="E69">
            <v>2</v>
          </cell>
        </row>
        <row r="71">
          <cell r="E71">
            <v>2</v>
          </cell>
        </row>
        <row r="73">
          <cell r="E73">
            <v>6</v>
          </cell>
        </row>
        <row r="75">
          <cell r="E75">
            <v>2</v>
          </cell>
        </row>
        <row r="77">
          <cell r="E77">
            <v>2</v>
          </cell>
        </row>
        <row r="79">
          <cell r="E79">
            <v>5</v>
          </cell>
        </row>
        <row r="83">
          <cell r="E83">
            <v>6</v>
          </cell>
        </row>
        <row r="85">
          <cell r="E85">
            <v>10</v>
          </cell>
        </row>
        <row r="89">
          <cell r="E89">
            <v>5.0999999999999996</v>
          </cell>
        </row>
        <row r="99">
          <cell r="E99">
            <v>15.11</v>
          </cell>
        </row>
        <row r="101">
          <cell r="E101">
            <v>1</v>
          </cell>
        </row>
        <row r="107">
          <cell r="E107">
            <v>10.08</v>
          </cell>
        </row>
        <row r="123">
          <cell r="E123">
            <v>0</v>
          </cell>
        </row>
        <row r="124">
          <cell r="E124">
            <v>0</v>
          </cell>
        </row>
        <row r="125">
          <cell r="E125">
            <v>0</v>
          </cell>
        </row>
        <row r="126">
          <cell r="E126">
            <v>0</v>
          </cell>
        </row>
        <row r="127">
          <cell r="E127">
            <v>270</v>
          </cell>
        </row>
        <row r="141">
          <cell r="E141">
            <v>98</v>
          </cell>
        </row>
        <row r="143">
          <cell r="E143">
            <v>310</v>
          </cell>
        </row>
        <row r="153">
          <cell r="E153">
            <v>3</v>
          </cell>
        </row>
        <row r="155">
          <cell r="E155">
            <v>1</v>
          </cell>
        </row>
        <row r="157">
          <cell r="E157">
            <v>16</v>
          </cell>
        </row>
        <row r="159">
          <cell r="E159">
            <v>2</v>
          </cell>
        </row>
        <row r="161">
          <cell r="E161">
            <v>5</v>
          </cell>
        </row>
        <row r="163">
          <cell r="E163">
            <v>2</v>
          </cell>
        </row>
        <row r="165">
          <cell r="E165">
            <v>15</v>
          </cell>
        </row>
        <row r="171">
          <cell r="E171">
            <v>12</v>
          </cell>
        </row>
        <row r="175">
          <cell r="E175">
            <v>2</v>
          </cell>
        </row>
        <row r="177">
          <cell r="E177">
            <v>2</v>
          </cell>
        </row>
        <row r="179">
          <cell r="E179">
            <v>2</v>
          </cell>
        </row>
        <row r="193">
          <cell r="E193">
            <v>4</v>
          </cell>
        </row>
        <row r="195">
          <cell r="E195">
            <v>3</v>
          </cell>
        </row>
        <row r="197">
          <cell r="E197">
            <v>4</v>
          </cell>
        </row>
        <row r="209">
          <cell r="E209">
            <v>2</v>
          </cell>
        </row>
        <row r="211">
          <cell r="E211">
            <v>2</v>
          </cell>
        </row>
        <row r="213">
          <cell r="E213">
            <v>4</v>
          </cell>
        </row>
        <row r="217">
          <cell r="E217">
            <v>2</v>
          </cell>
        </row>
        <row r="219">
          <cell r="E219">
            <v>2</v>
          </cell>
        </row>
        <row r="225">
          <cell r="E225">
            <v>2</v>
          </cell>
        </row>
        <row r="233">
          <cell r="E233">
            <v>2</v>
          </cell>
        </row>
        <row r="263">
          <cell r="E263">
            <v>1</v>
          </cell>
        </row>
        <row r="267">
          <cell r="E267">
            <v>3</v>
          </cell>
        </row>
        <row r="269">
          <cell r="E269">
            <v>1</v>
          </cell>
        </row>
        <row r="273">
          <cell r="E273">
            <v>1</v>
          </cell>
        </row>
        <row r="294">
          <cell r="E294">
            <v>4</v>
          </cell>
        </row>
        <row r="296">
          <cell r="E296">
            <v>6</v>
          </cell>
        </row>
        <row r="298">
          <cell r="E298">
            <v>2</v>
          </cell>
        </row>
        <row r="312">
          <cell r="E312">
            <v>2</v>
          </cell>
        </row>
        <row r="318">
          <cell r="E318">
            <v>4</v>
          </cell>
        </row>
        <row r="320">
          <cell r="E320">
            <v>2</v>
          </cell>
        </row>
        <row r="334">
          <cell r="E334">
            <v>36</v>
          </cell>
        </row>
        <row r="336">
          <cell r="E336">
            <v>6</v>
          </cell>
        </row>
        <row r="338">
          <cell r="E338">
            <v>14</v>
          </cell>
        </row>
        <row r="340">
          <cell r="E340">
            <v>2</v>
          </cell>
        </row>
        <row r="342">
          <cell r="E342">
            <v>2</v>
          </cell>
        </row>
        <row r="358">
          <cell r="E358">
            <v>1</v>
          </cell>
        </row>
        <row r="364">
          <cell r="E364">
            <v>1</v>
          </cell>
        </row>
        <row r="368">
          <cell r="E368">
            <v>1</v>
          </cell>
        </row>
        <row r="376">
          <cell r="E376">
            <v>5</v>
          </cell>
        </row>
        <row r="378">
          <cell r="E378">
            <v>2</v>
          </cell>
        </row>
        <row r="380">
          <cell r="E380">
            <v>1</v>
          </cell>
        </row>
        <row r="384">
          <cell r="E384">
            <v>1</v>
          </cell>
        </row>
        <row r="388">
          <cell r="E388">
            <v>8</v>
          </cell>
        </row>
        <row r="390">
          <cell r="E390">
            <v>2</v>
          </cell>
        </row>
        <row r="392">
          <cell r="E392">
            <v>1</v>
          </cell>
        </row>
        <row r="404">
          <cell r="E404">
            <v>1</v>
          </cell>
        </row>
        <row r="406">
          <cell r="E406">
            <v>2</v>
          </cell>
        </row>
        <row r="422">
          <cell r="E422">
            <v>250</v>
          </cell>
        </row>
        <row r="424">
          <cell r="E424">
            <v>2</v>
          </cell>
        </row>
        <row r="432">
          <cell r="E432">
            <v>1</v>
          </cell>
        </row>
        <row r="434">
          <cell r="E434">
            <v>2</v>
          </cell>
        </row>
        <row r="450">
          <cell r="E450">
            <v>3842</v>
          </cell>
        </row>
        <row r="452">
          <cell r="E452">
            <v>167.4</v>
          </cell>
        </row>
        <row r="454">
          <cell r="E454">
            <v>2724</v>
          </cell>
        </row>
        <row r="456">
          <cell r="E456">
            <v>2</v>
          </cell>
        </row>
        <row r="457">
          <cell r="E457">
            <v>0</v>
          </cell>
        </row>
        <row r="458">
          <cell r="E458">
            <v>0</v>
          </cell>
        </row>
        <row r="459">
          <cell r="E459">
            <v>0</v>
          </cell>
        </row>
        <row r="460">
          <cell r="E460">
            <v>0</v>
          </cell>
        </row>
        <row r="461">
          <cell r="E461">
            <v>0</v>
          </cell>
        </row>
        <row r="462">
          <cell r="E462">
            <v>0</v>
          </cell>
        </row>
        <row r="463">
          <cell r="E463">
            <v>0</v>
          </cell>
        </row>
        <row r="464">
          <cell r="E464">
            <v>0</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0</v>
          </cell>
        </row>
        <row r="483">
          <cell r="E483">
            <v>0</v>
          </cell>
        </row>
        <row r="484">
          <cell r="E484">
            <v>0</v>
          </cell>
        </row>
        <row r="485">
          <cell r="E485">
            <v>0</v>
          </cell>
        </row>
        <row r="486">
          <cell r="E486">
            <v>0</v>
          </cell>
        </row>
        <row r="487">
          <cell r="E487">
            <v>0</v>
          </cell>
        </row>
        <row r="488">
          <cell r="E488">
            <v>0</v>
          </cell>
        </row>
        <row r="489">
          <cell r="E489">
            <v>0</v>
          </cell>
        </row>
        <row r="490">
          <cell r="E490">
            <v>0</v>
          </cell>
        </row>
        <row r="491">
          <cell r="E491">
            <v>0</v>
          </cell>
        </row>
        <row r="492">
          <cell r="E492">
            <v>0</v>
          </cell>
        </row>
        <row r="493">
          <cell r="E493">
            <v>0</v>
          </cell>
        </row>
        <row r="494">
          <cell r="E494">
            <v>0</v>
          </cell>
        </row>
        <row r="495">
          <cell r="E495">
            <v>0</v>
          </cell>
        </row>
        <row r="496">
          <cell r="E496">
            <v>0</v>
          </cell>
        </row>
        <row r="497">
          <cell r="E497">
            <v>0</v>
          </cell>
        </row>
        <row r="498">
          <cell r="E498">
            <v>0</v>
          </cell>
        </row>
        <row r="499">
          <cell r="E499">
            <v>0</v>
          </cell>
        </row>
        <row r="500">
          <cell r="E500">
            <v>0</v>
          </cell>
        </row>
        <row r="501">
          <cell r="E501">
            <v>0</v>
          </cell>
        </row>
        <row r="502">
          <cell r="E502">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16">
          <cell r="E516">
            <v>0</v>
          </cell>
        </row>
        <row r="517">
          <cell r="E517">
            <v>0</v>
          </cell>
        </row>
        <row r="518">
          <cell r="E518">
            <v>0</v>
          </cell>
        </row>
        <row r="519">
          <cell r="E519">
            <v>0</v>
          </cell>
        </row>
        <row r="520">
          <cell r="E520">
            <v>0</v>
          </cell>
        </row>
        <row r="521">
          <cell r="E521">
            <v>0</v>
          </cell>
        </row>
        <row r="522">
          <cell r="E522">
            <v>0</v>
          </cell>
        </row>
        <row r="523">
          <cell r="E523">
            <v>0</v>
          </cell>
        </row>
        <row r="524">
          <cell r="E524">
            <v>0</v>
          </cell>
        </row>
        <row r="525">
          <cell r="E525">
            <v>0</v>
          </cell>
        </row>
        <row r="526">
          <cell r="E526">
            <v>0</v>
          </cell>
        </row>
        <row r="527">
          <cell r="E527">
            <v>0</v>
          </cell>
        </row>
        <row r="528">
          <cell r="E528">
            <v>0</v>
          </cell>
        </row>
        <row r="529">
          <cell r="E529">
            <v>0</v>
          </cell>
        </row>
        <row r="530">
          <cell r="E530">
            <v>0</v>
          </cell>
        </row>
        <row r="531">
          <cell r="E531">
            <v>0</v>
          </cell>
        </row>
        <row r="532">
          <cell r="E532">
            <v>270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20</v>
          </cell>
        </row>
        <row r="558">
          <cell r="E558">
            <v>10</v>
          </cell>
        </row>
        <row r="560">
          <cell r="E560">
            <v>0</v>
          </cell>
        </row>
      </sheetData>
      <sheetData sheetId="10" refreshError="1"/>
      <sheetData sheetId="11" refreshError="1"/>
      <sheetData sheetId="12" refreshError="1"/>
      <sheetData sheetId="13">
        <row r="5">
          <cell r="E5" t="str">
            <v>CANTIDAD</v>
          </cell>
        </row>
      </sheetData>
      <sheetData sheetId="14">
        <row r="5">
          <cell r="E5" t="str">
            <v>CANTIDAD</v>
          </cell>
        </row>
      </sheetData>
      <sheetData sheetId="15">
        <row r="5">
          <cell r="E5" t="str">
            <v>CANTIDAD</v>
          </cell>
        </row>
      </sheetData>
      <sheetData sheetId="16">
        <row r="5">
          <cell r="E5" t="str">
            <v>CANTIDAD</v>
          </cell>
        </row>
      </sheetData>
      <sheetData sheetId="17">
        <row r="5">
          <cell r="E5" t="str">
            <v>CANTIDAD</v>
          </cell>
        </row>
      </sheetData>
      <sheetData sheetId="18">
        <row r="5">
          <cell r="E5" t="str">
            <v>CANTIDAD</v>
          </cell>
        </row>
      </sheetData>
      <sheetData sheetId="19">
        <row r="5">
          <cell r="E5" t="str">
            <v>CANTIDAD</v>
          </cell>
        </row>
      </sheetData>
      <sheetData sheetId="20">
        <row r="5">
          <cell r="E5" t="str">
            <v>CANTIDAD</v>
          </cell>
        </row>
      </sheetData>
      <sheetData sheetId="21">
        <row r="5">
          <cell r="E5" t="str">
            <v>CANTIDAD</v>
          </cell>
        </row>
      </sheetData>
      <sheetData sheetId="22">
        <row r="5">
          <cell r="E5" t="str">
            <v>CANTIDAD</v>
          </cell>
        </row>
      </sheetData>
      <sheetData sheetId="23">
        <row r="5">
          <cell r="E5" t="str">
            <v>CANTIDAD</v>
          </cell>
        </row>
      </sheetData>
      <sheetData sheetId="24">
        <row r="5">
          <cell r="E5" t="str">
            <v>CANTIDAD</v>
          </cell>
        </row>
      </sheetData>
      <sheetData sheetId="25">
        <row r="5">
          <cell r="E5" t="str">
            <v>CANTIDAD</v>
          </cell>
        </row>
      </sheetData>
      <sheetData sheetId="26">
        <row r="5">
          <cell r="E5" t="str">
            <v>CANTIDAD</v>
          </cell>
        </row>
      </sheetData>
      <sheetData sheetId="27">
        <row r="5">
          <cell r="E5" t="str">
            <v>CANTIDAD</v>
          </cell>
        </row>
      </sheetData>
      <sheetData sheetId="28">
        <row r="5">
          <cell r="E5" t="str">
            <v>CANTIDAD</v>
          </cell>
        </row>
      </sheetData>
      <sheetData sheetId="29">
        <row r="5">
          <cell r="E5" t="str">
            <v>CANTIDAD</v>
          </cell>
        </row>
      </sheetData>
      <sheetData sheetId="30">
        <row r="5">
          <cell r="E5" t="str">
            <v>CANTIDAD</v>
          </cell>
        </row>
      </sheetData>
      <sheetData sheetId="31">
        <row r="5">
          <cell r="E5" t="str">
            <v>CANTIDAD</v>
          </cell>
        </row>
      </sheetData>
      <sheetData sheetId="32">
        <row r="5">
          <cell r="E5" t="str">
            <v>CANTIDAD</v>
          </cell>
        </row>
      </sheetData>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sheetData sheetId="62"/>
      <sheetData sheetId="63">
        <row r="1">
          <cell r="E1">
            <v>0</v>
          </cell>
        </row>
      </sheetData>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refreshError="1"/>
      <sheetData sheetId="78" refreshError="1"/>
      <sheetData sheetId="79" refreshError="1"/>
      <sheetData sheetId="80"/>
      <sheetData sheetId="81">
        <row r="1">
          <cell r="E1">
            <v>0</v>
          </cell>
        </row>
      </sheetData>
      <sheetData sheetId="82"/>
      <sheetData sheetId="83"/>
      <sheetData sheetId="84"/>
      <sheetData sheetId="85"/>
      <sheetData sheetId="86"/>
      <sheetData sheetId="87"/>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adro1. Resumen"/>
      <sheetName val="Cuadro2.  Caract."/>
      <sheetName val="Cuadro3.  Valor"/>
      <sheetName val="Cuadro4. Pond."/>
      <sheetName val="Cuadro5. Exp"/>
      <sheetName val="Cuadro6. Cump"/>
      <sheetName val="Acum"/>
      <sheetName val="Macro1"/>
      <sheetName val="Cuadro1__Resumen"/>
      <sheetName val="Cuadro2___Caract_"/>
      <sheetName val="Cuadro3___Valor"/>
      <sheetName val="Cuadro4__Pond_"/>
      <sheetName val="Cuadro5__Exp"/>
      <sheetName val="Cuadro6__Cump"/>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sheetData sheetId="9"/>
      <sheetData sheetId="10"/>
      <sheetData sheetId="11"/>
      <sheetData sheetId="12"/>
      <sheetData sheetId="13"/>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taDatos"/>
      <sheetName val="Tubería"/>
      <sheetName val="TIPOOBRA"/>
      <sheetName val="CUADROS"/>
      <sheetName val="CIMENTACIÓN"/>
      <sheetName val="HOJA DE CALCULO (2)"/>
      <sheetName val="CUADRO No. 4"/>
      <sheetName val="T. NEGATIVO"/>
      <sheetName val="T. ZANJA INDUCIDA"/>
      <sheetName val="CUADRO No. 3"/>
    </sheetNames>
    <sheetDataSet>
      <sheetData sheetId="0"/>
      <sheetData sheetId="1"/>
      <sheetData sheetId="2"/>
      <sheetData sheetId="3">
        <row r="45">
          <cell r="B45" t="str">
            <v>p'</v>
          </cell>
          <cell r="C45" t="str">
            <v>Rsd'</v>
          </cell>
          <cell r="D45" t="str">
            <v>P'*Rsd'</v>
          </cell>
        </row>
        <row r="46">
          <cell r="B46">
            <v>0.5</v>
          </cell>
          <cell r="C46">
            <v>0.1</v>
          </cell>
          <cell r="D46">
            <v>0.05</v>
          </cell>
        </row>
        <row r="47">
          <cell r="B47">
            <v>1</v>
          </cell>
          <cell r="C47">
            <v>0.3</v>
          </cell>
          <cell r="D47">
            <v>0.3</v>
          </cell>
        </row>
        <row r="48">
          <cell r="B48">
            <v>1.5</v>
          </cell>
          <cell r="C48">
            <v>0.5</v>
          </cell>
          <cell r="D48">
            <v>0.75</v>
          </cell>
        </row>
        <row r="49">
          <cell r="B49">
            <v>2</v>
          </cell>
          <cell r="C49">
            <v>1</v>
          </cell>
          <cell r="D49">
            <v>2</v>
          </cell>
        </row>
        <row r="53">
          <cell r="B53" t="str">
            <v>p'</v>
          </cell>
          <cell r="C53" t="str">
            <v>Rsd'</v>
          </cell>
          <cell r="D53" t="str">
            <v>P'*Rsd'</v>
          </cell>
        </row>
        <row r="54">
          <cell r="B54">
            <v>0.5</v>
          </cell>
          <cell r="C54">
            <v>0.5</v>
          </cell>
          <cell r="D54">
            <v>0.25</v>
          </cell>
        </row>
        <row r="55">
          <cell r="B55">
            <v>1</v>
          </cell>
          <cell r="C55">
            <v>0.7</v>
          </cell>
          <cell r="D55">
            <v>0.7</v>
          </cell>
        </row>
        <row r="56">
          <cell r="B56">
            <v>1.5</v>
          </cell>
          <cell r="C56">
            <v>1</v>
          </cell>
          <cell r="D56">
            <v>1.5</v>
          </cell>
        </row>
        <row r="57">
          <cell r="B57">
            <v>2</v>
          </cell>
          <cell r="C57">
            <v>2</v>
          </cell>
          <cell r="D57">
            <v>4</v>
          </cell>
        </row>
        <row r="61">
          <cell r="J61" t="str">
            <v>A</v>
          </cell>
          <cell r="K61">
            <v>0.9</v>
          </cell>
          <cell r="L61">
            <v>0</v>
          </cell>
          <cell r="M61">
            <v>0.5</v>
          </cell>
          <cell r="N61">
            <v>11.26</v>
          </cell>
          <cell r="P61" t="str">
            <v>A</v>
          </cell>
          <cell r="Q61">
            <v>0.9</v>
          </cell>
          <cell r="R61">
            <v>0.1</v>
          </cell>
          <cell r="S61">
            <v>1</v>
          </cell>
          <cell r="T61">
            <v>7.11</v>
          </cell>
          <cell r="V61">
            <v>36</v>
          </cell>
          <cell r="W61" t="str">
            <v>I</v>
          </cell>
          <cell r="X61">
            <v>3.51</v>
          </cell>
        </row>
        <row r="62">
          <cell r="C62" t="str">
            <v>CLASE</v>
          </cell>
          <cell r="D62" t="str">
            <v>N</v>
          </cell>
          <cell r="J62" t="str">
            <v>A</v>
          </cell>
          <cell r="K62">
            <v>0.9</v>
          </cell>
          <cell r="L62">
            <v>0</v>
          </cell>
          <cell r="M62">
            <v>1</v>
          </cell>
          <cell r="N62">
            <v>6.61</v>
          </cell>
          <cell r="P62" t="str">
            <v>A</v>
          </cell>
          <cell r="Q62">
            <v>0.9</v>
          </cell>
          <cell r="R62">
            <v>0.1</v>
          </cell>
          <cell r="S62">
            <v>2</v>
          </cell>
          <cell r="T62">
            <v>7.12</v>
          </cell>
          <cell r="V62">
            <v>36</v>
          </cell>
          <cell r="W62" t="str">
            <v>II</v>
          </cell>
          <cell r="X62">
            <v>4.3920000000000003</v>
          </cell>
        </row>
        <row r="63">
          <cell r="C63" t="str">
            <v>A</v>
          </cell>
          <cell r="D63">
            <v>0.505</v>
          </cell>
          <cell r="J63" t="str">
            <v>A</v>
          </cell>
          <cell r="K63">
            <v>0.9</v>
          </cell>
          <cell r="L63">
            <v>0</v>
          </cell>
          <cell r="M63">
            <v>1.5</v>
          </cell>
          <cell r="N63">
            <v>5.81</v>
          </cell>
          <cell r="P63" t="str">
            <v>A</v>
          </cell>
          <cell r="Q63">
            <v>0.9</v>
          </cell>
          <cell r="R63">
            <v>0.1</v>
          </cell>
          <cell r="S63">
            <v>3</v>
          </cell>
          <cell r="T63">
            <v>7.2</v>
          </cell>
          <cell r="V63">
            <v>36</v>
          </cell>
          <cell r="W63" t="str">
            <v>III</v>
          </cell>
          <cell r="X63">
            <v>5.931</v>
          </cell>
        </row>
        <row r="64">
          <cell r="C64" t="str">
            <v>B</v>
          </cell>
          <cell r="D64">
            <v>0.70699999999999996</v>
          </cell>
          <cell r="J64" t="str">
            <v>A</v>
          </cell>
          <cell r="K64">
            <v>0.9</v>
          </cell>
          <cell r="L64">
            <v>0</v>
          </cell>
          <cell r="M64">
            <v>2</v>
          </cell>
          <cell r="N64">
            <v>5.48</v>
          </cell>
          <cell r="P64" t="str">
            <v>A</v>
          </cell>
          <cell r="Q64">
            <v>0.9</v>
          </cell>
          <cell r="R64">
            <v>0.1</v>
          </cell>
          <cell r="S64">
            <v>5</v>
          </cell>
          <cell r="T64">
            <v>7.3</v>
          </cell>
          <cell r="V64">
            <v>36</v>
          </cell>
          <cell r="W64" t="str">
            <v>IV</v>
          </cell>
          <cell r="X64">
            <v>8.7840000000000007</v>
          </cell>
        </row>
        <row r="65">
          <cell r="C65" t="str">
            <v>C</v>
          </cell>
          <cell r="D65">
            <v>0.84</v>
          </cell>
          <cell r="J65" t="str">
            <v>A</v>
          </cell>
          <cell r="K65">
            <v>0.9</v>
          </cell>
          <cell r="L65">
            <v>0</v>
          </cell>
          <cell r="M65">
            <v>3</v>
          </cell>
          <cell r="N65">
            <v>5.18</v>
          </cell>
          <cell r="P65" t="str">
            <v>A</v>
          </cell>
          <cell r="Q65">
            <v>0.9</v>
          </cell>
          <cell r="R65">
            <v>0.1</v>
          </cell>
          <cell r="S65">
            <v>10</v>
          </cell>
          <cell r="T65">
            <v>7.32</v>
          </cell>
          <cell r="V65">
            <v>36</v>
          </cell>
          <cell r="W65" t="str">
            <v>V</v>
          </cell>
          <cell r="X65">
            <v>13.176</v>
          </cell>
        </row>
        <row r="66">
          <cell r="C66" t="str">
            <v>D</v>
          </cell>
          <cell r="D66">
            <v>1.31</v>
          </cell>
          <cell r="J66" t="str">
            <v>A</v>
          </cell>
          <cell r="K66">
            <v>0.9</v>
          </cell>
          <cell r="L66">
            <v>0</v>
          </cell>
          <cell r="M66">
            <v>5</v>
          </cell>
          <cell r="N66">
            <v>4.97</v>
          </cell>
          <cell r="P66" t="str">
            <v>A</v>
          </cell>
          <cell r="Q66">
            <v>0.9</v>
          </cell>
          <cell r="R66">
            <v>0.1</v>
          </cell>
          <cell r="S66">
            <v>15</v>
          </cell>
          <cell r="T66">
            <v>7.32</v>
          </cell>
          <cell r="V66">
            <v>40</v>
          </cell>
          <cell r="W66" t="str">
            <v>I</v>
          </cell>
          <cell r="X66">
            <v>3.9</v>
          </cell>
        </row>
        <row r="67">
          <cell r="J67" t="str">
            <v>A</v>
          </cell>
          <cell r="K67">
            <v>0.9</v>
          </cell>
          <cell r="L67">
            <v>0</v>
          </cell>
          <cell r="M67">
            <v>10</v>
          </cell>
          <cell r="N67">
            <v>4.82</v>
          </cell>
          <cell r="P67" t="str">
            <v>A</v>
          </cell>
          <cell r="Q67">
            <v>0.9</v>
          </cell>
          <cell r="R67">
            <v>0.1</v>
          </cell>
          <cell r="S67">
            <v>20</v>
          </cell>
          <cell r="T67">
            <v>7.32</v>
          </cell>
          <cell r="V67">
            <v>40</v>
          </cell>
          <cell r="W67" t="str">
            <v>II</v>
          </cell>
          <cell r="X67">
            <v>4.88</v>
          </cell>
        </row>
        <row r="68">
          <cell r="J68" t="str">
            <v>A</v>
          </cell>
          <cell r="K68">
            <v>0.9</v>
          </cell>
          <cell r="L68">
            <v>0</v>
          </cell>
          <cell r="M68">
            <v>15</v>
          </cell>
          <cell r="N68">
            <v>4.7699999999999996</v>
          </cell>
          <cell r="P68" t="str">
            <v>A</v>
          </cell>
          <cell r="Q68">
            <v>0.9</v>
          </cell>
          <cell r="R68">
            <v>0.1</v>
          </cell>
          <cell r="S68">
            <v>25</v>
          </cell>
          <cell r="T68">
            <v>7.32</v>
          </cell>
          <cell r="V68">
            <v>40</v>
          </cell>
          <cell r="W68" t="str">
            <v>III</v>
          </cell>
          <cell r="X68">
            <v>6.59</v>
          </cell>
        </row>
        <row r="69">
          <cell r="J69" t="str">
            <v>A</v>
          </cell>
          <cell r="K69">
            <v>0.9</v>
          </cell>
          <cell r="L69">
            <v>0.1</v>
          </cell>
          <cell r="M69">
            <v>0.5</v>
          </cell>
          <cell r="N69">
            <v>8.8699999999999992</v>
          </cell>
          <cell r="P69" t="str">
            <v>A</v>
          </cell>
          <cell r="Q69">
            <v>0.9</v>
          </cell>
          <cell r="R69">
            <v>0.3</v>
          </cell>
          <cell r="S69">
            <v>1</v>
          </cell>
          <cell r="T69">
            <v>7.11</v>
          </cell>
          <cell r="V69">
            <v>40</v>
          </cell>
          <cell r="W69" t="str">
            <v>IV</v>
          </cell>
          <cell r="X69">
            <v>9.76</v>
          </cell>
        </row>
        <row r="70">
          <cell r="J70" t="str">
            <v>A</v>
          </cell>
          <cell r="K70">
            <v>0.9</v>
          </cell>
          <cell r="L70">
            <v>0.1</v>
          </cell>
          <cell r="M70">
            <v>1</v>
          </cell>
          <cell r="N70">
            <v>5.37</v>
          </cell>
          <cell r="P70" t="str">
            <v>A</v>
          </cell>
          <cell r="Q70">
            <v>0.9</v>
          </cell>
          <cell r="R70">
            <v>0.3</v>
          </cell>
          <cell r="S70">
            <v>2</v>
          </cell>
          <cell r="T70">
            <v>7.12</v>
          </cell>
          <cell r="V70">
            <v>40</v>
          </cell>
          <cell r="W70" t="str">
            <v>V</v>
          </cell>
          <cell r="X70">
            <v>14.64</v>
          </cell>
        </row>
        <row r="71">
          <cell r="J71" t="str">
            <v>A</v>
          </cell>
          <cell r="K71">
            <v>0.9</v>
          </cell>
          <cell r="L71">
            <v>0.1</v>
          </cell>
          <cell r="M71">
            <v>1.5</v>
          </cell>
          <cell r="N71">
            <v>4.83</v>
          </cell>
          <cell r="P71" t="str">
            <v>A</v>
          </cell>
          <cell r="Q71">
            <v>0.9</v>
          </cell>
          <cell r="R71">
            <v>0.3</v>
          </cell>
          <cell r="S71">
            <v>3</v>
          </cell>
          <cell r="T71">
            <v>8.0299999999999994</v>
          </cell>
          <cell r="V71">
            <v>48</v>
          </cell>
          <cell r="W71" t="str">
            <v>I</v>
          </cell>
          <cell r="X71">
            <v>4.68</v>
          </cell>
        </row>
        <row r="72">
          <cell r="J72" t="str">
            <v>A</v>
          </cell>
          <cell r="K72">
            <v>0.9</v>
          </cell>
          <cell r="L72">
            <v>0.1</v>
          </cell>
          <cell r="M72">
            <v>2</v>
          </cell>
          <cell r="N72">
            <v>4.49</v>
          </cell>
          <cell r="P72" t="str">
            <v>A</v>
          </cell>
          <cell r="Q72">
            <v>0.9</v>
          </cell>
          <cell r="R72">
            <v>0.3</v>
          </cell>
          <cell r="S72">
            <v>5</v>
          </cell>
          <cell r="T72">
            <v>8.2100000000000009</v>
          </cell>
          <cell r="V72">
            <v>48</v>
          </cell>
          <cell r="W72" t="str">
            <v>II</v>
          </cell>
          <cell r="X72">
            <v>5.8559999999999999</v>
          </cell>
        </row>
        <row r="73">
          <cell r="J73" t="str">
            <v>A</v>
          </cell>
          <cell r="K73">
            <v>0.9</v>
          </cell>
          <cell r="L73">
            <v>0.1</v>
          </cell>
          <cell r="M73">
            <v>3</v>
          </cell>
          <cell r="N73">
            <v>4.5</v>
          </cell>
          <cell r="P73" t="str">
            <v>A</v>
          </cell>
          <cell r="Q73">
            <v>0.9</v>
          </cell>
          <cell r="R73">
            <v>0.3</v>
          </cell>
          <cell r="S73">
            <v>10</v>
          </cell>
          <cell r="T73">
            <v>8.57</v>
          </cell>
          <cell r="V73">
            <v>48</v>
          </cell>
          <cell r="W73" t="str">
            <v>III</v>
          </cell>
          <cell r="X73">
            <v>7.9080000000000004</v>
          </cell>
        </row>
        <row r="74">
          <cell r="J74" t="str">
            <v>A</v>
          </cell>
          <cell r="K74">
            <v>0.9</v>
          </cell>
          <cell r="L74">
            <v>0.1</v>
          </cell>
          <cell r="M74">
            <v>5</v>
          </cell>
          <cell r="N74">
            <v>4.37</v>
          </cell>
          <cell r="P74" t="str">
            <v>A</v>
          </cell>
          <cell r="Q74">
            <v>0.9</v>
          </cell>
          <cell r="R74">
            <v>0.3</v>
          </cell>
          <cell r="S74">
            <v>15</v>
          </cell>
          <cell r="T74">
            <v>8.69</v>
          </cell>
          <cell r="V74">
            <v>48</v>
          </cell>
          <cell r="W74" t="str">
            <v>IV</v>
          </cell>
          <cell r="X74">
            <v>11.712</v>
          </cell>
        </row>
        <row r="75">
          <cell r="J75" t="str">
            <v>A</v>
          </cell>
          <cell r="K75">
            <v>0.9</v>
          </cell>
          <cell r="L75">
            <v>0.1</v>
          </cell>
          <cell r="M75">
            <v>10</v>
          </cell>
          <cell r="N75">
            <v>4.28</v>
          </cell>
          <cell r="P75" t="str">
            <v>A</v>
          </cell>
          <cell r="Q75">
            <v>0.9</v>
          </cell>
          <cell r="R75">
            <v>0.3</v>
          </cell>
          <cell r="S75">
            <v>20</v>
          </cell>
          <cell r="T75">
            <v>8.7100000000000009</v>
          </cell>
          <cell r="V75">
            <v>48</v>
          </cell>
          <cell r="W75" t="str">
            <v>V</v>
          </cell>
          <cell r="X75">
            <v>17.568000000000001</v>
          </cell>
        </row>
        <row r="76">
          <cell r="J76" t="str">
            <v>A</v>
          </cell>
          <cell r="K76">
            <v>0.9</v>
          </cell>
          <cell r="L76">
            <v>0.1</v>
          </cell>
          <cell r="M76">
            <v>15</v>
          </cell>
          <cell r="N76">
            <v>4.25</v>
          </cell>
          <cell r="P76" t="str">
            <v>A</v>
          </cell>
          <cell r="Q76">
            <v>0.9</v>
          </cell>
          <cell r="R76">
            <v>0.3</v>
          </cell>
          <cell r="S76">
            <v>25</v>
          </cell>
          <cell r="T76">
            <v>8.7200000000000006</v>
          </cell>
          <cell r="V76">
            <v>52</v>
          </cell>
          <cell r="W76" t="str">
            <v>I</v>
          </cell>
          <cell r="X76">
            <v>5.07</v>
          </cell>
        </row>
        <row r="77">
          <cell r="J77" t="str">
            <v>A</v>
          </cell>
          <cell r="K77">
            <v>0.9</v>
          </cell>
          <cell r="L77">
            <v>0.3</v>
          </cell>
          <cell r="M77">
            <v>0.5</v>
          </cell>
          <cell r="N77">
            <v>8.8699999999999992</v>
          </cell>
          <cell r="P77" t="str">
            <v>A</v>
          </cell>
          <cell r="Q77">
            <v>0.9</v>
          </cell>
          <cell r="R77">
            <v>0.5</v>
          </cell>
          <cell r="S77">
            <v>1</v>
          </cell>
          <cell r="T77">
            <v>7.11</v>
          </cell>
          <cell r="V77">
            <v>52</v>
          </cell>
          <cell r="W77" t="str">
            <v>II</v>
          </cell>
          <cell r="X77">
            <v>6.3440000000000003</v>
          </cell>
        </row>
        <row r="78">
          <cell r="A78" t="str">
            <v>CLASE DE APOYO (p)</v>
          </cell>
          <cell r="B78">
            <v>0</v>
          </cell>
          <cell r="C78">
            <v>0.3</v>
          </cell>
          <cell r="D78">
            <v>0.5</v>
          </cell>
          <cell r="E78">
            <v>0.7</v>
          </cell>
          <cell r="F78">
            <v>0.9</v>
          </cell>
          <cell r="G78">
            <v>1</v>
          </cell>
          <cell r="J78" t="str">
            <v>A</v>
          </cell>
          <cell r="K78">
            <v>0.9</v>
          </cell>
          <cell r="L78">
            <v>0.3</v>
          </cell>
          <cell r="M78">
            <v>1</v>
          </cell>
          <cell r="N78">
            <v>5.37</v>
          </cell>
          <cell r="P78" t="str">
            <v>A</v>
          </cell>
          <cell r="Q78">
            <v>0.9</v>
          </cell>
          <cell r="R78">
            <v>0.5</v>
          </cell>
          <cell r="S78">
            <v>2</v>
          </cell>
          <cell r="T78">
            <v>7.12</v>
          </cell>
          <cell r="V78">
            <v>52</v>
          </cell>
          <cell r="W78" t="str">
            <v>III</v>
          </cell>
          <cell r="X78">
            <v>8.5670000000000002</v>
          </cell>
        </row>
        <row r="79">
          <cell r="A79" t="str">
            <v>A</v>
          </cell>
          <cell r="B79">
            <v>0.15</v>
          </cell>
          <cell r="C79">
            <v>0.74299999999999999</v>
          </cell>
          <cell r="D79">
            <v>0.85599999999999998</v>
          </cell>
          <cell r="E79">
            <v>0.81100000000000005</v>
          </cell>
          <cell r="F79">
            <v>0.67800000000000005</v>
          </cell>
          <cell r="G79">
            <v>0.63800000000000001</v>
          </cell>
          <cell r="J79" t="str">
            <v>A</v>
          </cell>
          <cell r="K79">
            <v>0.9</v>
          </cell>
          <cell r="L79">
            <v>0.3</v>
          </cell>
          <cell r="M79">
            <v>1.5</v>
          </cell>
          <cell r="N79">
            <v>4.47</v>
          </cell>
          <cell r="P79" t="str">
            <v>A</v>
          </cell>
          <cell r="Q79">
            <v>0.9</v>
          </cell>
          <cell r="R79">
            <v>0.5</v>
          </cell>
          <cell r="S79">
            <v>3</v>
          </cell>
          <cell r="T79">
            <v>8.41</v>
          </cell>
          <cell r="V79">
            <v>52</v>
          </cell>
          <cell r="W79" t="str">
            <v>IV</v>
          </cell>
          <cell r="X79">
            <v>12.698</v>
          </cell>
        </row>
        <row r="80">
          <cell r="A80" t="str">
            <v>B</v>
          </cell>
          <cell r="B80">
            <v>0</v>
          </cell>
          <cell r="C80">
            <v>0.217</v>
          </cell>
          <cell r="D80">
            <v>0.42299999999999999</v>
          </cell>
          <cell r="E80">
            <v>0.59399999999999997</v>
          </cell>
          <cell r="F80">
            <v>0.65500000000000003</v>
          </cell>
          <cell r="G80">
            <v>0.63800000000000001</v>
          </cell>
          <cell r="J80" t="str">
            <v>A</v>
          </cell>
          <cell r="K80">
            <v>0.9</v>
          </cell>
          <cell r="L80">
            <v>0.3</v>
          </cell>
          <cell r="M80">
            <v>2</v>
          </cell>
          <cell r="N80">
            <v>4.3499999999999996</v>
          </cell>
          <cell r="P80" t="str">
            <v>A</v>
          </cell>
          <cell r="Q80">
            <v>0.9</v>
          </cell>
          <cell r="R80">
            <v>0.5</v>
          </cell>
          <cell r="S80">
            <v>5</v>
          </cell>
          <cell r="T80">
            <v>9.42</v>
          </cell>
          <cell r="V80">
            <v>52</v>
          </cell>
          <cell r="W80" t="str">
            <v>V</v>
          </cell>
          <cell r="X80">
            <v>19.032</v>
          </cell>
        </row>
        <row r="81">
          <cell r="A81" t="str">
            <v>C</v>
          </cell>
          <cell r="B81">
            <v>0</v>
          </cell>
          <cell r="C81">
            <v>0.217</v>
          </cell>
          <cell r="D81">
            <v>0.42299999999999999</v>
          </cell>
          <cell r="E81">
            <v>0.59399999999999997</v>
          </cell>
          <cell r="F81">
            <v>0.65500000000000003</v>
          </cell>
          <cell r="G81">
            <v>0.63800000000000001</v>
          </cell>
          <cell r="J81" t="str">
            <v>A</v>
          </cell>
          <cell r="K81">
            <v>0.9</v>
          </cell>
          <cell r="L81">
            <v>0.3</v>
          </cell>
          <cell r="M81">
            <v>3</v>
          </cell>
          <cell r="N81">
            <v>4.21</v>
          </cell>
          <cell r="P81" t="str">
            <v>A</v>
          </cell>
          <cell r="Q81">
            <v>0.9</v>
          </cell>
          <cell r="R81">
            <v>0.5</v>
          </cell>
          <cell r="S81">
            <v>10</v>
          </cell>
          <cell r="T81">
            <v>9.76</v>
          </cell>
          <cell r="V81">
            <v>60</v>
          </cell>
          <cell r="W81" t="str">
            <v>I</v>
          </cell>
          <cell r="X81">
            <v>5.85</v>
          </cell>
        </row>
        <row r="82">
          <cell r="A82" t="str">
            <v>D</v>
          </cell>
          <cell r="B82">
            <v>0</v>
          </cell>
          <cell r="C82">
            <v>0.217</v>
          </cell>
          <cell r="D82">
            <v>0.42299999999999999</v>
          </cell>
          <cell r="E82">
            <v>0.59399999999999997</v>
          </cell>
          <cell r="F82">
            <v>0.65500000000000003</v>
          </cell>
          <cell r="G82">
            <v>0.63800000000000001</v>
          </cell>
          <cell r="J82" t="str">
            <v>A</v>
          </cell>
          <cell r="K82">
            <v>0.9</v>
          </cell>
          <cell r="L82">
            <v>0.3</v>
          </cell>
          <cell r="M82">
            <v>5</v>
          </cell>
          <cell r="N82">
            <v>4.1100000000000003</v>
          </cell>
          <cell r="P82" t="str">
            <v>A</v>
          </cell>
          <cell r="Q82">
            <v>0.9</v>
          </cell>
          <cell r="R82">
            <v>0.5</v>
          </cell>
          <cell r="S82">
            <v>15</v>
          </cell>
          <cell r="T82">
            <v>10.039999999999999</v>
          </cell>
          <cell r="V82">
            <v>60</v>
          </cell>
          <cell r="W82" t="str">
            <v>II</v>
          </cell>
          <cell r="X82">
            <v>7.32</v>
          </cell>
        </row>
        <row r="83">
          <cell r="J83" t="str">
            <v>A</v>
          </cell>
          <cell r="K83">
            <v>0.9</v>
          </cell>
          <cell r="L83">
            <v>0.3</v>
          </cell>
          <cell r="M83">
            <v>10</v>
          </cell>
          <cell r="N83">
            <v>4.04</v>
          </cell>
          <cell r="P83" t="str">
            <v>A</v>
          </cell>
          <cell r="Q83">
            <v>0.9</v>
          </cell>
          <cell r="R83">
            <v>0.5</v>
          </cell>
          <cell r="S83">
            <v>20</v>
          </cell>
          <cell r="T83">
            <v>10.09</v>
          </cell>
          <cell r="V83">
            <v>60</v>
          </cell>
          <cell r="W83" t="str">
            <v>III</v>
          </cell>
          <cell r="X83">
            <v>9.8849999999999998</v>
          </cell>
        </row>
        <row r="84">
          <cell r="J84" t="str">
            <v>A</v>
          </cell>
          <cell r="K84">
            <v>0.9</v>
          </cell>
          <cell r="L84">
            <v>0.3</v>
          </cell>
          <cell r="M84">
            <v>15</v>
          </cell>
          <cell r="N84">
            <v>4.01</v>
          </cell>
          <cell r="P84" t="str">
            <v>A</v>
          </cell>
          <cell r="Q84">
            <v>0.9</v>
          </cell>
          <cell r="R84">
            <v>0.5</v>
          </cell>
          <cell r="S84">
            <v>25</v>
          </cell>
          <cell r="T84">
            <v>10.130000000000001</v>
          </cell>
          <cell r="V84">
            <v>60</v>
          </cell>
          <cell r="W84" t="str">
            <v>IV</v>
          </cell>
          <cell r="X84">
            <v>14.64</v>
          </cell>
        </row>
        <row r="85">
          <cell r="J85" t="str">
            <v>A</v>
          </cell>
          <cell r="K85">
            <v>0.9</v>
          </cell>
          <cell r="L85">
            <v>0.5</v>
          </cell>
          <cell r="M85">
            <v>0.5</v>
          </cell>
          <cell r="N85">
            <v>8.8699999999999992</v>
          </cell>
          <cell r="P85" t="str">
            <v>A</v>
          </cell>
          <cell r="Q85">
            <v>0.9</v>
          </cell>
          <cell r="R85">
            <v>1</v>
          </cell>
          <cell r="S85">
            <v>1</v>
          </cell>
          <cell r="T85">
            <v>7.11</v>
          </cell>
          <cell r="V85">
            <v>60</v>
          </cell>
          <cell r="W85" t="str">
            <v>V</v>
          </cell>
          <cell r="X85">
            <v>21.96</v>
          </cell>
        </row>
        <row r="86">
          <cell r="J86" t="str">
            <v>A</v>
          </cell>
          <cell r="K86">
            <v>0.9</v>
          </cell>
          <cell r="L86">
            <v>0.5</v>
          </cell>
          <cell r="M86">
            <v>1</v>
          </cell>
          <cell r="N86">
            <v>5.37</v>
          </cell>
          <cell r="P86" t="str">
            <v>A</v>
          </cell>
          <cell r="Q86">
            <v>0.9</v>
          </cell>
          <cell r="R86">
            <v>1</v>
          </cell>
          <cell r="S86">
            <v>2</v>
          </cell>
          <cell r="T86">
            <v>7.12</v>
          </cell>
          <cell r="V86">
            <v>64</v>
          </cell>
          <cell r="W86" t="str">
            <v>I</v>
          </cell>
          <cell r="X86">
            <v>6.24</v>
          </cell>
        </row>
        <row r="87">
          <cell r="J87" t="str">
            <v>A</v>
          </cell>
          <cell r="K87">
            <v>0.9</v>
          </cell>
          <cell r="L87">
            <v>0.5</v>
          </cell>
          <cell r="M87">
            <v>1.5</v>
          </cell>
          <cell r="N87">
            <v>4.47</v>
          </cell>
          <cell r="P87" t="str">
            <v>A</v>
          </cell>
          <cell r="Q87">
            <v>0.9</v>
          </cell>
          <cell r="R87">
            <v>1</v>
          </cell>
          <cell r="S87">
            <v>3</v>
          </cell>
          <cell r="T87">
            <v>8.41</v>
          </cell>
          <cell r="V87">
            <v>64</v>
          </cell>
          <cell r="W87" t="str">
            <v>II</v>
          </cell>
          <cell r="X87">
            <v>7.8079999999999998</v>
          </cell>
        </row>
        <row r="88">
          <cell r="J88" t="str">
            <v>A</v>
          </cell>
          <cell r="K88">
            <v>0.9</v>
          </cell>
          <cell r="L88">
            <v>0.5</v>
          </cell>
          <cell r="M88">
            <v>2</v>
          </cell>
          <cell r="N88">
            <v>4.1900000000000004</v>
          </cell>
          <cell r="P88" t="str">
            <v>A</v>
          </cell>
          <cell r="Q88">
            <v>0.9</v>
          </cell>
          <cell r="R88">
            <v>1</v>
          </cell>
          <cell r="S88">
            <v>5</v>
          </cell>
          <cell r="T88">
            <v>12.15</v>
          </cell>
          <cell r="V88">
            <v>64</v>
          </cell>
          <cell r="W88" t="str">
            <v>III</v>
          </cell>
          <cell r="X88">
            <v>10.544</v>
          </cell>
        </row>
        <row r="89">
          <cell r="J89" t="str">
            <v>A</v>
          </cell>
          <cell r="K89">
            <v>0.9</v>
          </cell>
          <cell r="L89">
            <v>0.5</v>
          </cell>
          <cell r="M89">
            <v>3</v>
          </cell>
          <cell r="N89">
            <v>4.0599999999999996</v>
          </cell>
          <cell r="P89" t="str">
            <v>A</v>
          </cell>
          <cell r="Q89">
            <v>0.9</v>
          </cell>
          <cell r="R89">
            <v>1</v>
          </cell>
          <cell r="S89">
            <v>10</v>
          </cell>
          <cell r="T89">
            <v>13.6</v>
          </cell>
          <cell r="V89">
            <v>64</v>
          </cell>
          <cell r="W89" t="str">
            <v>IV</v>
          </cell>
          <cell r="X89">
            <v>15.616</v>
          </cell>
        </row>
        <row r="90">
          <cell r="J90" t="str">
            <v>A</v>
          </cell>
          <cell r="K90">
            <v>0.9</v>
          </cell>
          <cell r="L90">
            <v>0.5</v>
          </cell>
          <cell r="M90">
            <v>5</v>
          </cell>
          <cell r="N90">
            <v>3.97</v>
          </cell>
          <cell r="P90" t="str">
            <v>A</v>
          </cell>
          <cell r="Q90">
            <v>0.9</v>
          </cell>
          <cell r="R90">
            <v>1</v>
          </cell>
          <cell r="S90">
            <v>15</v>
          </cell>
          <cell r="T90">
            <v>14.94</v>
          </cell>
          <cell r="V90">
            <v>64</v>
          </cell>
          <cell r="W90" t="str">
            <v>V</v>
          </cell>
          <cell r="X90">
            <v>23.423999999999999</v>
          </cell>
        </row>
        <row r="91">
          <cell r="J91" t="str">
            <v>A</v>
          </cell>
          <cell r="K91">
            <v>0.9</v>
          </cell>
          <cell r="L91">
            <v>0.5</v>
          </cell>
          <cell r="M91">
            <v>10</v>
          </cell>
          <cell r="N91">
            <v>3.9</v>
          </cell>
          <cell r="P91" t="str">
            <v>A</v>
          </cell>
          <cell r="Q91">
            <v>0.9</v>
          </cell>
          <cell r="R91">
            <v>1</v>
          </cell>
          <cell r="S91">
            <v>20</v>
          </cell>
          <cell r="T91">
            <v>15.7</v>
          </cell>
          <cell r="V91">
            <v>72</v>
          </cell>
          <cell r="W91" t="str">
            <v>I</v>
          </cell>
          <cell r="X91">
            <v>7.02</v>
          </cell>
        </row>
        <row r="92">
          <cell r="J92" t="str">
            <v>A</v>
          </cell>
          <cell r="K92">
            <v>0.9</v>
          </cell>
          <cell r="L92">
            <v>0.5</v>
          </cell>
          <cell r="M92">
            <v>15</v>
          </cell>
          <cell r="N92">
            <v>3.88</v>
          </cell>
          <cell r="P92" t="str">
            <v>A</v>
          </cell>
          <cell r="Q92">
            <v>0.9</v>
          </cell>
          <cell r="R92">
            <v>1</v>
          </cell>
          <cell r="S92">
            <v>25</v>
          </cell>
          <cell r="T92">
            <v>16.2</v>
          </cell>
          <cell r="V92">
            <v>72</v>
          </cell>
          <cell r="W92" t="str">
            <v>II</v>
          </cell>
          <cell r="X92">
            <v>8.7840000000000007</v>
          </cell>
        </row>
        <row r="93">
          <cell r="J93" t="str">
            <v>A</v>
          </cell>
          <cell r="K93">
            <v>0.9</v>
          </cell>
          <cell r="L93">
            <v>1</v>
          </cell>
          <cell r="M93">
            <v>0.5</v>
          </cell>
          <cell r="N93">
            <v>8.8699999999999992</v>
          </cell>
          <cell r="P93" t="str">
            <v>A</v>
          </cell>
          <cell r="Q93">
            <v>0.9</v>
          </cell>
          <cell r="R93">
            <v>2</v>
          </cell>
          <cell r="S93">
            <v>1</v>
          </cell>
          <cell r="T93">
            <v>7.11</v>
          </cell>
          <cell r="V93">
            <v>72</v>
          </cell>
          <cell r="W93" t="str">
            <v>III</v>
          </cell>
          <cell r="X93">
            <v>11.862</v>
          </cell>
        </row>
        <row r="94">
          <cell r="J94" t="str">
            <v>A</v>
          </cell>
          <cell r="K94">
            <v>0.9</v>
          </cell>
          <cell r="L94">
            <v>1</v>
          </cell>
          <cell r="M94">
            <v>1</v>
          </cell>
          <cell r="N94">
            <v>5.37</v>
          </cell>
          <cell r="P94" t="str">
            <v>A</v>
          </cell>
          <cell r="Q94">
            <v>0.9</v>
          </cell>
          <cell r="R94">
            <v>2</v>
          </cell>
          <cell r="S94">
            <v>2</v>
          </cell>
          <cell r="T94">
            <v>7.12</v>
          </cell>
          <cell r="V94">
            <v>72</v>
          </cell>
          <cell r="W94" t="str">
            <v>IV</v>
          </cell>
          <cell r="X94">
            <v>17.568000000000001</v>
          </cell>
        </row>
        <row r="95">
          <cell r="J95" t="str">
            <v>A</v>
          </cell>
          <cell r="K95">
            <v>0.9</v>
          </cell>
          <cell r="L95">
            <v>1</v>
          </cell>
          <cell r="M95">
            <v>1.5</v>
          </cell>
          <cell r="N95">
            <v>4.47</v>
          </cell>
          <cell r="P95" t="str">
            <v>A</v>
          </cell>
          <cell r="Q95">
            <v>0.9</v>
          </cell>
          <cell r="R95">
            <v>2</v>
          </cell>
          <cell r="S95">
            <v>3</v>
          </cell>
          <cell r="T95">
            <v>8.41</v>
          </cell>
          <cell r="V95">
            <v>72</v>
          </cell>
          <cell r="W95" t="str">
            <v>V</v>
          </cell>
          <cell r="X95">
            <v>26.352</v>
          </cell>
        </row>
        <row r="96">
          <cell r="J96" t="str">
            <v>A</v>
          </cell>
          <cell r="K96">
            <v>0.9</v>
          </cell>
          <cell r="L96">
            <v>1</v>
          </cell>
          <cell r="M96">
            <v>2</v>
          </cell>
          <cell r="N96">
            <v>4.1900000000000004</v>
          </cell>
          <cell r="P96" t="str">
            <v>A</v>
          </cell>
          <cell r="Q96">
            <v>0.9</v>
          </cell>
          <cell r="R96">
            <v>2</v>
          </cell>
          <cell r="S96">
            <v>5</v>
          </cell>
          <cell r="T96">
            <v>12.92</v>
          </cell>
          <cell r="V96">
            <v>78</v>
          </cell>
          <cell r="W96" t="str">
            <v>I</v>
          </cell>
          <cell r="X96">
            <v>7.8</v>
          </cell>
        </row>
        <row r="97">
          <cell r="J97" t="str">
            <v>A</v>
          </cell>
          <cell r="K97">
            <v>0.9</v>
          </cell>
          <cell r="L97">
            <v>1</v>
          </cell>
          <cell r="M97">
            <v>3</v>
          </cell>
          <cell r="N97">
            <v>3.88</v>
          </cell>
          <cell r="P97" t="str">
            <v>A</v>
          </cell>
          <cell r="Q97">
            <v>0.9</v>
          </cell>
          <cell r="R97">
            <v>2</v>
          </cell>
          <cell r="S97">
            <v>10</v>
          </cell>
          <cell r="T97">
            <v>26.95</v>
          </cell>
          <cell r="V97">
            <v>78</v>
          </cell>
          <cell r="W97" t="str">
            <v>II</v>
          </cell>
          <cell r="X97">
            <v>9.76</v>
          </cell>
        </row>
        <row r="98">
          <cell r="J98" t="str">
            <v>A</v>
          </cell>
          <cell r="K98">
            <v>0.9</v>
          </cell>
          <cell r="L98">
            <v>1</v>
          </cell>
          <cell r="M98">
            <v>5</v>
          </cell>
          <cell r="N98">
            <v>3.81</v>
          </cell>
          <cell r="P98" t="str">
            <v>A</v>
          </cell>
          <cell r="Q98">
            <v>0.9</v>
          </cell>
          <cell r="R98">
            <v>2</v>
          </cell>
          <cell r="S98">
            <v>15</v>
          </cell>
          <cell r="T98">
            <v>35.1</v>
          </cell>
          <cell r="V98">
            <v>78</v>
          </cell>
          <cell r="W98" t="str">
            <v>III</v>
          </cell>
          <cell r="X98">
            <v>13.18</v>
          </cell>
        </row>
        <row r="99">
          <cell r="J99" t="str">
            <v>A</v>
          </cell>
          <cell r="K99">
            <v>0.9</v>
          </cell>
          <cell r="L99">
            <v>1</v>
          </cell>
          <cell r="M99">
            <v>10</v>
          </cell>
          <cell r="N99">
            <v>3.76</v>
          </cell>
          <cell r="P99" t="str">
            <v>A</v>
          </cell>
          <cell r="Q99">
            <v>0.9</v>
          </cell>
          <cell r="R99">
            <v>2</v>
          </cell>
          <cell r="S99">
            <v>20</v>
          </cell>
          <cell r="T99">
            <v>41.89</v>
          </cell>
          <cell r="V99">
            <v>78</v>
          </cell>
          <cell r="W99" t="str">
            <v>IV</v>
          </cell>
          <cell r="X99">
            <v>19.52</v>
          </cell>
        </row>
        <row r="100">
          <cell r="J100" t="str">
            <v>A</v>
          </cell>
          <cell r="K100">
            <v>0.9</v>
          </cell>
          <cell r="L100">
            <v>1</v>
          </cell>
          <cell r="M100">
            <v>15</v>
          </cell>
          <cell r="N100">
            <v>3.74</v>
          </cell>
          <cell r="P100" t="str">
            <v>A</v>
          </cell>
          <cell r="Q100">
            <v>0.9</v>
          </cell>
          <cell r="R100">
            <v>2</v>
          </cell>
          <cell r="S100">
            <v>25</v>
          </cell>
          <cell r="T100">
            <v>47.57</v>
          </cell>
          <cell r="V100">
            <v>78</v>
          </cell>
          <cell r="W100" t="str">
            <v>V</v>
          </cell>
          <cell r="X100">
            <v>29.28</v>
          </cell>
        </row>
        <row r="101">
          <cell r="J101" t="str">
            <v>A</v>
          </cell>
          <cell r="K101">
            <v>0.7</v>
          </cell>
          <cell r="L101">
            <v>0</v>
          </cell>
          <cell r="M101">
            <v>0.5</v>
          </cell>
          <cell r="N101">
            <v>7.52</v>
          </cell>
          <cell r="P101" t="str">
            <v>A</v>
          </cell>
          <cell r="Q101">
            <v>0.7</v>
          </cell>
          <cell r="R101">
            <v>0.1</v>
          </cell>
          <cell r="S101">
            <v>1</v>
          </cell>
          <cell r="T101">
            <v>5.91</v>
          </cell>
          <cell r="V101">
            <v>84</v>
          </cell>
          <cell r="W101" t="str">
            <v>I</v>
          </cell>
          <cell r="X101">
            <v>8.3849999999999998</v>
          </cell>
        </row>
        <row r="102">
          <cell r="J102" t="str">
            <v>A</v>
          </cell>
          <cell r="K102">
            <v>0.7</v>
          </cell>
          <cell r="L102">
            <v>0</v>
          </cell>
          <cell r="M102">
            <v>1</v>
          </cell>
          <cell r="N102">
            <v>5.61</v>
          </cell>
          <cell r="P102" t="str">
            <v>A</v>
          </cell>
          <cell r="Q102">
            <v>0.7</v>
          </cell>
          <cell r="R102">
            <v>0.1</v>
          </cell>
          <cell r="S102">
            <v>2</v>
          </cell>
          <cell r="T102">
            <v>6.15</v>
          </cell>
          <cell r="V102">
            <v>84</v>
          </cell>
          <cell r="W102" t="str">
            <v>II</v>
          </cell>
          <cell r="X102">
            <v>10.492000000000001</v>
          </cell>
        </row>
        <row r="103">
          <cell r="J103" t="str">
            <v>A</v>
          </cell>
          <cell r="K103">
            <v>0.7</v>
          </cell>
          <cell r="L103">
            <v>0</v>
          </cell>
          <cell r="M103">
            <v>1.5</v>
          </cell>
          <cell r="N103">
            <v>5.17</v>
          </cell>
          <cell r="P103" t="str">
            <v>A</v>
          </cell>
          <cell r="Q103">
            <v>0.7</v>
          </cell>
          <cell r="R103">
            <v>0.1</v>
          </cell>
          <cell r="S103">
            <v>3</v>
          </cell>
          <cell r="T103">
            <v>6.65</v>
          </cell>
          <cell r="V103">
            <v>84</v>
          </cell>
          <cell r="W103" t="str">
            <v>III</v>
          </cell>
          <cell r="X103">
            <v>14.169</v>
          </cell>
        </row>
        <row r="104">
          <cell r="J104" t="str">
            <v>A</v>
          </cell>
          <cell r="K104">
            <v>0.7</v>
          </cell>
          <cell r="L104">
            <v>0</v>
          </cell>
          <cell r="M104">
            <v>2</v>
          </cell>
          <cell r="N104">
            <v>4.9800000000000004</v>
          </cell>
          <cell r="P104" t="str">
            <v>A</v>
          </cell>
          <cell r="Q104">
            <v>0.7</v>
          </cell>
          <cell r="R104">
            <v>0.1</v>
          </cell>
          <cell r="S104">
            <v>5</v>
          </cell>
          <cell r="T104">
            <v>6.44</v>
          </cell>
          <cell r="V104">
            <v>84</v>
          </cell>
          <cell r="W104" t="str">
            <v>IV</v>
          </cell>
          <cell r="X104">
            <v>20.984000000000002</v>
          </cell>
        </row>
        <row r="105">
          <cell r="J105" t="str">
            <v>A</v>
          </cell>
          <cell r="K105">
            <v>0.7</v>
          </cell>
          <cell r="L105">
            <v>0</v>
          </cell>
          <cell r="M105">
            <v>3</v>
          </cell>
          <cell r="N105">
            <v>4.8</v>
          </cell>
          <cell r="P105" t="str">
            <v>A</v>
          </cell>
          <cell r="Q105">
            <v>0.7</v>
          </cell>
          <cell r="R105">
            <v>0.1</v>
          </cell>
          <cell r="S105">
            <v>10</v>
          </cell>
          <cell r="T105">
            <v>6.47</v>
          </cell>
          <cell r="V105">
            <v>84</v>
          </cell>
          <cell r="W105" t="str">
            <v>V</v>
          </cell>
          <cell r="X105">
            <v>31.475999999999999</v>
          </cell>
        </row>
        <row r="106">
          <cell r="J106" t="str">
            <v>A</v>
          </cell>
          <cell r="K106">
            <v>0.7</v>
          </cell>
          <cell r="L106">
            <v>0</v>
          </cell>
          <cell r="M106">
            <v>5</v>
          </cell>
          <cell r="N106">
            <v>4.66</v>
          </cell>
          <cell r="P106" t="str">
            <v>A</v>
          </cell>
          <cell r="Q106">
            <v>0.7</v>
          </cell>
          <cell r="R106">
            <v>0.1</v>
          </cell>
          <cell r="S106">
            <v>15</v>
          </cell>
          <cell r="T106">
            <v>6.54</v>
          </cell>
          <cell r="V106">
            <v>90</v>
          </cell>
          <cell r="W106" t="str">
            <v>I</v>
          </cell>
          <cell r="X106">
            <v>8.9700000000000006</v>
          </cell>
        </row>
        <row r="107">
          <cell r="J107" t="str">
            <v>A</v>
          </cell>
          <cell r="K107">
            <v>0.7</v>
          </cell>
          <cell r="L107">
            <v>0</v>
          </cell>
          <cell r="M107">
            <v>10</v>
          </cell>
          <cell r="N107">
            <v>4.57</v>
          </cell>
          <cell r="P107" t="str">
            <v>A</v>
          </cell>
          <cell r="Q107">
            <v>0.7</v>
          </cell>
          <cell r="R107">
            <v>0.1</v>
          </cell>
          <cell r="S107">
            <v>20</v>
          </cell>
          <cell r="T107">
            <v>6.55</v>
          </cell>
          <cell r="V107">
            <v>90</v>
          </cell>
          <cell r="W107" t="str">
            <v>II</v>
          </cell>
          <cell r="X107">
            <v>11.224</v>
          </cell>
        </row>
        <row r="108">
          <cell r="J108" t="str">
            <v>A</v>
          </cell>
          <cell r="K108">
            <v>0.7</v>
          </cell>
          <cell r="L108">
            <v>0</v>
          </cell>
          <cell r="M108">
            <v>15</v>
          </cell>
          <cell r="N108">
            <v>4.53</v>
          </cell>
          <cell r="P108" t="str">
            <v>A</v>
          </cell>
          <cell r="Q108">
            <v>0.7</v>
          </cell>
          <cell r="R108">
            <v>0.1</v>
          </cell>
          <cell r="S108">
            <v>25</v>
          </cell>
          <cell r="T108">
            <v>6.56</v>
          </cell>
          <cell r="V108">
            <v>90</v>
          </cell>
          <cell r="W108" t="str">
            <v>III</v>
          </cell>
          <cell r="X108">
            <v>15.157</v>
          </cell>
        </row>
        <row r="109">
          <cell r="J109" t="str">
            <v>A</v>
          </cell>
          <cell r="K109">
            <v>0.7</v>
          </cell>
          <cell r="L109">
            <v>0.1</v>
          </cell>
          <cell r="M109">
            <v>0.5</v>
          </cell>
          <cell r="N109">
            <v>6.54</v>
          </cell>
          <cell r="P109" t="str">
            <v>A</v>
          </cell>
          <cell r="Q109">
            <v>0.7</v>
          </cell>
          <cell r="R109">
            <v>0.3</v>
          </cell>
          <cell r="S109">
            <v>1</v>
          </cell>
          <cell r="T109">
            <v>5.91</v>
          </cell>
          <cell r="V109">
            <v>90</v>
          </cell>
          <cell r="W109" t="str">
            <v>IV</v>
          </cell>
          <cell r="X109">
            <v>22.448</v>
          </cell>
        </row>
        <row r="110">
          <cell r="J110" t="str">
            <v>A</v>
          </cell>
          <cell r="K110">
            <v>0.7</v>
          </cell>
          <cell r="L110">
            <v>0.1</v>
          </cell>
          <cell r="M110">
            <v>1</v>
          </cell>
          <cell r="N110">
            <v>4.79</v>
          </cell>
          <cell r="P110" t="str">
            <v>A</v>
          </cell>
          <cell r="Q110">
            <v>0.7</v>
          </cell>
          <cell r="R110">
            <v>0.3</v>
          </cell>
          <cell r="S110">
            <v>2</v>
          </cell>
          <cell r="T110">
            <v>6.15</v>
          </cell>
          <cell r="V110">
            <v>90</v>
          </cell>
          <cell r="W110" t="str">
            <v>V</v>
          </cell>
          <cell r="X110">
            <v>33.671999999999997</v>
          </cell>
        </row>
        <row r="111">
          <cell r="J111" t="str">
            <v>A</v>
          </cell>
          <cell r="K111">
            <v>0.7</v>
          </cell>
          <cell r="L111">
            <v>0.1</v>
          </cell>
          <cell r="M111">
            <v>1.5</v>
          </cell>
          <cell r="N111">
            <v>4.46</v>
          </cell>
          <cell r="P111" t="str">
            <v>A</v>
          </cell>
          <cell r="Q111">
            <v>0.7</v>
          </cell>
          <cell r="R111">
            <v>0.3</v>
          </cell>
          <cell r="S111">
            <v>3</v>
          </cell>
          <cell r="T111">
            <v>6.82</v>
          </cell>
        </row>
        <row r="112">
          <cell r="J112" t="str">
            <v>A</v>
          </cell>
          <cell r="K112">
            <v>0.7</v>
          </cell>
          <cell r="L112">
            <v>0.1</v>
          </cell>
          <cell r="M112">
            <v>2</v>
          </cell>
          <cell r="N112">
            <v>4.3499999999999996</v>
          </cell>
          <cell r="P112" t="str">
            <v>A</v>
          </cell>
          <cell r="Q112">
            <v>0.7</v>
          </cell>
          <cell r="R112">
            <v>0.3</v>
          </cell>
          <cell r="S112">
            <v>5</v>
          </cell>
          <cell r="T112">
            <v>6.98</v>
          </cell>
        </row>
        <row r="113">
          <cell r="J113" t="str">
            <v>A</v>
          </cell>
          <cell r="K113">
            <v>0.7</v>
          </cell>
          <cell r="L113">
            <v>0.1</v>
          </cell>
          <cell r="M113">
            <v>3</v>
          </cell>
          <cell r="N113">
            <v>4.25</v>
          </cell>
          <cell r="P113" t="str">
            <v>A</v>
          </cell>
          <cell r="Q113">
            <v>0.7</v>
          </cell>
          <cell r="R113">
            <v>0.3</v>
          </cell>
          <cell r="S113">
            <v>10</v>
          </cell>
          <cell r="T113">
            <v>7.39</v>
          </cell>
        </row>
        <row r="114">
          <cell r="J114" t="str">
            <v>A</v>
          </cell>
          <cell r="K114">
            <v>0.7</v>
          </cell>
          <cell r="L114">
            <v>0.1</v>
          </cell>
          <cell r="M114">
            <v>5</v>
          </cell>
          <cell r="N114">
            <v>4.18</v>
          </cell>
          <cell r="P114" t="str">
            <v>A</v>
          </cell>
          <cell r="Q114">
            <v>0.7</v>
          </cell>
          <cell r="R114">
            <v>0.3</v>
          </cell>
          <cell r="S114">
            <v>15</v>
          </cell>
          <cell r="T114">
            <v>7.52</v>
          </cell>
        </row>
        <row r="115">
          <cell r="J115" t="str">
            <v>A</v>
          </cell>
          <cell r="K115">
            <v>0.7</v>
          </cell>
          <cell r="L115">
            <v>0.1</v>
          </cell>
          <cell r="M115">
            <v>10</v>
          </cell>
          <cell r="N115">
            <v>4.12</v>
          </cell>
          <cell r="P115" t="str">
            <v>A</v>
          </cell>
          <cell r="Q115">
            <v>0.7</v>
          </cell>
          <cell r="R115">
            <v>0.3</v>
          </cell>
          <cell r="S115">
            <v>20</v>
          </cell>
          <cell r="T115">
            <v>7.53</v>
          </cell>
        </row>
        <row r="116">
          <cell r="J116" t="str">
            <v>A</v>
          </cell>
          <cell r="K116">
            <v>0.7</v>
          </cell>
          <cell r="L116">
            <v>0.1</v>
          </cell>
          <cell r="M116">
            <v>15</v>
          </cell>
          <cell r="N116">
            <v>4.09</v>
          </cell>
          <cell r="P116" t="str">
            <v>A</v>
          </cell>
          <cell r="Q116">
            <v>0.7</v>
          </cell>
          <cell r="R116">
            <v>0.3</v>
          </cell>
          <cell r="S116">
            <v>25</v>
          </cell>
          <cell r="T116">
            <v>7.54</v>
          </cell>
        </row>
        <row r="117">
          <cell r="J117" t="str">
            <v>A</v>
          </cell>
          <cell r="K117">
            <v>0.7</v>
          </cell>
          <cell r="L117">
            <v>0.3</v>
          </cell>
          <cell r="M117">
            <v>0.5</v>
          </cell>
          <cell r="N117">
            <v>6.54</v>
          </cell>
          <cell r="P117" t="str">
            <v>A</v>
          </cell>
          <cell r="Q117">
            <v>0.7</v>
          </cell>
          <cell r="R117">
            <v>0.5</v>
          </cell>
          <cell r="S117">
            <v>1</v>
          </cell>
          <cell r="T117">
            <v>5.91</v>
          </cell>
        </row>
        <row r="118">
          <cell r="J118" t="str">
            <v>A</v>
          </cell>
          <cell r="K118">
            <v>0.7</v>
          </cell>
          <cell r="L118">
            <v>0.3</v>
          </cell>
          <cell r="M118">
            <v>1</v>
          </cell>
          <cell r="N118">
            <v>4.79</v>
          </cell>
          <cell r="P118" t="str">
            <v>A</v>
          </cell>
          <cell r="Q118">
            <v>0.7</v>
          </cell>
          <cell r="R118">
            <v>0.5</v>
          </cell>
          <cell r="S118">
            <v>2</v>
          </cell>
          <cell r="T118">
            <v>6.15</v>
          </cell>
        </row>
        <row r="119">
          <cell r="J119" t="str">
            <v>A</v>
          </cell>
          <cell r="K119">
            <v>0.7</v>
          </cell>
          <cell r="L119">
            <v>0.3</v>
          </cell>
          <cell r="M119">
            <v>1.5</v>
          </cell>
          <cell r="N119">
            <v>4.1900000000000004</v>
          </cell>
          <cell r="P119" t="str">
            <v>A</v>
          </cell>
          <cell r="Q119">
            <v>0.7</v>
          </cell>
          <cell r="R119">
            <v>0.5</v>
          </cell>
          <cell r="S119">
            <v>3</v>
          </cell>
          <cell r="T119">
            <v>7.06</v>
          </cell>
        </row>
        <row r="120">
          <cell r="J120" t="str">
            <v>A</v>
          </cell>
          <cell r="K120">
            <v>0.7</v>
          </cell>
          <cell r="L120">
            <v>0.3</v>
          </cell>
          <cell r="M120">
            <v>2</v>
          </cell>
          <cell r="N120">
            <v>4.1100000000000003</v>
          </cell>
          <cell r="P120" t="str">
            <v>A</v>
          </cell>
          <cell r="Q120">
            <v>0.7</v>
          </cell>
          <cell r="R120">
            <v>0.5</v>
          </cell>
          <cell r="S120">
            <v>5</v>
          </cell>
          <cell r="T120">
            <v>7.84</v>
          </cell>
        </row>
        <row r="121">
          <cell r="J121" t="str">
            <v>A</v>
          </cell>
          <cell r="K121">
            <v>0.7</v>
          </cell>
          <cell r="L121">
            <v>0.3</v>
          </cell>
          <cell r="M121">
            <v>3</v>
          </cell>
          <cell r="N121">
            <v>4.0199999999999996</v>
          </cell>
          <cell r="P121" t="str">
            <v>A</v>
          </cell>
          <cell r="Q121">
            <v>0.7</v>
          </cell>
          <cell r="R121">
            <v>0.5</v>
          </cell>
          <cell r="S121">
            <v>10</v>
          </cell>
          <cell r="T121">
            <v>8.19</v>
          </cell>
        </row>
        <row r="122">
          <cell r="J122" t="str">
            <v>A</v>
          </cell>
          <cell r="K122">
            <v>0.7</v>
          </cell>
          <cell r="L122">
            <v>0.3</v>
          </cell>
          <cell r="M122">
            <v>5</v>
          </cell>
          <cell r="N122">
            <v>3.95</v>
          </cell>
          <cell r="P122" t="str">
            <v>A</v>
          </cell>
          <cell r="Q122">
            <v>0.7</v>
          </cell>
          <cell r="R122">
            <v>0.5</v>
          </cell>
          <cell r="S122">
            <v>15</v>
          </cell>
          <cell r="T122">
            <v>8.42</v>
          </cell>
        </row>
        <row r="123">
          <cell r="J123" t="str">
            <v>A</v>
          </cell>
          <cell r="K123">
            <v>0.7</v>
          </cell>
          <cell r="L123">
            <v>0.3</v>
          </cell>
          <cell r="M123">
            <v>10</v>
          </cell>
          <cell r="N123">
            <v>3.91</v>
          </cell>
          <cell r="P123" t="str">
            <v>A</v>
          </cell>
          <cell r="Q123">
            <v>0.7</v>
          </cell>
          <cell r="R123">
            <v>0.5</v>
          </cell>
          <cell r="S123">
            <v>20</v>
          </cell>
          <cell r="T123">
            <v>8.48</v>
          </cell>
        </row>
        <row r="124">
          <cell r="J124" t="str">
            <v>A</v>
          </cell>
          <cell r="K124">
            <v>0.7</v>
          </cell>
          <cell r="L124">
            <v>0.3</v>
          </cell>
          <cell r="M124">
            <v>15</v>
          </cell>
          <cell r="N124">
            <v>3.89</v>
          </cell>
          <cell r="P124" t="str">
            <v>A</v>
          </cell>
          <cell r="Q124">
            <v>0.7</v>
          </cell>
          <cell r="R124">
            <v>0.5</v>
          </cell>
          <cell r="S124">
            <v>25</v>
          </cell>
          <cell r="T124">
            <v>8.52</v>
          </cell>
        </row>
        <row r="125">
          <cell r="J125" t="str">
            <v>A</v>
          </cell>
          <cell r="K125">
            <v>0.7</v>
          </cell>
          <cell r="L125">
            <v>0.5</v>
          </cell>
          <cell r="M125">
            <v>0.5</v>
          </cell>
          <cell r="N125">
            <v>6.54</v>
          </cell>
          <cell r="P125" t="str">
            <v>A</v>
          </cell>
          <cell r="Q125">
            <v>0.7</v>
          </cell>
          <cell r="R125">
            <v>1</v>
          </cell>
          <cell r="S125">
            <v>1</v>
          </cell>
          <cell r="T125">
            <v>5.91</v>
          </cell>
        </row>
        <row r="126">
          <cell r="J126" t="str">
            <v>A</v>
          </cell>
          <cell r="K126">
            <v>0.7</v>
          </cell>
          <cell r="L126">
            <v>0.5</v>
          </cell>
          <cell r="M126">
            <v>1</v>
          </cell>
          <cell r="N126">
            <v>4.79</v>
          </cell>
          <cell r="P126" t="str">
            <v>A</v>
          </cell>
          <cell r="Q126">
            <v>0.7</v>
          </cell>
          <cell r="R126">
            <v>1</v>
          </cell>
          <cell r="S126">
            <v>2</v>
          </cell>
          <cell r="T126">
            <v>6.15</v>
          </cell>
        </row>
        <row r="127">
          <cell r="J127" t="str">
            <v>A</v>
          </cell>
          <cell r="K127">
            <v>0.7</v>
          </cell>
          <cell r="L127">
            <v>0.5</v>
          </cell>
          <cell r="M127">
            <v>1.5</v>
          </cell>
          <cell r="N127">
            <v>4.1900000000000004</v>
          </cell>
          <cell r="P127" t="str">
            <v>A</v>
          </cell>
          <cell r="Q127">
            <v>0.7</v>
          </cell>
          <cell r="R127">
            <v>1</v>
          </cell>
          <cell r="S127">
            <v>3</v>
          </cell>
          <cell r="T127">
            <v>7.06</v>
          </cell>
        </row>
        <row r="128">
          <cell r="J128" t="str">
            <v>A</v>
          </cell>
          <cell r="K128">
            <v>0.7</v>
          </cell>
          <cell r="L128">
            <v>0.5</v>
          </cell>
          <cell r="M128">
            <v>2</v>
          </cell>
          <cell r="N128">
            <v>3.99</v>
          </cell>
          <cell r="P128" t="str">
            <v>A</v>
          </cell>
          <cell r="Q128">
            <v>0.7</v>
          </cell>
          <cell r="R128">
            <v>1</v>
          </cell>
          <cell r="S128">
            <v>5</v>
          </cell>
          <cell r="T128">
            <v>9.4499999999999993</v>
          </cell>
        </row>
        <row r="129">
          <cell r="J129" t="str">
            <v>A</v>
          </cell>
          <cell r="K129">
            <v>0.7</v>
          </cell>
          <cell r="L129">
            <v>0.5</v>
          </cell>
          <cell r="M129">
            <v>3</v>
          </cell>
          <cell r="N129">
            <v>3.9</v>
          </cell>
          <cell r="P129" t="str">
            <v>A</v>
          </cell>
          <cell r="Q129">
            <v>0.7</v>
          </cell>
          <cell r="R129">
            <v>1</v>
          </cell>
          <cell r="S129">
            <v>10</v>
          </cell>
          <cell r="T129">
            <v>10.47</v>
          </cell>
        </row>
        <row r="130">
          <cell r="J130" t="str">
            <v>A</v>
          </cell>
          <cell r="K130">
            <v>0.7</v>
          </cell>
          <cell r="L130">
            <v>0.5</v>
          </cell>
          <cell r="M130">
            <v>5</v>
          </cell>
          <cell r="N130">
            <v>3.84</v>
          </cell>
          <cell r="P130" t="str">
            <v>A</v>
          </cell>
          <cell r="Q130">
            <v>0.7</v>
          </cell>
          <cell r="R130">
            <v>1</v>
          </cell>
          <cell r="S130">
            <v>15</v>
          </cell>
          <cell r="T130">
            <v>11.29</v>
          </cell>
        </row>
        <row r="131">
          <cell r="J131" t="str">
            <v>A</v>
          </cell>
          <cell r="K131">
            <v>0.7</v>
          </cell>
          <cell r="L131">
            <v>0.5</v>
          </cell>
          <cell r="M131">
            <v>10</v>
          </cell>
          <cell r="N131">
            <v>3.79</v>
          </cell>
          <cell r="P131" t="str">
            <v>A</v>
          </cell>
          <cell r="Q131">
            <v>0.7</v>
          </cell>
          <cell r="R131">
            <v>1</v>
          </cell>
          <cell r="S131">
            <v>20</v>
          </cell>
          <cell r="T131">
            <v>11.74</v>
          </cell>
        </row>
        <row r="132">
          <cell r="J132" t="str">
            <v>A</v>
          </cell>
          <cell r="K132">
            <v>0.7</v>
          </cell>
          <cell r="L132">
            <v>0.5</v>
          </cell>
          <cell r="M132">
            <v>15</v>
          </cell>
          <cell r="N132">
            <v>3.77</v>
          </cell>
          <cell r="P132" t="str">
            <v>A</v>
          </cell>
          <cell r="Q132">
            <v>0.7</v>
          </cell>
          <cell r="R132">
            <v>1</v>
          </cell>
          <cell r="S132">
            <v>25</v>
          </cell>
          <cell r="T132">
            <v>12.04</v>
          </cell>
        </row>
        <row r="133">
          <cell r="J133" t="str">
            <v>A</v>
          </cell>
          <cell r="K133">
            <v>0.7</v>
          </cell>
          <cell r="L133">
            <v>1</v>
          </cell>
          <cell r="M133">
            <v>0.5</v>
          </cell>
          <cell r="N133">
            <v>6.54</v>
          </cell>
          <cell r="P133" t="str">
            <v>A</v>
          </cell>
          <cell r="Q133">
            <v>0.7</v>
          </cell>
          <cell r="R133">
            <v>2</v>
          </cell>
          <cell r="S133">
            <v>1</v>
          </cell>
          <cell r="T133">
            <v>5.91</v>
          </cell>
        </row>
        <row r="134">
          <cell r="J134" t="str">
            <v>A</v>
          </cell>
          <cell r="K134">
            <v>0.7</v>
          </cell>
          <cell r="L134">
            <v>1</v>
          </cell>
          <cell r="M134">
            <v>1</v>
          </cell>
          <cell r="N134">
            <v>4.79</v>
          </cell>
          <cell r="P134" t="str">
            <v>A</v>
          </cell>
          <cell r="Q134">
            <v>0.7</v>
          </cell>
          <cell r="R134">
            <v>2</v>
          </cell>
          <cell r="S134">
            <v>2</v>
          </cell>
          <cell r="T134">
            <v>6.15</v>
          </cell>
        </row>
        <row r="135">
          <cell r="J135" t="str">
            <v>A</v>
          </cell>
          <cell r="K135">
            <v>0.7</v>
          </cell>
          <cell r="L135">
            <v>1</v>
          </cell>
          <cell r="M135">
            <v>1.5</v>
          </cell>
          <cell r="N135">
            <v>4.1900000000000004</v>
          </cell>
          <cell r="P135" t="str">
            <v>A</v>
          </cell>
          <cell r="Q135">
            <v>0.7</v>
          </cell>
          <cell r="R135">
            <v>2</v>
          </cell>
          <cell r="S135">
            <v>3</v>
          </cell>
          <cell r="T135">
            <v>7.06</v>
          </cell>
        </row>
        <row r="136">
          <cell r="J136" t="str">
            <v>A</v>
          </cell>
          <cell r="K136">
            <v>0.7</v>
          </cell>
          <cell r="L136">
            <v>1</v>
          </cell>
          <cell r="M136">
            <v>2</v>
          </cell>
          <cell r="N136">
            <v>3.98</v>
          </cell>
          <cell r="P136" t="str">
            <v>A</v>
          </cell>
          <cell r="Q136">
            <v>0.7</v>
          </cell>
          <cell r="R136">
            <v>2</v>
          </cell>
          <cell r="S136">
            <v>5</v>
          </cell>
          <cell r="T136">
            <v>9.8699999999999992</v>
          </cell>
        </row>
        <row r="137">
          <cell r="J137" t="str">
            <v>A</v>
          </cell>
          <cell r="K137">
            <v>0.7</v>
          </cell>
          <cell r="L137">
            <v>1</v>
          </cell>
          <cell r="M137">
            <v>3</v>
          </cell>
          <cell r="N137">
            <v>3.75</v>
          </cell>
          <cell r="P137" t="str">
            <v>A</v>
          </cell>
          <cell r="Q137">
            <v>0.7</v>
          </cell>
          <cell r="R137">
            <v>2</v>
          </cell>
          <cell r="S137">
            <v>10</v>
          </cell>
          <cell r="T137">
            <v>16.149999999999999</v>
          </cell>
        </row>
        <row r="138">
          <cell r="J138" t="str">
            <v>A</v>
          </cell>
          <cell r="K138">
            <v>0.7</v>
          </cell>
          <cell r="L138">
            <v>1</v>
          </cell>
          <cell r="M138">
            <v>5</v>
          </cell>
          <cell r="N138">
            <v>3.7</v>
          </cell>
          <cell r="P138" t="str">
            <v>A</v>
          </cell>
          <cell r="Q138">
            <v>0.7</v>
          </cell>
          <cell r="R138">
            <v>2</v>
          </cell>
          <cell r="S138">
            <v>15</v>
          </cell>
          <cell r="T138">
            <v>18.86</v>
          </cell>
        </row>
        <row r="139">
          <cell r="J139" t="str">
            <v>A</v>
          </cell>
          <cell r="K139">
            <v>0.7</v>
          </cell>
          <cell r="L139">
            <v>1</v>
          </cell>
          <cell r="M139">
            <v>10</v>
          </cell>
          <cell r="N139">
            <v>3.66</v>
          </cell>
          <cell r="P139" t="str">
            <v>A</v>
          </cell>
          <cell r="Q139">
            <v>0.7</v>
          </cell>
          <cell r="R139">
            <v>2</v>
          </cell>
          <cell r="S139">
            <v>20</v>
          </cell>
          <cell r="T139">
            <v>20.71</v>
          </cell>
        </row>
        <row r="140">
          <cell r="J140" t="str">
            <v>A</v>
          </cell>
          <cell r="K140">
            <v>0.7</v>
          </cell>
          <cell r="L140">
            <v>1</v>
          </cell>
          <cell r="M140">
            <v>15</v>
          </cell>
          <cell r="N140">
            <v>3.65</v>
          </cell>
          <cell r="P140" t="str">
            <v>A</v>
          </cell>
          <cell r="Q140">
            <v>0.7</v>
          </cell>
          <cell r="R140">
            <v>2</v>
          </cell>
          <cell r="S140">
            <v>25</v>
          </cell>
          <cell r="T140">
            <v>22.05</v>
          </cell>
        </row>
        <row r="141">
          <cell r="J141" t="str">
            <v>A</v>
          </cell>
          <cell r="K141">
            <v>0.5</v>
          </cell>
          <cell r="L141">
            <v>0</v>
          </cell>
          <cell r="M141">
            <v>0.5</v>
          </cell>
          <cell r="N141">
            <v>4.84</v>
          </cell>
          <cell r="P141" t="str">
            <v>A</v>
          </cell>
          <cell r="Q141">
            <v>0.5</v>
          </cell>
          <cell r="R141">
            <v>0.1</v>
          </cell>
          <cell r="S141">
            <v>1</v>
          </cell>
          <cell r="T141">
            <v>4.45</v>
          </cell>
        </row>
        <row r="142">
          <cell r="J142" t="str">
            <v>A</v>
          </cell>
          <cell r="K142">
            <v>0.5</v>
          </cell>
          <cell r="L142">
            <v>0</v>
          </cell>
          <cell r="M142">
            <v>1</v>
          </cell>
          <cell r="N142">
            <v>4.33</v>
          </cell>
          <cell r="P142" t="str">
            <v>A</v>
          </cell>
          <cell r="Q142">
            <v>0.5</v>
          </cell>
          <cell r="R142">
            <v>0.1</v>
          </cell>
          <cell r="S142">
            <v>2</v>
          </cell>
          <cell r="T142">
            <v>4.84</v>
          </cell>
        </row>
        <row r="143">
          <cell r="J143" t="str">
            <v>A</v>
          </cell>
          <cell r="K143">
            <v>0.5</v>
          </cell>
          <cell r="L143">
            <v>0</v>
          </cell>
          <cell r="M143">
            <v>1.5</v>
          </cell>
          <cell r="N143">
            <v>4.18</v>
          </cell>
          <cell r="P143" t="str">
            <v>A</v>
          </cell>
          <cell r="Q143">
            <v>0.5</v>
          </cell>
          <cell r="R143">
            <v>0.1</v>
          </cell>
          <cell r="S143">
            <v>3</v>
          </cell>
          <cell r="T143">
            <v>4.84</v>
          </cell>
        </row>
        <row r="144">
          <cell r="J144" t="str">
            <v>A</v>
          </cell>
          <cell r="K144">
            <v>0.5</v>
          </cell>
          <cell r="L144">
            <v>0</v>
          </cell>
          <cell r="M144">
            <v>2</v>
          </cell>
          <cell r="N144">
            <v>4.1100000000000003</v>
          </cell>
          <cell r="P144" t="str">
            <v>A</v>
          </cell>
          <cell r="Q144">
            <v>0.5</v>
          </cell>
          <cell r="R144">
            <v>0.1</v>
          </cell>
          <cell r="S144">
            <v>5</v>
          </cell>
          <cell r="T144">
            <v>4.84</v>
          </cell>
        </row>
        <row r="145">
          <cell r="J145" t="str">
            <v>A</v>
          </cell>
          <cell r="K145">
            <v>0.5</v>
          </cell>
          <cell r="L145">
            <v>0</v>
          </cell>
          <cell r="M145">
            <v>3</v>
          </cell>
          <cell r="N145">
            <v>4.04</v>
          </cell>
          <cell r="P145" t="str">
            <v>A</v>
          </cell>
          <cell r="Q145">
            <v>0.5</v>
          </cell>
          <cell r="R145">
            <v>0.1</v>
          </cell>
          <cell r="S145">
            <v>10</v>
          </cell>
          <cell r="T145">
            <v>4.88</v>
          </cell>
        </row>
        <row r="146">
          <cell r="J146" t="str">
            <v>A</v>
          </cell>
          <cell r="K146">
            <v>0.5</v>
          </cell>
          <cell r="L146">
            <v>0</v>
          </cell>
          <cell r="M146">
            <v>5</v>
          </cell>
          <cell r="N146">
            <v>3.99</v>
          </cell>
          <cell r="P146" t="str">
            <v>A</v>
          </cell>
          <cell r="Q146">
            <v>0.5</v>
          </cell>
          <cell r="R146">
            <v>0.1</v>
          </cell>
          <cell r="S146">
            <v>15</v>
          </cell>
          <cell r="T146">
            <v>4.92</v>
          </cell>
        </row>
        <row r="147">
          <cell r="J147" t="str">
            <v>A</v>
          </cell>
          <cell r="K147">
            <v>0.5</v>
          </cell>
          <cell r="L147">
            <v>0</v>
          </cell>
          <cell r="M147">
            <v>10</v>
          </cell>
          <cell r="N147">
            <v>3.95</v>
          </cell>
          <cell r="P147" t="str">
            <v>A</v>
          </cell>
          <cell r="Q147">
            <v>0.5</v>
          </cell>
          <cell r="R147">
            <v>0.1</v>
          </cell>
          <cell r="S147">
            <v>20</v>
          </cell>
          <cell r="T147">
            <v>4.93</v>
          </cell>
        </row>
        <row r="148">
          <cell r="J148" t="str">
            <v>A</v>
          </cell>
          <cell r="K148">
            <v>0.5</v>
          </cell>
          <cell r="L148">
            <v>0</v>
          </cell>
          <cell r="M148">
            <v>15</v>
          </cell>
          <cell r="N148">
            <v>3.94</v>
          </cell>
          <cell r="P148" t="str">
            <v>A</v>
          </cell>
          <cell r="Q148">
            <v>0.5</v>
          </cell>
          <cell r="R148">
            <v>0.1</v>
          </cell>
          <cell r="S148">
            <v>25</v>
          </cell>
          <cell r="T148">
            <v>4.9400000000000004</v>
          </cell>
        </row>
        <row r="149">
          <cell r="J149" t="str">
            <v>A</v>
          </cell>
          <cell r="K149">
            <v>0.5</v>
          </cell>
          <cell r="L149">
            <v>0.1</v>
          </cell>
          <cell r="M149">
            <v>0.5</v>
          </cell>
          <cell r="N149">
            <v>4.54</v>
          </cell>
          <cell r="P149" t="str">
            <v>A</v>
          </cell>
          <cell r="Q149">
            <v>0.5</v>
          </cell>
          <cell r="R149">
            <v>0.3</v>
          </cell>
          <cell r="S149">
            <v>1</v>
          </cell>
          <cell r="T149">
            <v>4.45</v>
          </cell>
        </row>
        <row r="150">
          <cell r="J150" t="str">
            <v>A</v>
          </cell>
          <cell r="K150">
            <v>0.5</v>
          </cell>
          <cell r="L150">
            <v>0.1</v>
          </cell>
          <cell r="M150">
            <v>1</v>
          </cell>
          <cell r="N150">
            <v>3.97</v>
          </cell>
          <cell r="P150" t="str">
            <v>A</v>
          </cell>
          <cell r="Q150">
            <v>0.5</v>
          </cell>
          <cell r="R150">
            <v>0.3</v>
          </cell>
          <cell r="S150">
            <v>2</v>
          </cell>
          <cell r="T150">
            <v>4.84</v>
          </cell>
        </row>
        <row r="151">
          <cell r="J151" t="str">
            <v>A</v>
          </cell>
          <cell r="K151">
            <v>0.5</v>
          </cell>
          <cell r="L151">
            <v>0.1</v>
          </cell>
          <cell r="M151">
            <v>1.5</v>
          </cell>
          <cell r="N151">
            <v>3.83</v>
          </cell>
          <cell r="P151" t="str">
            <v>A</v>
          </cell>
          <cell r="Q151">
            <v>0.5</v>
          </cell>
          <cell r="R151">
            <v>0.3</v>
          </cell>
          <cell r="S151">
            <v>3</v>
          </cell>
          <cell r="T151">
            <v>4.95</v>
          </cell>
        </row>
        <row r="152">
          <cell r="J152" t="str">
            <v>A</v>
          </cell>
          <cell r="K152">
            <v>0.5</v>
          </cell>
          <cell r="L152">
            <v>0.1</v>
          </cell>
          <cell r="M152">
            <v>2</v>
          </cell>
          <cell r="N152">
            <v>3.79</v>
          </cell>
          <cell r="P152" t="str">
            <v>A</v>
          </cell>
          <cell r="Q152">
            <v>0.5</v>
          </cell>
          <cell r="R152">
            <v>0.3</v>
          </cell>
          <cell r="S152">
            <v>5</v>
          </cell>
          <cell r="T152">
            <v>5.0599999999999996</v>
          </cell>
        </row>
        <row r="153">
          <cell r="J153" t="str">
            <v>A</v>
          </cell>
          <cell r="K153">
            <v>0.5</v>
          </cell>
          <cell r="L153">
            <v>0.1</v>
          </cell>
          <cell r="M153">
            <v>3</v>
          </cell>
          <cell r="N153">
            <v>3.75</v>
          </cell>
          <cell r="P153" t="str">
            <v>A</v>
          </cell>
          <cell r="Q153">
            <v>0.5</v>
          </cell>
          <cell r="R153">
            <v>0.3</v>
          </cell>
          <cell r="S153">
            <v>10</v>
          </cell>
          <cell r="T153">
            <v>5.25</v>
          </cell>
        </row>
        <row r="154">
          <cell r="J154" t="str">
            <v>A</v>
          </cell>
          <cell r="K154">
            <v>0.5</v>
          </cell>
          <cell r="L154">
            <v>0.1</v>
          </cell>
          <cell r="M154">
            <v>5</v>
          </cell>
          <cell r="N154">
            <v>3.72</v>
          </cell>
          <cell r="P154" t="str">
            <v>A</v>
          </cell>
          <cell r="Q154">
            <v>0.5</v>
          </cell>
          <cell r="R154">
            <v>0.3</v>
          </cell>
          <cell r="S154">
            <v>15</v>
          </cell>
          <cell r="T154">
            <v>5.31</v>
          </cell>
        </row>
        <row r="155">
          <cell r="J155" t="str">
            <v>A</v>
          </cell>
          <cell r="K155">
            <v>0.5</v>
          </cell>
          <cell r="L155">
            <v>0.1</v>
          </cell>
          <cell r="M155">
            <v>10</v>
          </cell>
          <cell r="N155">
            <v>3.69</v>
          </cell>
          <cell r="P155" t="str">
            <v>A</v>
          </cell>
          <cell r="Q155">
            <v>0.5</v>
          </cell>
          <cell r="R155">
            <v>0.3</v>
          </cell>
          <cell r="S155">
            <v>20</v>
          </cell>
          <cell r="T155">
            <v>5.31</v>
          </cell>
        </row>
        <row r="156">
          <cell r="J156" t="str">
            <v>A</v>
          </cell>
          <cell r="K156">
            <v>0.5</v>
          </cell>
          <cell r="L156">
            <v>0.1</v>
          </cell>
          <cell r="M156">
            <v>15</v>
          </cell>
          <cell r="N156">
            <v>3.68</v>
          </cell>
          <cell r="P156" t="str">
            <v>A</v>
          </cell>
          <cell r="Q156">
            <v>0.5</v>
          </cell>
          <cell r="R156">
            <v>0.3</v>
          </cell>
          <cell r="S156">
            <v>25</v>
          </cell>
          <cell r="T156">
            <v>5.32</v>
          </cell>
        </row>
        <row r="157">
          <cell r="J157" t="str">
            <v>A</v>
          </cell>
          <cell r="K157">
            <v>0.5</v>
          </cell>
          <cell r="L157">
            <v>0.3</v>
          </cell>
          <cell r="M157">
            <v>0.5</v>
          </cell>
          <cell r="N157">
            <v>4.55</v>
          </cell>
          <cell r="P157" t="str">
            <v>A</v>
          </cell>
          <cell r="Q157">
            <v>0.5</v>
          </cell>
          <cell r="R157">
            <v>0.5</v>
          </cell>
          <cell r="S157">
            <v>1</v>
          </cell>
          <cell r="T157">
            <v>4.45</v>
          </cell>
        </row>
        <row r="158">
          <cell r="J158" t="str">
            <v>A</v>
          </cell>
          <cell r="K158">
            <v>0.5</v>
          </cell>
          <cell r="L158">
            <v>0.3</v>
          </cell>
          <cell r="M158">
            <v>1</v>
          </cell>
          <cell r="N158">
            <v>3.97</v>
          </cell>
          <cell r="P158" t="str">
            <v>A</v>
          </cell>
          <cell r="Q158">
            <v>0.5</v>
          </cell>
          <cell r="R158">
            <v>0.5</v>
          </cell>
          <cell r="S158">
            <v>2</v>
          </cell>
          <cell r="T158">
            <v>4.84</v>
          </cell>
        </row>
        <row r="159">
          <cell r="J159" t="str">
            <v>A</v>
          </cell>
          <cell r="K159">
            <v>0.5</v>
          </cell>
          <cell r="L159">
            <v>0.3</v>
          </cell>
          <cell r="M159">
            <v>1.5</v>
          </cell>
          <cell r="N159">
            <v>3.68</v>
          </cell>
          <cell r="P159" t="str">
            <v>A</v>
          </cell>
          <cell r="Q159">
            <v>0.5</v>
          </cell>
          <cell r="R159">
            <v>0.5</v>
          </cell>
          <cell r="S159">
            <v>3</v>
          </cell>
          <cell r="T159">
            <v>5.04</v>
          </cell>
        </row>
        <row r="160">
          <cell r="J160" t="str">
            <v>A</v>
          </cell>
          <cell r="K160">
            <v>0.5</v>
          </cell>
          <cell r="L160">
            <v>0.3</v>
          </cell>
          <cell r="M160">
            <v>2</v>
          </cell>
          <cell r="N160">
            <v>3.65</v>
          </cell>
          <cell r="P160" t="str">
            <v>A</v>
          </cell>
          <cell r="Q160">
            <v>0.5</v>
          </cell>
          <cell r="R160">
            <v>0.5</v>
          </cell>
          <cell r="S160">
            <v>5</v>
          </cell>
          <cell r="T160">
            <v>5.37</v>
          </cell>
        </row>
        <row r="161">
          <cell r="J161" t="str">
            <v>A</v>
          </cell>
          <cell r="K161">
            <v>0.5</v>
          </cell>
          <cell r="L161">
            <v>0.3</v>
          </cell>
          <cell r="M161">
            <v>3</v>
          </cell>
          <cell r="N161">
            <v>3.62</v>
          </cell>
          <cell r="P161" t="str">
            <v>A</v>
          </cell>
          <cell r="Q161">
            <v>0.5</v>
          </cell>
          <cell r="R161">
            <v>0.5</v>
          </cell>
          <cell r="S161">
            <v>10</v>
          </cell>
          <cell r="T161">
            <v>5.54</v>
          </cell>
        </row>
        <row r="162">
          <cell r="J162" t="str">
            <v>A</v>
          </cell>
          <cell r="K162">
            <v>0.5</v>
          </cell>
          <cell r="L162">
            <v>0.3</v>
          </cell>
          <cell r="M162">
            <v>5</v>
          </cell>
          <cell r="N162">
            <v>3.58</v>
          </cell>
          <cell r="P162" t="str">
            <v>A</v>
          </cell>
          <cell r="Q162">
            <v>0.5</v>
          </cell>
          <cell r="R162">
            <v>0.5</v>
          </cell>
          <cell r="S162">
            <v>15</v>
          </cell>
          <cell r="T162">
            <v>5.63</v>
          </cell>
        </row>
        <row r="163">
          <cell r="J163" t="str">
            <v>A</v>
          </cell>
          <cell r="K163">
            <v>0.5</v>
          </cell>
          <cell r="L163">
            <v>0.3</v>
          </cell>
          <cell r="M163">
            <v>10</v>
          </cell>
          <cell r="N163">
            <v>3.56</v>
          </cell>
          <cell r="P163" t="str">
            <v>A</v>
          </cell>
          <cell r="Q163">
            <v>0.5</v>
          </cell>
          <cell r="R163">
            <v>0.5</v>
          </cell>
          <cell r="S163">
            <v>20</v>
          </cell>
          <cell r="T163">
            <v>5.66</v>
          </cell>
        </row>
        <row r="164">
          <cell r="J164" t="str">
            <v>A</v>
          </cell>
          <cell r="K164">
            <v>0.5</v>
          </cell>
          <cell r="L164">
            <v>0.3</v>
          </cell>
          <cell r="M164">
            <v>15</v>
          </cell>
          <cell r="N164">
            <v>3.56</v>
          </cell>
          <cell r="P164" t="str">
            <v>A</v>
          </cell>
          <cell r="Q164">
            <v>0.5</v>
          </cell>
          <cell r="R164">
            <v>0.5</v>
          </cell>
          <cell r="S164">
            <v>25</v>
          </cell>
          <cell r="T164">
            <v>5.66</v>
          </cell>
        </row>
        <row r="165">
          <cell r="J165" t="str">
            <v>A</v>
          </cell>
          <cell r="K165">
            <v>0.5</v>
          </cell>
          <cell r="L165">
            <v>0.5</v>
          </cell>
          <cell r="M165">
            <v>0.5</v>
          </cell>
          <cell r="N165">
            <v>4.55</v>
          </cell>
          <cell r="P165" t="str">
            <v>A</v>
          </cell>
          <cell r="Q165">
            <v>0.5</v>
          </cell>
          <cell r="R165">
            <v>1</v>
          </cell>
          <cell r="S165">
            <v>1</v>
          </cell>
          <cell r="T165">
            <v>4.45</v>
          </cell>
        </row>
        <row r="166">
          <cell r="J166" t="str">
            <v>A</v>
          </cell>
          <cell r="K166">
            <v>0.5</v>
          </cell>
          <cell r="L166">
            <v>0.5</v>
          </cell>
          <cell r="M166">
            <v>1</v>
          </cell>
          <cell r="N166">
            <v>3.97</v>
          </cell>
          <cell r="P166" t="str">
            <v>A</v>
          </cell>
          <cell r="Q166">
            <v>0.5</v>
          </cell>
          <cell r="R166">
            <v>1</v>
          </cell>
          <cell r="S166">
            <v>2</v>
          </cell>
          <cell r="T166">
            <v>4.84</v>
          </cell>
        </row>
        <row r="167">
          <cell r="J167" t="str">
            <v>A</v>
          </cell>
          <cell r="K167">
            <v>0.5</v>
          </cell>
          <cell r="L167">
            <v>0.5</v>
          </cell>
          <cell r="M167">
            <v>1.5</v>
          </cell>
          <cell r="N167">
            <v>3.68</v>
          </cell>
          <cell r="P167" t="str">
            <v>A</v>
          </cell>
          <cell r="Q167">
            <v>0.5</v>
          </cell>
          <cell r="R167">
            <v>1</v>
          </cell>
          <cell r="S167">
            <v>3</v>
          </cell>
          <cell r="T167">
            <v>5.04</v>
          </cell>
        </row>
        <row r="168">
          <cell r="J168" t="str">
            <v>A</v>
          </cell>
          <cell r="K168">
            <v>0.5</v>
          </cell>
          <cell r="L168">
            <v>0.5</v>
          </cell>
          <cell r="M168">
            <v>2</v>
          </cell>
          <cell r="N168">
            <v>3.58</v>
          </cell>
          <cell r="P168" t="str">
            <v>A</v>
          </cell>
          <cell r="Q168">
            <v>0.5</v>
          </cell>
          <cell r="R168">
            <v>1</v>
          </cell>
          <cell r="S168">
            <v>5</v>
          </cell>
          <cell r="T168">
            <v>5.88</v>
          </cell>
        </row>
        <row r="169">
          <cell r="J169" t="str">
            <v>A</v>
          </cell>
          <cell r="K169">
            <v>0.5</v>
          </cell>
          <cell r="L169">
            <v>0.5</v>
          </cell>
          <cell r="M169">
            <v>3</v>
          </cell>
          <cell r="N169">
            <v>3.54</v>
          </cell>
          <cell r="P169" t="str">
            <v>A</v>
          </cell>
          <cell r="Q169">
            <v>0.5</v>
          </cell>
          <cell r="R169">
            <v>1</v>
          </cell>
          <cell r="S169">
            <v>10</v>
          </cell>
          <cell r="T169">
            <v>6.22</v>
          </cell>
        </row>
        <row r="170">
          <cell r="J170" t="str">
            <v>A</v>
          </cell>
          <cell r="K170">
            <v>0.5</v>
          </cell>
          <cell r="L170">
            <v>0.5</v>
          </cell>
          <cell r="M170">
            <v>5</v>
          </cell>
          <cell r="N170">
            <v>3.51</v>
          </cell>
          <cell r="P170" t="str">
            <v>A</v>
          </cell>
          <cell r="Q170">
            <v>0.5</v>
          </cell>
          <cell r="R170">
            <v>1</v>
          </cell>
          <cell r="S170">
            <v>15</v>
          </cell>
          <cell r="T170">
            <v>6.46</v>
          </cell>
        </row>
        <row r="171">
          <cell r="J171" t="str">
            <v>A</v>
          </cell>
          <cell r="K171">
            <v>0.5</v>
          </cell>
          <cell r="L171">
            <v>0.5</v>
          </cell>
          <cell r="M171">
            <v>10</v>
          </cell>
          <cell r="N171">
            <v>3.49</v>
          </cell>
          <cell r="P171" t="str">
            <v>A</v>
          </cell>
          <cell r="Q171">
            <v>0.5</v>
          </cell>
          <cell r="R171">
            <v>1</v>
          </cell>
          <cell r="S171">
            <v>20</v>
          </cell>
          <cell r="T171">
            <v>6.58</v>
          </cell>
        </row>
        <row r="172">
          <cell r="J172" t="str">
            <v>A</v>
          </cell>
          <cell r="K172">
            <v>0.5</v>
          </cell>
          <cell r="L172">
            <v>0.5</v>
          </cell>
          <cell r="M172">
            <v>15</v>
          </cell>
          <cell r="N172">
            <v>3.48</v>
          </cell>
          <cell r="P172" t="str">
            <v>A</v>
          </cell>
          <cell r="Q172">
            <v>0.5</v>
          </cell>
          <cell r="R172">
            <v>1</v>
          </cell>
          <cell r="S172">
            <v>25</v>
          </cell>
          <cell r="T172">
            <v>6.66</v>
          </cell>
        </row>
        <row r="173">
          <cell r="J173" t="str">
            <v>A</v>
          </cell>
          <cell r="K173">
            <v>0.5</v>
          </cell>
          <cell r="L173">
            <v>1</v>
          </cell>
          <cell r="M173">
            <v>0.5</v>
          </cell>
          <cell r="N173">
            <v>4.55</v>
          </cell>
          <cell r="P173" t="str">
            <v>A</v>
          </cell>
          <cell r="Q173">
            <v>0.5</v>
          </cell>
          <cell r="R173">
            <v>2</v>
          </cell>
          <cell r="S173">
            <v>1</v>
          </cell>
          <cell r="T173">
            <v>4.45</v>
          </cell>
        </row>
        <row r="174">
          <cell r="J174" t="str">
            <v>A</v>
          </cell>
          <cell r="K174">
            <v>0.5</v>
          </cell>
          <cell r="L174">
            <v>1</v>
          </cell>
          <cell r="M174">
            <v>1</v>
          </cell>
          <cell r="N174">
            <v>3.97</v>
          </cell>
          <cell r="P174" t="str">
            <v>A</v>
          </cell>
          <cell r="Q174">
            <v>0.5</v>
          </cell>
          <cell r="R174">
            <v>2</v>
          </cell>
          <cell r="S174">
            <v>2</v>
          </cell>
          <cell r="T174">
            <v>4.84</v>
          </cell>
        </row>
        <row r="175">
          <cell r="J175" t="str">
            <v>A</v>
          </cell>
          <cell r="K175">
            <v>0.5</v>
          </cell>
          <cell r="L175">
            <v>1</v>
          </cell>
          <cell r="M175">
            <v>1.5</v>
          </cell>
          <cell r="N175">
            <v>3.68</v>
          </cell>
          <cell r="P175" t="str">
            <v>A</v>
          </cell>
          <cell r="Q175">
            <v>0.5</v>
          </cell>
          <cell r="R175">
            <v>2</v>
          </cell>
          <cell r="S175">
            <v>3</v>
          </cell>
          <cell r="T175">
            <v>5.04</v>
          </cell>
        </row>
        <row r="176">
          <cell r="J176" t="str">
            <v>A</v>
          </cell>
          <cell r="K176">
            <v>0.5</v>
          </cell>
          <cell r="L176">
            <v>1</v>
          </cell>
          <cell r="M176">
            <v>2</v>
          </cell>
          <cell r="N176">
            <v>3.58</v>
          </cell>
          <cell r="P176" t="str">
            <v>A</v>
          </cell>
          <cell r="Q176">
            <v>0.5</v>
          </cell>
          <cell r="R176">
            <v>2</v>
          </cell>
          <cell r="S176">
            <v>5</v>
          </cell>
          <cell r="T176">
            <v>6</v>
          </cell>
        </row>
        <row r="177">
          <cell r="J177" t="str">
            <v>A</v>
          </cell>
          <cell r="K177">
            <v>0.5</v>
          </cell>
          <cell r="L177">
            <v>1</v>
          </cell>
          <cell r="M177">
            <v>3</v>
          </cell>
          <cell r="N177">
            <v>3.45</v>
          </cell>
          <cell r="P177" t="str">
            <v>A</v>
          </cell>
          <cell r="Q177">
            <v>0.5</v>
          </cell>
          <cell r="R177">
            <v>2</v>
          </cell>
          <cell r="S177">
            <v>10</v>
          </cell>
          <cell r="T177">
            <v>7.37</v>
          </cell>
        </row>
        <row r="178">
          <cell r="J178" t="str">
            <v>A</v>
          </cell>
          <cell r="K178">
            <v>0.5</v>
          </cell>
          <cell r="L178">
            <v>1</v>
          </cell>
          <cell r="M178">
            <v>5</v>
          </cell>
          <cell r="N178">
            <v>3.43</v>
          </cell>
          <cell r="P178" t="str">
            <v>A</v>
          </cell>
          <cell r="Q178">
            <v>0.5</v>
          </cell>
          <cell r="R178">
            <v>2</v>
          </cell>
          <cell r="S178">
            <v>15</v>
          </cell>
          <cell r="T178">
            <v>7.8</v>
          </cell>
        </row>
        <row r="179">
          <cell r="J179" t="str">
            <v>A</v>
          </cell>
          <cell r="K179">
            <v>0.5</v>
          </cell>
          <cell r="L179">
            <v>1</v>
          </cell>
          <cell r="M179">
            <v>10</v>
          </cell>
          <cell r="N179">
            <v>3.41</v>
          </cell>
          <cell r="P179" t="str">
            <v>A</v>
          </cell>
          <cell r="Q179">
            <v>0.5</v>
          </cell>
          <cell r="R179">
            <v>2</v>
          </cell>
          <cell r="S179">
            <v>20</v>
          </cell>
          <cell r="T179">
            <v>8.0399999999999991</v>
          </cell>
        </row>
        <row r="180">
          <cell r="J180" t="str">
            <v>A</v>
          </cell>
          <cell r="K180">
            <v>0.5</v>
          </cell>
          <cell r="L180">
            <v>1</v>
          </cell>
          <cell r="M180">
            <v>15</v>
          </cell>
          <cell r="N180">
            <v>3.4</v>
          </cell>
          <cell r="P180" t="str">
            <v>A</v>
          </cell>
          <cell r="Q180">
            <v>0.5</v>
          </cell>
          <cell r="R180">
            <v>2</v>
          </cell>
          <cell r="S180">
            <v>25</v>
          </cell>
          <cell r="T180">
            <v>8.1999999999999993</v>
          </cell>
        </row>
        <row r="181">
          <cell r="J181" t="str">
            <v>A</v>
          </cell>
          <cell r="K181">
            <v>0.3</v>
          </cell>
          <cell r="L181">
            <v>0</v>
          </cell>
          <cell r="M181">
            <v>0.5</v>
          </cell>
          <cell r="N181">
            <v>3.49</v>
          </cell>
          <cell r="P181" t="str">
            <v>A</v>
          </cell>
          <cell r="Q181">
            <v>0.3</v>
          </cell>
          <cell r="R181">
            <v>0.1</v>
          </cell>
          <cell r="S181">
            <v>1</v>
          </cell>
          <cell r="T181">
            <v>3.43</v>
          </cell>
        </row>
        <row r="182">
          <cell r="J182" t="str">
            <v>A</v>
          </cell>
          <cell r="K182">
            <v>0.3</v>
          </cell>
          <cell r="L182">
            <v>0</v>
          </cell>
          <cell r="M182">
            <v>1</v>
          </cell>
          <cell r="N182">
            <v>3.4</v>
          </cell>
          <cell r="P182" t="str">
            <v>A</v>
          </cell>
          <cell r="Q182">
            <v>0.3</v>
          </cell>
          <cell r="R182">
            <v>0.1</v>
          </cell>
          <cell r="S182">
            <v>2</v>
          </cell>
          <cell r="T182">
            <v>3.57</v>
          </cell>
        </row>
        <row r="183">
          <cell r="J183" t="str">
            <v>A</v>
          </cell>
          <cell r="K183">
            <v>0.3</v>
          </cell>
          <cell r="L183">
            <v>0</v>
          </cell>
          <cell r="M183">
            <v>1.5</v>
          </cell>
          <cell r="N183">
            <v>3.37</v>
          </cell>
          <cell r="P183" t="str">
            <v>A</v>
          </cell>
          <cell r="Q183">
            <v>0.3</v>
          </cell>
          <cell r="R183">
            <v>0.1</v>
          </cell>
          <cell r="S183">
            <v>3</v>
          </cell>
          <cell r="T183">
            <v>3.6</v>
          </cell>
        </row>
        <row r="184">
          <cell r="J184" t="str">
            <v>A</v>
          </cell>
          <cell r="K184">
            <v>0.3</v>
          </cell>
          <cell r="L184">
            <v>0</v>
          </cell>
          <cell r="M184">
            <v>2</v>
          </cell>
          <cell r="N184">
            <v>3.35</v>
          </cell>
          <cell r="P184" t="str">
            <v>A</v>
          </cell>
          <cell r="Q184">
            <v>0.3</v>
          </cell>
          <cell r="R184">
            <v>0.1</v>
          </cell>
          <cell r="S184">
            <v>5</v>
          </cell>
          <cell r="T184">
            <v>3.6</v>
          </cell>
        </row>
        <row r="185">
          <cell r="J185" t="str">
            <v>A</v>
          </cell>
          <cell r="K185">
            <v>0.3</v>
          </cell>
          <cell r="L185">
            <v>0</v>
          </cell>
          <cell r="M185">
            <v>3</v>
          </cell>
          <cell r="N185">
            <v>3.34</v>
          </cell>
          <cell r="P185" t="str">
            <v>A</v>
          </cell>
          <cell r="Q185">
            <v>0.3</v>
          </cell>
          <cell r="R185">
            <v>0.1</v>
          </cell>
          <cell r="S185">
            <v>10</v>
          </cell>
          <cell r="T185">
            <v>3.62</v>
          </cell>
        </row>
        <row r="186">
          <cell r="J186" t="str">
            <v>A</v>
          </cell>
          <cell r="K186">
            <v>0.3</v>
          </cell>
          <cell r="L186">
            <v>0</v>
          </cell>
          <cell r="M186">
            <v>5</v>
          </cell>
          <cell r="N186">
            <v>3.33</v>
          </cell>
          <cell r="P186" t="str">
            <v>A</v>
          </cell>
          <cell r="Q186">
            <v>0.3</v>
          </cell>
          <cell r="R186">
            <v>0.1</v>
          </cell>
          <cell r="S186">
            <v>15</v>
          </cell>
          <cell r="T186">
            <v>3.63</v>
          </cell>
        </row>
        <row r="187">
          <cell r="J187" t="str">
            <v>A</v>
          </cell>
          <cell r="K187">
            <v>0.3</v>
          </cell>
          <cell r="L187">
            <v>0</v>
          </cell>
          <cell r="M187">
            <v>10</v>
          </cell>
          <cell r="N187">
            <v>3.32</v>
          </cell>
          <cell r="P187" t="str">
            <v>A</v>
          </cell>
          <cell r="Q187">
            <v>0.3</v>
          </cell>
          <cell r="R187">
            <v>0.1</v>
          </cell>
          <cell r="S187">
            <v>20</v>
          </cell>
          <cell r="T187">
            <v>3.64</v>
          </cell>
        </row>
        <row r="188">
          <cell r="J188" t="str">
            <v>A</v>
          </cell>
          <cell r="K188">
            <v>0.3</v>
          </cell>
          <cell r="L188">
            <v>0</v>
          </cell>
          <cell r="M188">
            <v>15</v>
          </cell>
          <cell r="N188">
            <v>3.32</v>
          </cell>
          <cell r="P188" t="str">
            <v>A</v>
          </cell>
          <cell r="Q188">
            <v>0.3</v>
          </cell>
          <cell r="R188">
            <v>0.1</v>
          </cell>
          <cell r="S188">
            <v>25</v>
          </cell>
          <cell r="T188">
            <v>3.64</v>
          </cell>
        </row>
        <row r="189">
          <cell r="J189" t="str">
            <v>A</v>
          </cell>
          <cell r="K189">
            <v>0.3</v>
          </cell>
          <cell r="L189">
            <v>0.1</v>
          </cell>
          <cell r="M189">
            <v>0.5</v>
          </cell>
          <cell r="N189">
            <v>3.41</v>
          </cell>
          <cell r="P189" t="str">
            <v>A</v>
          </cell>
          <cell r="Q189">
            <v>0.3</v>
          </cell>
          <cell r="R189">
            <v>0.3</v>
          </cell>
          <cell r="S189">
            <v>1</v>
          </cell>
          <cell r="T189">
            <v>3.43</v>
          </cell>
        </row>
        <row r="190">
          <cell r="J190" t="str">
            <v>A</v>
          </cell>
          <cell r="K190">
            <v>0.3</v>
          </cell>
          <cell r="L190">
            <v>0.1</v>
          </cell>
          <cell r="M190">
            <v>1</v>
          </cell>
          <cell r="N190">
            <v>3.28</v>
          </cell>
          <cell r="P190" t="str">
            <v>A</v>
          </cell>
          <cell r="Q190">
            <v>0.3</v>
          </cell>
          <cell r="R190">
            <v>0.3</v>
          </cell>
          <cell r="S190">
            <v>2</v>
          </cell>
          <cell r="T190">
            <v>3.57</v>
          </cell>
        </row>
        <row r="191">
          <cell r="J191" t="str">
            <v>A</v>
          </cell>
          <cell r="K191">
            <v>0.3</v>
          </cell>
          <cell r="L191">
            <v>0.1</v>
          </cell>
          <cell r="M191">
            <v>1.5</v>
          </cell>
          <cell r="N191">
            <v>3.25</v>
          </cell>
          <cell r="P191" t="str">
            <v>A</v>
          </cell>
          <cell r="Q191">
            <v>0.3</v>
          </cell>
          <cell r="R191">
            <v>0.3</v>
          </cell>
          <cell r="S191">
            <v>3</v>
          </cell>
          <cell r="T191">
            <v>3.61</v>
          </cell>
        </row>
        <row r="192">
          <cell r="J192" t="str">
            <v>A</v>
          </cell>
          <cell r="K192">
            <v>0.3</v>
          </cell>
          <cell r="L192">
            <v>0.1</v>
          </cell>
          <cell r="M192">
            <v>2</v>
          </cell>
          <cell r="N192">
            <v>3.24</v>
          </cell>
          <cell r="P192" t="str">
            <v>A</v>
          </cell>
          <cell r="Q192">
            <v>0.3</v>
          </cell>
          <cell r="R192">
            <v>0.3</v>
          </cell>
          <cell r="S192">
            <v>5</v>
          </cell>
          <cell r="T192">
            <v>3.65</v>
          </cell>
        </row>
        <row r="193">
          <cell r="J193" t="str">
            <v>A</v>
          </cell>
          <cell r="K193">
            <v>0.3</v>
          </cell>
          <cell r="L193">
            <v>0.1</v>
          </cell>
          <cell r="M193">
            <v>3</v>
          </cell>
          <cell r="N193">
            <v>3.23</v>
          </cell>
          <cell r="P193" t="str">
            <v>A</v>
          </cell>
          <cell r="Q193">
            <v>0.3</v>
          </cell>
          <cell r="R193">
            <v>0.3</v>
          </cell>
          <cell r="S193">
            <v>10</v>
          </cell>
          <cell r="T193">
            <v>3.72</v>
          </cell>
        </row>
        <row r="194">
          <cell r="J194" t="str">
            <v>A</v>
          </cell>
          <cell r="K194">
            <v>0.3</v>
          </cell>
          <cell r="L194">
            <v>0.1</v>
          </cell>
          <cell r="M194">
            <v>5</v>
          </cell>
          <cell r="N194">
            <v>3.22</v>
          </cell>
          <cell r="P194" t="str">
            <v>A</v>
          </cell>
          <cell r="Q194">
            <v>0.3</v>
          </cell>
          <cell r="R194">
            <v>0.3</v>
          </cell>
          <cell r="S194">
            <v>15</v>
          </cell>
          <cell r="T194">
            <v>3.74</v>
          </cell>
        </row>
        <row r="195">
          <cell r="J195" t="str">
            <v>A</v>
          </cell>
          <cell r="K195">
            <v>0.3</v>
          </cell>
          <cell r="L195">
            <v>0.1</v>
          </cell>
          <cell r="M195">
            <v>10</v>
          </cell>
          <cell r="N195">
            <v>3.22</v>
          </cell>
          <cell r="P195" t="str">
            <v>A</v>
          </cell>
          <cell r="Q195">
            <v>0.3</v>
          </cell>
          <cell r="R195">
            <v>0.3</v>
          </cell>
          <cell r="S195">
            <v>20</v>
          </cell>
          <cell r="T195">
            <v>3.74</v>
          </cell>
        </row>
        <row r="196">
          <cell r="J196" t="str">
            <v>A</v>
          </cell>
          <cell r="K196">
            <v>0.3</v>
          </cell>
          <cell r="L196">
            <v>0.1</v>
          </cell>
          <cell r="M196">
            <v>15</v>
          </cell>
          <cell r="N196">
            <v>3.22</v>
          </cell>
          <cell r="P196" t="str">
            <v>A</v>
          </cell>
          <cell r="Q196">
            <v>0.3</v>
          </cell>
          <cell r="R196">
            <v>0.3</v>
          </cell>
          <cell r="S196">
            <v>25</v>
          </cell>
          <cell r="T196">
            <v>3.74</v>
          </cell>
        </row>
        <row r="197">
          <cell r="J197" t="str">
            <v>A</v>
          </cell>
          <cell r="K197">
            <v>0.3</v>
          </cell>
          <cell r="L197">
            <v>0.3</v>
          </cell>
          <cell r="M197">
            <v>0.5</v>
          </cell>
          <cell r="N197">
            <v>3.41</v>
          </cell>
          <cell r="P197" t="str">
            <v>A</v>
          </cell>
          <cell r="Q197">
            <v>0.3</v>
          </cell>
          <cell r="R197">
            <v>0.5</v>
          </cell>
          <cell r="S197">
            <v>1</v>
          </cell>
          <cell r="T197">
            <v>3.43</v>
          </cell>
        </row>
        <row r="198">
          <cell r="J198" t="str">
            <v>A</v>
          </cell>
          <cell r="K198">
            <v>0.3</v>
          </cell>
          <cell r="L198">
            <v>0.3</v>
          </cell>
          <cell r="M198">
            <v>1</v>
          </cell>
          <cell r="N198">
            <v>3.28</v>
          </cell>
          <cell r="P198" t="str">
            <v>A</v>
          </cell>
          <cell r="Q198">
            <v>0.3</v>
          </cell>
          <cell r="R198">
            <v>0.5</v>
          </cell>
          <cell r="S198">
            <v>2</v>
          </cell>
          <cell r="T198">
            <v>3.57</v>
          </cell>
        </row>
        <row r="199">
          <cell r="J199" t="str">
            <v>A</v>
          </cell>
          <cell r="K199">
            <v>0.3</v>
          </cell>
          <cell r="L199">
            <v>0.3</v>
          </cell>
          <cell r="M199">
            <v>1.5</v>
          </cell>
          <cell r="N199">
            <v>3.2</v>
          </cell>
          <cell r="P199" t="str">
            <v>A</v>
          </cell>
          <cell r="Q199">
            <v>0.3</v>
          </cell>
          <cell r="R199">
            <v>0.5</v>
          </cell>
          <cell r="S199">
            <v>3</v>
          </cell>
          <cell r="T199">
            <v>3.64</v>
          </cell>
        </row>
        <row r="200">
          <cell r="J200" t="str">
            <v>A</v>
          </cell>
          <cell r="K200">
            <v>0.3</v>
          </cell>
          <cell r="L200">
            <v>0.3</v>
          </cell>
          <cell r="M200">
            <v>2</v>
          </cell>
          <cell r="N200">
            <v>3.2</v>
          </cell>
          <cell r="P200" t="str">
            <v>A</v>
          </cell>
          <cell r="Q200">
            <v>0.3</v>
          </cell>
          <cell r="R200">
            <v>0.5</v>
          </cell>
          <cell r="S200">
            <v>5</v>
          </cell>
          <cell r="T200">
            <v>3.74</v>
          </cell>
        </row>
        <row r="201">
          <cell r="J201" t="str">
            <v>A</v>
          </cell>
          <cell r="K201">
            <v>0.3</v>
          </cell>
          <cell r="L201">
            <v>0.3</v>
          </cell>
          <cell r="M201">
            <v>3</v>
          </cell>
          <cell r="N201">
            <v>3.18</v>
          </cell>
          <cell r="P201" t="str">
            <v>A</v>
          </cell>
          <cell r="Q201">
            <v>0.3</v>
          </cell>
          <cell r="R201">
            <v>0.5</v>
          </cell>
          <cell r="S201">
            <v>10</v>
          </cell>
          <cell r="T201">
            <v>3.79</v>
          </cell>
        </row>
        <row r="202">
          <cell r="J202" t="str">
            <v>A</v>
          </cell>
          <cell r="K202">
            <v>0.3</v>
          </cell>
          <cell r="L202">
            <v>0.3</v>
          </cell>
          <cell r="M202">
            <v>5</v>
          </cell>
          <cell r="N202">
            <v>3.17</v>
          </cell>
          <cell r="P202" t="str">
            <v>A</v>
          </cell>
          <cell r="Q202">
            <v>0.3</v>
          </cell>
          <cell r="R202">
            <v>0.5</v>
          </cell>
          <cell r="S202">
            <v>15</v>
          </cell>
          <cell r="T202">
            <v>3.81</v>
          </cell>
        </row>
        <row r="203">
          <cell r="J203" t="str">
            <v>A</v>
          </cell>
          <cell r="K203">
            <v>0.3</v>
          </cell>
          <cell r="L203">
            <v>0.3</v>
          </cell>
          <cell r="M203">
            <v>10</v>
          </cell>
          <cell r="N203">
            <v>3.17</v>
          </cell>
          <cell r="P203" t="str">
            <v>A</v>
          </cell>
          <cell r="Q203">
            <v>0.3</v>
          </cell>
          <cell r="R203">
            <v>0.5</v>
          </cell>
          <cell r="S203">
            <v>20</v>
          </cell>
          <cell r="T203">
            <v>3.82</v>
          </cell>
        </row>
        <row r="204">
          <cell r="J204" t="str">
            <v>A</v>
          </cell>
          <cell r="K204">
            <v>0.3</v>
          </cell>
          <cell r="L204">
            <v>0.3</v>
          </cell>
          <cell r="M204">
            <v>15</v>
          </cell>
          <cell r="N204">
            <v>3.17</v>
          </cell>
          <cell r="P204" t="str">
            <v>A</v>
          </cell>
          <cell r="Q204">
            <v>0.3</v>
          </cell>
          <cell r="R204">
            <v>0.5</v>
          </cell>
          <cell r="S204">
            <v>25</v>
          </cell>
          <cell r="T204">
            <v>3.83</v>
          </cell>
        </row>
        <row r="205">
          <cell r="J205" t="str">
            <v>A</v>
          </cell>
          <cell r="K205">
            <v>0.3</v>
          </cell>
          <cell r="L205">
            <v>0.5</v>
          </cell>
          <cell r="M205">
            <v>0.5</v>
          </cell>
          <cell r="N205">
            <v>3.41</v>
          </cell>
          <cell r="P205" t="str">
            <v>A</v>
          </cell>
          <cell r="Q205">
            <v>0.3</v>
          </cell>
          <cell r="R205">
            <v>1</v>
          </cell>
          <cell r="S205">
            <v>1</v>
          </cell>
          <cell r="T205">
            <v>3.43</v>
          </cell>
        </row>
        <row r="206">
          <cell r="J206" t="str">
            <v>A</v>
          </cell>
          <cell r="K206">
            <v>0.3</v>
          </cell>
          <cell r="L206">
            <v>0.5</v>
          </cell>
          <cell r="M206">
            <v>1</v>
          </cell>
          <cell r="N206">
            <v>3.28</v>
          </cell>
          <cell r="P206" t="str">
            <v>A</v>
          </cell>
          <cell r="Q206">
            <v>0.3</v>
          </cell>
          <cell r="R206">
            <v>1</v>
          </cell>
          <cell r="S206">
            <v>2</v>
          </cell>
          <cell r="T206">
            <v>3.57</v>
          </cell>
        </row>
        <row r="207">
          <cell r="J207" t="str">
            <v>A</v>
          </cell>
          <cell r="K207">
            <v>0.3</v>
          </cell>
          <cell r="L207">
            <v>0.5</v>
          </cell>
          <cell r="M207">
            <v>1.5</v>
          </cell>
          <cell r="N207">
            <v>3.2</v>
          </cell>
          <cell r="P207" t="str">
            <v>A</v>
          </cell>
          <cell r="Q207">
            <v>0.3</v>
          </cell>
          <cell r="R207">
            <v>1</v>
          </cell>
          <cell r="S207">
            <v>3</v>
          </cell>
          <cell r="T207">
            <v>3.64</v>
          </cell>
        </row>
        <row r="208">
          <cell r="J208" t="str">
            <v>A</v>
          </cell>
          <cell r="K208">
            <v>0.3</v>
          </cell>
          <cell r="L208">
            <v>0.5</v>
          </cell>
          <cell r="M208">
            <v>2</v>
          </cell>
          <cell r="N208">
            <v>3.16</v>
          </cell>
          <cell r="P208" t="str">
            <v>A</v>
          </cell>
          <cell r="Q208">
            <v>0.3</v>
          </cell>
          <cell r="R208">
            <v>1</v>
          </cell>
          <cell r="S208">
            <v>5</v>
          </cell>
          <cell r="T208">
            <v>3.85</v>
          </cell>
        </row>
        <row r="209">
          <cell r="J209" t="str">
            <v>A</v>
          </cell>
          <cell r="K209">
            <v>0.3</v>
          </cell>
          <cell r="L209">
            <v>0.5</v>
          </cell>
          <cell r="M209">
            <v>3</v>
          </cell>
          <cell r="N209">
            <v>3.15</v>
          </cell>
          <cell r="P209" t="str">
            <v>A</v>
          </cell>
          <cell r="Q209">
            <v>0.3</v>
          </cell>
          <cell r="R209">
            <v>1</v>
          </cell>
          <cell r="S209">
            <v>10</v>
          </cell>
          <cell r="T209">
            <v>3.94</v>
          </cell>
        </row>
        <row r="210">
          <cell r="J210" t="str">
            <v>A</v>
          </cell>
          <cell r="K210">
            <v>0.3</v>
          </cell>
          <cell r="L210">
            <v>0.5</v>
          </cell>
          <cell r="M210">
            <v>5</v>
          </cell>
          <cell r="N210">
            <v>3.14</v>
          </cell>
          <cell r="P210" t="str">
            <v>A</v>
          </cell>
          <cell r="Q210">
            <v>0.3</v>
          </cell>
          <cell r="R210">
            <v>1</v>
          </cell>
          <cell r="S210">
            <v>15</v>
          </cell>
          <cell r="T210">
            <v>3.99</v>
          </cell>
        </row>
        <row r="211">
          <cell r="J211" t="str">
            <v>A</v>
          </cell>
          <cell r="K211">
            <v>0.3</v>
          </cell>
          <cell r="L211">
            <v>0.5</v>
          </cell>
          <cell r="M211">
            <v>10</v>
          </cell>
          <cell r="N211">
            <v>3.14</v>
          </cell>
          <cell r="P211" t="str">
            <v>A</v>
          </cell>
          <cell r="Q211">
            <v>0.3</v>
          </cell>
          <cell r="R211">
            <v>1</v>
          </cell>
          <cell r="S211">
            <v>20</v>
          </cell>
          <cell r="T211">
            <v>4.0199999999999996</v>
          </cell>
        </row>
        <row r="212">
          <cell r="J212" t="str">
            <v>A</v>
          </cell>
          <cell r="K212">
            <v>0.3</v>
          </cell>
          <cell r="L212">
            <v>0.5</v>
          </cell>
          <cell r="M212">
            <v>15</v>
          </cell>
          <cell r="N212">
            <v>3.14</v>
          </cell>
          <cell r="P212" t="str">
            <v>A</v>
          </cell>
          <cell r="Q212">
            <v>0.3</v>
          </cell>
          <cell r="R212">
            <v>1</v>
          </cell>
          <cell r="S212">
            <v>25</v>
          </cell>
          <cell r="T212">
            <v>4.04</v>
          </cell>
        </row>
        <row r="213">
          <cell r="J213" t="str">
            <v>A</v>
          </cell>
          <cell r="K213">
            <v>0.3</v>
          </cell>
          <cell r="L213">
            <v>1</v>
          </cell>
          <cell r="M213">
            <v>0.5</v>
          </cell>
          <cell r="N213">
            <v>3.41</v>
          </cell>
          <cell r="P213" t="str">
            <v>A</v>
          </cell>
          <cell r="Q213">
            <v>0.3</v>
          </cell>
          <cell r="R213">
            <v>2</v>
          </cell>
          <cell r="S213">
            <v>1</v>
          </cell>
          <cell r="T213">
            <v>3.43</v>
          </cell>
        </row>
        <row r="214">
          <cell r="J214" t="str">
            <v>A</v>
          </cell>
          <cell r="K214">
            <v>0.3</v>
          </cell>
          <cell r="L214">
            <v>1</v>
          </cell>
          <cell r="M214">
            <v>1</v>
          </cell>
          <cell r="N214">
            <v>3.28</v>
          </cell>
          <cell r="P214" t="str">
            <v>A</v>
          </cell>
          <cell r="Q214">
            <v>0.3</v>
          </cell>
          <cell r="R214">
            <v>2</v>
          </cell>
          <cell r="S214">
            <v>2</v>
          </cell>
          <cell r="T214">
            <v>3.57</v>
          </cell>
        </row>
        <row r="215">
          <cell r="J215" t="str">
            <v>A</v>
          </cell>
          <cell r="K215">
            <v>0.3</v>
          </cell>
          <cell r="L215">
            <v>1</v>
          </cell>
          <cell r="M215">
            <v>1.5</v>
          </cell>
          <cell r="N215">
            <v>3.2</v>
          </cell>
          <cell r="P215" t="str">
            <v>A</v>
          </cell>
          <cell r="Q215">
            <v>0.3</v>
          </cell>
          <cell r="R215">
            <v>2</v>
          </cell>
          <cell r="S215">
            <v>3</v>
          </cell>
          <cell r="T215">
            <v>3.64</v>
          </cell>
        </row>
        <row r="216">
          <cell r="J216" t="str">
            <v>A</v>
          </cell>
          <cell r="K216">
            <v>0.3</v>
          </cell>
          <cell r="L216">
            <v>1</v>
          </cell>
          <cell r="M216">
            <v>2</v>
          </cell>
          <cell r="N216">
            <v>3.16</v>
          </cell>
          <cell r="P216" t="str">
            <v>A</v>
          </cell>
          <cell r="Q216">
            <v>0.3</v>
          </cell>
          <cell r="R216">
            <v>2</v>
          </cell>
          <cell r="S216">
            <v>5</v>
          </cell>
          <cell r="T216">
            <v>3.88</v>
          </cell>
        </row>
        <row r="217">
          <cell r="J217" t="str">
            <v>A</v>
          </cell>
          <cell r="K217">
            <v>0.3</v>
          </cell>
          <cell r="L217">
            <v>1</v>
          </cell>
          <cell r="M217">
            <v>3</v>
          </cell>
          <cell r="N217">
            <v>3.11</v>
          </cell>
          <cell r="P217" t="str">
            <v>A</v>
          </cell>
          <cell r="Q217">
            <v>0.3</v>
          </cell>
          <cell r="R217">
            <v>2</v>
          </cell>
          <cell r="S217">
            <v>10</v>
          </cell>
          <cell r="T217">
            <v>4.1500000000000004</v>
          </cell>
        </row>
        <row r="218">
          <cell r="J218" t="str">
            <v>A</v>
          </cell>
          <cell r="K218">
            <v>0.3</v>
          </cell>
          <cell r="L218">
            <v>1</v>
          </cell>
          <cell r="M218">
            <v>5</v>
          </cell>
          <cell r="N218">
            <v>3.11</v>
          </cell>
          <cell r="P218" t="str">
            <v>A</v>
          </cell>
          <cell r="Q218">
            <v>0.3</v>
          </cell>
          <cell r="R218">
            <v>2</v>
          </cell>
          <cell r="S218">
            <v>15</v>
          </cell>
          <cell r="T218">
            <v>4.22</v>
          </cell>
        </row>
        <row r="219">
          <cell r="J219" t="str">
            <v>A</v>
          </cell>
          <cell r="K219">
            <v>0.3</v>
          </cell>
          <cell r="L219">
            <v>1</v>
          </cell>
          <cell r="M219">
            <v>10</v>
          </cell>
          <cell r="N219">
            <v>3.1</v>
          </cell>
          <cell r="P219" t="str">
            <v>A</v>
          </cell>
          <cell r="Q219">
            <v>0.3</v>
          </cell>
          <cell r="R219">
            <v>2</v>
          </cell>
          <cell r="S219">
            <v>20</v>
          </cell>
          <cell r="T219">
            <v>4.26</v>
          </cell>
        </row>
        <row r="220">
          <cell r="J220" t="str">
            <v>A</v>
          </cell>
          <cell r="K220">
            <v>0.3</v>
          </cell>
          <cell r="L220">
            <v>1</v>
          </cell>
          <cell r="M220">
            <v>15</v>
          </cell>
          <cell r="N220">
            <v>3.1</v>
          </cell>
          <cell r="P220" t="str">
            <v>A</v>
          </cell>
          <cell r="Q220">
            <v>0.3</v>
          </cell>
          <cell r="R220">
            <v>2</v>
          </cell>
          <cell r="S220">
            <v>25</v>
          </cell>
          <cell r="T220">
            <v>4.29</v>
          </cell>
        </row>
        <row r="221">
          <cell r="J221" t="str">
            <v>A</v>
          </cell>
          <cell r="K221">
            <v>0</v>
          </cell>
          <cell r="L221">
            <v>0</v>
          </cell>
          <cell r="M221">
            <v>0.5</v>
          </cell>
          <cell r="N221">
            <v>2.83</v>
          </cell>
          <cell r="P221" t="str">
            <v>A</v>
          </cell>
          <cell r="Q221">
            <v>0</v>
          </cell>
          <cell r="R221">
            <v>0.1</v>
          </cell>
          <cell r="S221">
            <v>1</v>
          </cell>
          <cell r="T221">
            <v>2.83</v>
          </cell>
        </row>
        <row r="222">
          <cell r="J222" t="str">
            <v>A</v>
          </cell>
          <cell r="K222">
            <v>0</v>
          </cell>
          <cell r="L222">
            <v>0</v>
          </cell>
          <cell r="M222">
            <v>1</v>
          </cell>
          <cell r="N222">
            <v>2.83</v>
          </cell>
          <cell r="P222" t="str">
            <v>A</v>
          </cell>
          <cell r="Q222">
            <v>0</v>
          </cell>
          <cell r="R222">
            <v>0.1</v>
          </cell>
          <cell r="S222">
            <v>2</v>
          </cell>
          <cell r="T222">
            <v>2.83</v>
          </cell>
        </row>
        <row r="223">
          <cell r="J223" t="str">
            <v>A</v>
          </cell>
          <cell r="K223">
            <v>0</v>
          </cell>
          <cell r="L223">
            <v>0</v>
          </cell>
          <cell r="M223">
            <v>1.5</v>
          </cell>
          <cell r="N223">
            <v>2.83</v>
          </cell>
          <cell r="P223" t="str">
            <v>A</v>
          </cell>
          <cell r="Q223">
            <v>0</v>
          </cell>
          <cell r="R223">
            <v>0.1</v>
          </cell>
          <cell r="S223">
            <v>3</v>
          </cell>
          <cell r="T223">
            <v>2.83</v>
          </cell>
        </row>
        <row r="224">
          <cell r="J224" t="str">
            <v>A</v>
          </cell>
          <cell r="K224">
            <v>0</v>
          </cell>
          <cell r="L224">
            <v>0</v>
          </cell>
          <cell r="M224">
            <v>2</v>
          </cell>
          <cell r="N224">
            <v>2.83</v>
          </cell>
          <cell r="P224" t="str">
            <v>A</v>
          </cell>
          <cell r="Q224">
            <v>0</v>
          </cell>
          <cell r="R224">
            <v>0.1</v>
          </cell>
          <cell r="S224">
            <v>5</v>
          </cell>
          <cell r="T224">
            <v>2.83</v>
          </cell>
        </row>
        <row r="225">
          <cell r="J225" t="str">
            <v>A</v>
          </cell>
          <cell r="K225">
            <v>0</v>
          </cell>
          <cell r="L225">
            <v>0</v>
          </cell>
          <cell r="M225">
            <v>3</v>
          </cell>
          <cell r="N225">
            <v>2.83</v>
          </cell>
          <cell r="P225" t="str">
            <v>A</v>
          </cell>
          <cell r="Q225">
            <v>0</v>
          </cell>
          <cell r="R225">
            <v>0.1</v>
          </cell>
          <cell r="S225">
            <v>10</v>
          </cell>
          <cell r="T225">
            <v>2.83</v>
          </cell>
        </row>
        <row r="226">
          <cell r="J226" t="str">
            <v>A</v>
          </cell>
          <cell r="K226">
            <v>0</v>
          </cell>
          <cell r="L226">
            <v>0</v>
          </cell>
          <cell r="M226">
            <v>5</v>
          </cell>
          <cell r="N226">
            <v>2.83</v>
          </cell>
          <cell r="P226" t="str">
            <v>A</v>
          </cell>
          <cell r="Q226">
            <v>0</v>
          </cell>
          <cell r="R226">
            <v>0.1</v>
          </cell>
          <cell r="S226">
            <v>15</v>
          </cell>
          <cell r="T226">
            <v>2.83</v>
          </cell>
        </row>
        <row r="227">
          <cell r="J227" t="str">
            <v>A</v>
          </cell>
          <cell r="K227">
            <v>0</v>
          </cell>
          <cell r="L227">
            <v>0</v>
          </cell>
          <cell r="M227">
            <v>10</v>
          </cell>
          <cell r="N227">
            <v>2.83</v>
          </cell>
          <cell r="P227" t="str">
            <v>A</v>
          </cell>
          <cell r="Q227">
            <v>0</v>
          </cell>
          <cell r="R227">
            <v>0.1</v>
          </cell>
          <cell r="S227">
            <v>20</v>
          </cell>
          <cell r="T227">
            <v>2.83</v>
          </cell>
        </row>
        <row r="228">
          <cell r="J228" t="str">
            <v>A</v>
          </cell>
          <cell r="K228">
            <v>0</v>
          </cell>
          <cell r="L228">
            <v>0</v>
          </cell>
          <cell r="M228">
            <v>15</v>
          </cell>
          <cell r="N228">
            <v>2.83</v>
          </cell>
          <cell r="P228" t="str">
            <v>A</v>
          </cell>
          <cell r="Q228">
            <v>0</v>
          </cell>
          <cell r="R228">
            <v>0.1</v>
          </cell>
          <cell r="S228">
            <v>25</v>
          </cell>
          <cell r="T228">
            <v>2.83</v>
          </cell>
        </row>
        <row r="229">
          <cell r="J229" t="str">
            <v>A</v>
          </cell>
          <cell r="K229">
            <v>0</v>
          </cell>
          <cell r="L229">
            <v>0.1</v>
          </cell>
          <cell r="M229">
            <v>0.5</v>
          </cell>
          <cell r="N229">
            <v>2.83</v>
          </cell>
          <cell r="P229" t="str">
            <v>A</v>
          </cell>
          <cell r="Q229">
            <v>0</v>
          </cell>
          <cell r="R229">
            <v>0.3</v>
          </cell>
          <cell r="S229">
            <v>1</v>
          </cell>
          <cell r="T229">
            <v>2.83</v>
          </cell>
        </row>
        <row r="230">
          <cell r="J230" t="str">
            <v>A</v>
          </cell>
          <cell r="K230">
            <v>0</v>
          </cell>
          <cell r="L230">
            <v>0.1</v>
          </cell>
          <cell r="M230">
            <v>1</v>
          </cell>
          <cell r="N230">
            <v>2.83</v>
          </cell>
          <cell r="P230" t="str">
            <v>A</v>
          </cell>
          <cell r="Q230">
            <v>0</v>
          </cell>
          <cell r="R230">
            <v>0.3</v>
          </cell>
          <cell r="S230">
            <v>2</v>
          </cell>
          <cell r="T230">
            <v>2.83</v>
          </cell>
        </row>
        <row r="231">
          <cell r="J231" t="str">
            <v>A</v>
          </cell>
          <cell r="K231">
            <v>0</v>
          </cell>
          <cell r="L231">
            <v>0.1</v>
          </cell>
          <cell r="M231">
            <v>1.5</v>
          </cell>
          <cell r="N231">
            <v>2.83</v>
          </cell>
          <cell r="P231" t="str">
            <v>A</v>
          </cell>
          <cell r="Q231">
            <v>0</v>
          </cell>
          <cell r="R231">
            <v>0.3</v>
          </cell>
          <cell r="S231">
            <v>3</v>
          </cell>
          <cell r="T231">
            <v>2.83</v>
          </cell>
        </row>
        <row r="232">
          <cell r="J232" t="str">
            <v>A</v>
          </cell>
          <cell r="K232">
            <v>0</v>
          </cell>
          <cell r="L232">
            <v>0.1</v>
          </cell>
          <cell r="M232">
            <v>2</v>
          </cell>
          <cell r="N232">
            <v>2.83</v>
          </cell>
          <cell r="P232" t="str">
            <v>A</v>
          </cell>
          <cell r="Q232">
            <v>0</v>
          </cell>
          <cell r="R232">
            <v>0.3</v>
          </cell>
          <cell r="S232">
            <v>5</v>
          </cell>
          <cell r="T232">
            <v>2.83</v>
          </cell>
        </row>
        <row r="233">
          <cell r="J233" t="str">
            <v>A</v>
          </cell>
          <cell r="K233">
            <v>0</v>
          </cell>
          <cell r="L233">
            <v>0.1</v>
          </cell>
          <cell r="M233">
            <v>3</v>
          </cell>
          <cell r="N233">
            <v>2.83</v>
          </cell>
          <cell r="P233" t="str">
            <v>A</v>
          </cell>
          <cell r="Q233">
            <v>0</v>
          </cell>
          <cell r="R233">
            <v>0.3</v>
          </cell>
          <cell r="S233">
            <v>10</v>
          </cell>
          <cell r="T233">
            <v>2.83</v>
          </cell>
        </row>
        <row r="234">
          <cell r="J234" t="str">
            <v>A</v>
          </cell>
          <cell r="K234">
            <v>0</v>
          </cell>
          <cell r="L234">
            <v>0.1</v>
          </cell>
          <cell r="M234">
            <v>5</v>
          </cell>
          <cell r="N234">
            <v>2.83</v>
          </cell>
          <cell r="P234" t="str">
            <v>A</v>
          </cell>
          <cell r="Q234">
            <v>0</v>
          </cell>
          <cell r="R234">
            <v>0.3</v>
          </cell>
          <cell r="S234">
            <v>15</v>
          </cell>
          <cell r="T234">
            <v>2.83</v>
          </cell>
        </row>
        <row r="235">
          <cell r="J235" t="str">
            <v>A</v>
          </cell>
          <cell r="K235">
            <v>0</v>
          </cell>
          <cell r="L235">
            <v>0.1</v>
          </cell>
          <cell r="M235">
            <v>10</v>
          </cell>
          <cell r="N235">
            <v>2.83</v>
          </cell>
          <cell r="P235" t="str">
            <v>A</v>
          </cell>
          <cell r="Q235">
            <v>0</v>
          </cell>
          <cell r="R235">
            <v>0.3</v>
          </cell>
          <cell r="S235">
            <v>20</v>
          </cell>
          <cell r="T235">
            <v>2.83</v>
          </cell>
        </row>
        <row r="236">
          <cell r="J236" t="str">
            <v>A</v>
          </cell>
          <cell r="K236">
            <v>0</v>
          </cell>
          <cell r="L236">
            <v>0.1</v>
          </cell>
          <cell r="M236">
            <v>15</v>
          </cell>
          <cell r="N236">
            <v>2.83</v>
          </cell>
          <cell r="P236" t="str">
            <v>A</v>
          </cell>
          <cell r="Q236">
            <v>0</v>
          </cell>
          <cell r="R236">
            <v>0.3</v>
          </cell>
          <cell r="S236">
            <v>25</v>
          </cell>
          <cell r="T236">
            <v>2.83</v>
          </cell>
        </row>
        <row r="237">
          <cell r="J237" t="str">
            <v>A</v>
          </cell>
          <cell r="K237">
            <v>0</v>
          </cell>
          <cell r="L237">
            <v>0.3</v>
          </cell>
          <cell r="M237">
            <v>0.5</v>
          </cell>
          <cell r="N237">
            <v>2.83</v>
          </cell>
          <cell r="P237" t="str">
            <v>A</v>
          </cell>
          <cell r="Q237">
            <v>0</v>
          </cell>
          <cell r="R237">
            <v>0.5</v>
          </cell>
          <cell r="S237">
            <v>1</v>
          </cell>
          <cell r="T237">
            <v>2.83</v>
          </cell>
        </row>
        <row r="238">
          <cell r="J238" t="str">
            <v>A</v>
          </cell>
          <cell r="K238">
            <v>0</v>
          </cell>
          <cell r="L238">
            <v>0.3</v>
          </cell>
          <cell r="M238">
            <v>1</v>
          </cell>
          <cell r="N238">
            <v>2.83</v>
          </cell>
          <cell r="P238" t="str">
            <v>A</v>
          </cell>
          <cell r="Q238">
            <v>0</v>
          </cell>
          <cell r="R238">
            <v>0.5</v>
          </cell>
          <cell r="S238">
            <v>2</v>
          </cell>
          <cell r="T238">
            <v>2.83</v>
          </cell>
        </row>
        <row r="239">
          <cell r="J239" t="str">
            <v>A</v>
          </cell>
          <cell r="K239">
            <v>0</v>
          </cell>
          <cell r="L239">
            <v>0.3</v>
          </cell>
          <cell r="M239">
            <v>1.5</v>
          </cell>
          <cell r="N239">
            <v>2.83</v>
          </cell>
          <cell r="P239" t="str">
            <v>A</v>
          </cell>
          <cell r="Q239">
            <v>0</v>
          </cell>
          <cell r="R239">
            <v>0.5</v>
          </cell>
          <cell r="S239">
            <v>3</v>
          </cell>
          <cell r="T239">
            <v>2.83</v>
          </cell>
        </row>
        <row r="240">
          <cell r="J240" t="str">
            <v>A</v>
          </cell>
          <cell r="K240">
            <v>0</v>
          </cell>
          <cell r="L240">
            <v>0.3</v>
          </cell>
          <cell r="M240">
            <v>2</v>
          </cell>
          <cell r="N240">
            <v>2.83</v>
          </cell>
          <cell r="P240" t="str">
            <v>A</v>
          </cell>
          <cell r="Q240">
            <v>0</v>
          </cell>
          <cell r="R240">
            <v>0.5</v>
          </cell>
          <cell r="S240">
            <v>5</v>
          </cell>
          <cell r="T240">
            <v>2.83</v>
          </cell>
        </row>
        <row r="241">
          <cell r="J241" t="str">
            <v>A</v>
          </cell>
          <cell r="K241">
            <v>0</v>
          </cell>
          <cell r="L241">
            <v>0.3</v>
          </cell>
          <cell r="M241">
            <v>3</v>
          </cell>
          <cell r="N241">
            <v>2.83</v>
          </cell>
          <cell r="P241" t="str">
            <v>A</v>
          </cell>
          <cell r="Q241">
            <v>0</v>
          </cell>
          <cell r="R241">
            <v>0.5</v>
          </cell>
          <cell r="S241">
            <v>10</v>
          </cell>
          <cell r="T241">
            <v>2.83</v>
          </cell>
        </row>
        <row r="242">
          <cell r="J242" t="str">
            <v>A</v>
          </cell>
          <cell r="K242">
            <v>0</v>
          </cell>
          <cell r="L242">
            <v>0.3</v>
          </cell>
          <cell r="M242">
            <v>5</v>
          </cell>
          <cell r="N242">
            <v>2.83</v>
          </cell>
          <cell r="P242" t="str">
            <v>A</v>
          </cell>
          <cell r="Q242">
            <v>0</v>
          </cell>
          <cell r="R242">
            <v>0.5</v>
          </cell>
          <cell r="S242">
            <v>15</v>
          </cell>
          <cell r="T242">
            <v>2.83</v>
          </cell>
        </row>
        <row r="243">
          <cell r="J243" t="str">
            <v>A</v>
          </cell>
          <cell r="K243">
            <v>0</v>
          </cell>
          <cell r="L243">
            <v>0.3</v>
          </cell>
          <cell r="M243">
            <v>10</v>
          </cell>
          <cell r="N243">
            <v>2.83</v>
          </cell>
          <cell r="P243" t="str">
            <v>A</v>
          </cell>
          <cell r="Q243">
            <v>0</v>
          </cell>
          <cell r="R243">
            <v>0.5</v>
          </cell>
          <cell r="S243">
            <v>20</v>
          </cell>
          <cell r="T243">
            <v>2.83</v>
          </cell>
        </row>
        <row r="244">
          <cell r="J244" t="str">
            <v>A</v>
          </cell>
          <cell r="K244">
            <v>0</v>
          </cell>
          <cell r="L244">
            <v>0.3</v>
          </cell>
          <cell r="M244">
            <v>15</v>
          </cell>
          <cell r="N244">
            <v>2.83</v>
          </cell>
          <cell r="P244" t="str">
            <v>A</v>
          </cell>
          <cell r="Q244">
            <v>0</v>
          </cell>
          <cell r="R244">
            <v>0.5</v>
          </cell>
          <cell r="S244">
            <v>25</v>
          </cell>
          <cell r="T244">
            <v>2.83</v>
          </cell>
        </row>
        <row r="245">
          <cell r="J245" t="str">
            <v>A</v>
          </cell>
          <cell r="K245">
            <v>0</v>
          </cell>
          <cell r="L245">
            <v>0.5</v>
          </cell>
          <cell r="M245">
            <v>0.5</v>
          </cell>
          <cell r="N245">
            <v>2.83</v>
          </cell>
          <cell r="P245" t="str">
            <v>A</v>
          </cell>
          <cell r="Q245">
            <v>0</v>
          </cell>
          <cell r="R245">
            <v>1</v>
          </cell>
          <cell r="S245">
            <v>1</v>
          </cell>
          <cell r="T245">
            <v>2.83</v>
          </cell>
        </row>
        <row r="246">
          <cell r="J246" t="str">
            <v>A</v>
          </cell>
          <cell r="K246">
            <v>0</v>
          </cell>
          <cell r="L246">
            <v>0.5</v>
          </cell>
          <cell r="M246">
            <v>1</v>
          </cell>
          <cell r="N246">
            <v>2.83</v>
          </cell>
          <cell r="P246" t="str">
            <v>A</v>
          </cell>
          <cell r="Q246">
            <v>0</v>
          </cell>
          <cell r="R246">
            <v>1</v>
          </cell>
          <cell r="S246">
            <v>2</v>
          </cell>
          <cell r="T246">
            <v>2.83</v>
          </cell>
        </row>
        <row r="247">
          <cell r="J247" t="str">
            <v>A</v>
          </cell>
          <cell r="K247">
            <v>0</v>
          </cell>
          <cell r="L247">
            <v>0.5</v>
          </cell>
          <cell r="M247">
            <v>1.5</v>
          </cell>
          <cell r="N247">
            <v>2.83</v>
          </cell>
          <cell r="P247" t="str">
            <v>A</v>
          </cell>
          <cell r="Q247">
            <v>0</v>
          </cell>
          <cell r="R247">
            <v>1</v>
          </cell>
          <cell r="S247">
            <v>3</v>
          </cell>
          <cell r="T247">
            <v>2.83</v>
          </cell>
        </row>
        <row r="248">
          <cell r="J248" t="str">
            <v>A</v>
          </cell>
          <cell r="K248">
            <v>0</v>
          </cell>
          <cell r="L248">
            <v>0.5</v>
          </cell>
          <cell r="M248">
            <v>2</v>
          </cell>
          <cell r="N248">
            <v>2.83</v>
          </cell>
          <cell r="P248" t="str">
            <v>A</v>
          </cell>
          <cell r="Q248">
            <v>0</v>
          </cell>
          <cell r="R248">
            <v>1</v>
          </cell>
          <cell r="S248">
            <v>5</v>
          </cell>
          <cell r="T248">
            <v>2.83</v>
          </cell>
        </row>
        <row r="249">
          <cell r="J249" t="str">
            <v>A</v>
          </cell>
          <cell r="K249">
            <v>0</v>
          </cell>
          <cell r="L249">
            <v>0.5</v>
          </cell>
          <cell r="M249">
            <v>3</v>
          </cell>
          <cell r="N249">
            <v>2.83</v>
          </cell>
          <cell r="P249" t="str">
            <v>A</v>
          </cell>
          <cell r="Q249">
            <v>0</v>
          </cell>
          <cell r="R249">
            <v>1</v>
          </cell>
          <cell r="S249">
            <v>10</v>
          </cell>
          <cell r="T249">
            <v>2.83</v>
          </cell>
        </row>
        <row r="250">
          <cell r="J250" t="str">
            <v>A</v>
          </cell>
          <cell r="K250">
            <v>0</v>
          </cell>
          <cell r="L250">
            <v>0.5</v>
          </cell>
          <cell r="M250">
            <v>5</v>
          </cell>
          <cell r="N250">
            <v>2.83</v>
          </cell>
          <cell r="P250" t="str">
            <v>A</v>
          </cell>
          <cell r="Q250">
            <v>0</v>
          </cell>
          <cell r="R250">
            <v>1</v>
          </cell>
          <cell r="S250">
            <v>15</v>
          </cell>
          <cell r="T250">
            <v>2.83</v>
          </cell>
        </row>
        <row r="251">
          <cell r="J251" t="str">
            <v>A</v>
          </cell>
          <cell r="K251">
            <v>0</v>
          </cell>
          <cell r="L251">
            <v>0.5</v>
          </cell>
          <cell r="M251">
            <v>10</v>
          </cell>
          <cell r="N251">
            <v>2.83</v>
          </cell>
          <cell r="P251" t="str">
            <v>A</v>
          </cell>
          <cell r="Q251">
            <v>0</v>
          </cell>
          <cell r="R251">
            <v>1</v>
          </cell>
          <cell r="S251">
            <v>20</v>
          </cell>
          <cell r="T251">
            <v>2.83</v>
          </cell>
        </row>
        <row r="252">
          <cell r="J252" t="str">
            <v>A</v>
          </cell>
          <cell r="K252">
            <v>0</v>
          </cell>
          <cell r="L252">
            <v>0.5</v>
          </cell>
          <cell r="M252">
            <v>15</v>
          </cell>
          <cell r="N252">
            <v>2.83</v>
          </cell>
          <cell r="P252" t="str">
            <v>A</v>
          </cell>
          <cell r="Q252">
            <v>0</v>
          </cell>
          <cell r="R252">
            <v>1</v>
          </cell>
          <cell r="S252">
            <v>25</v>
          </cell>
          <cell r="T252">
            <v>2.83</v>
          </cell>
        </row>
        <row r="253">
          <cell r="J253" t="str">
            <v>A</v>
          </cell>
          <cell r="K253">
            <v>0</v>
          </cell>
          <cell r="L253">
            <v>1</v>
          </cell>
          <cell r="M253">
            <v>0.5</v>
          </cell>
          <cell r="N253">
            <v>2.83</v>
          </cell>
          <cell r="P253" t="str">
            <v>A</v>
          </cell>
          <cell r="Q253">
            <v>0</v>
          </cell>
          <cell r="R253">
            <v>2</v>
          </cell>
          <cell r="S253">
            <v>1</v>
          </cell>
          <cell r="T253">
            <v>2.83</v>
          </cell>
        </row>
        <row r="254">
          <cell r="J254" t="str">
            <v>A</v>
          </cell>
          <cell r="K254">
            <v>0</v>
          </cell>
          <cell r="L254">
            <v>1</v>
          </cell>
          <cell r="M254">
            <v>1</v>
          </cell>
          <cell r="N254">
            <v>2.83</v>
          </cell>
          <cell r="P254" t="str">
            <v>A</v>
          </cell>
          <cell r="Q254">
            <v>0</v>
          </cell>
          <cell r="R254">
            <v>2</v>
          </cell>
          <cell r="S254">
            <v>2</v>
          </cell>
          <cell r="T254">
            <v>2.83</v>
          </cell>
        </row>
        <row r="255">
          <cell r="J255" t="str">
            <v>A</v>
          </cell>
          <cell r="K255">
            <v>0</v>
          </cell>
          <cell r="L255">
            <v>1</v>
          </cell>
          <cell r="M255">
            <v>1.5</v>
          </cell>
          <cell r="N255">
            <v>2.83</v>
          </cell>
          <cell r="P255" t="str">
            <v>A</v>
          </cell>
          <cell r="Q255">
            <v>0</v>
          </cell>
          <cell r="R255">
            <v>2</v>
          </cell>
          <cell r="S255">
            <v>3</v>
          </cell>
          <cell r="T255">
            <v>2.83</v>
          </cell>
        </row>
        <row r="256">
          <cell r="J256" t="str">
            <v>A</v>
          </cell>
          <cell r="K256">
            <v>0</v>
          </cell>
          <cell r="L256">
            <v>1</v>
          </cell>
          <cell r="M256">
            <v>2</v>
          </cell>
          <cell r="N256">
            <v>2.83</v>
          </cell>
          <cell r="P256" t="str">
            <v>A</v>
          </cell>
          <cell r="Q256">
            <v>0</v>
          </cell>
          <cell r="R256">
            <v>2</v>
          </cell>
          <cell r="S256">
            <v>5</v>
          </cell>
          <cell r="T256">
            <v>2.83</v>
          </cell>
        </row>
        <row r="257">
          <cell r="J257" t="str">
            <v>A</v>
          </cell>
          <cell r="K257">
            <v>0</v>
          </cell>
          <cell r="L257">
            <v>1</v>
          </cell>
          <cell r="M257">
            <v>3</v>
          </cell>
          <cell r="N257">
            <v>2.83</v>
          </cell>
          <cell r="P257" t="str">
            <v>A</v>
          </cell>
          <cell r="Q257">
            <v>0</v>
          </cell>
          <cell r="R257">
            <v>2</v>
          </cell>
          <cell r="S257">
            <v>10</v>
          </cell>
          <cell r="T257">
            <v>2.83</v>
          </cell>
        </row>
        <row r="258">
          <cell r="J258" t="str">
            <v>A</v>
          </cell>
          <cell r="K258">
            <v>0</v>
          </cell>
          <cell r="L258">
            <v>1</v>
          </cell>
          <cell r="M258">
            <v>5</v>
          </cell>
          <cell r="N258">
            <v>2.83</v>
          </cell>
          <cell r="P258" t="str">
            <v>A</v>
          </cell>
          <cell r="Q258">
            <v>0</v>
          </cell>
          <cell r="R258">
            <v>2</v>
          </cell>
          <cell r="S258">
            <v>15</v>
          </cell>
          <cell r="T258">
            <v>2.83</v>
          </cell>
        </row>
        <row r="259">
          <cell r="J259" t="str">
            <v>A</v>
          </cell>
          <cell r="K259">
            <v>0</v>
          </cell>
          <cell r="L259">
            <v>1</v>
          </cell>
          <cell r="M259">
            <v>10</v>
          </cell>
          <cell r="N259">
            <v>2.83</v>
          </cell>
          <cell r="P259" t="str">
            <v>A</v>
          </cell>
          <cell r="Q259">
            <v>0</v>
          </cell>
          <cell r="R259">
            <v>2</v>
          </cell>
          <cell r="S259">
            <v>20</v>
          </cell>
          <cell r="T259">
            <v>2.83</v>
          </cell>
        </row>
        <row r="260">
          <cell r="J260" t="str">
            <v>A</v>
          </cell>
          <cell r="K260">
            <v>0</v>
          </cell>
          <cell r="L260">
            <v>1</v>
          </cell>
          <cell r="M260">
            <v>15</v>
          </cell>
          <cell r="N260">
            <v>2.83</v>
          </cell>
          <cell r="P260" t="str">
            <v>A</v>
          </cell>
          <cell r="Q260">
            <v>0</v>
          </cell>
          <cell r="R260">
            <v>2</v>
          </cell>
          <cell r="S260">
            <v>25</v>
          </cell>
          <cell r="T260">
            <v>2.83</v>
          </cell>
        </row>
        <row r="261">
          <cell r="J261" t="str">
            <v>B</v>
          </cell>
          <cell r="K261">
            <v>0.9</v>
          </cell>
          <cell r="L261">
            <v>0</v>
          </cell>
          <cell r="M261">
            <v>0.5</v>
          </cell>
          <cell r="N261">
            <v>4.1900000000000004</v>
          </cell>
          <cell r="P261" t="str">
            <v>B</v>
          </cell>
          <cell r="Q261">
            <v>0.9</v>
          </cell>
          <cell r="R261">
            <v>0.1</v>
          </cell>
          <cell r="S261">
            <v>1</v>
          </cell>
          <cell r="T261">
            <v>3.46</v>
          </cell>
        </row>
        <row r="262">
          <cell r="J262" t="str">
            <v>B</v>
          </cell>
          <cell r="K262">
            <v>0.9</v>
          </cell>
          <cell r="L262">
            <v>0</v>
          </cell>
          <cell r="M262">
            <v>1</v>
          </cell>
          <cell r="N262">
            <v>3.34</v>
          </cell>
          <cell r="P262" t="str">
            <v>B</v>
          </cell>
          <cell r="Q262">
            <v>0.9</v>
          </cell>
          <cell r="R262">
            <v>0.1</v>
          </cell>
          <cell r="S262">
            <v>2</v>
          </cell>
          <cell r="T262">
            <v>3.46</v>
          </cell>
        </row>
        <row r="263">
          <cell r="J263" t="str">
            <v>B</v>
          </cell>
          <cell r="K263">
            <v>0.9</v>
          </cell>
          <cell r="L263">
            <v>0</v>
          </cell>
          <cell r="M263">
            <v>1.5</v>
          </cell>
          <cell r="N263">
            <v>3.13</v>
          </cell>
          <cell r="P263" t="str">
            <v>B</v>
          </cell>
          <cell r="Q263">
            <v>0.9</v>
          </cell>
          <cell r="R263">
            <v>0.1</v>
          </cell>
          <cell r="S263">
            <v>3</v>
          </cell>
          <cell r="T263">
            <v>3.5</v>
          </cell>
        </row>
        <row r="264">
          <cell r="J264" t="str">
            <v>B</v>
          </cell>
          <cell r="K264">
            <v>0.9</v>
          </cell>
          <cell r="L264">
            <v>0</v>
          </cell>
          <cell r="M264">
            <v>2</v>
          </cell>
          <cell r="N264">
            <v>3.03</v>
          </cell>
          <cell r="P264" t="str">
            <v>B</v>
          </cell>
          <cell r="Q264">
            <v>0.9</v>
          </cell>
          <cell r="R264">
            <v>0.1</v>
          </cell>
          <cell r="S264">
            <v>5</v>
          </cell>
          <cell r="T264">
            <v>3.51</v>
          </cell>
        </row>
        <row r="265">
          <cell r="J265" t="str">
            <v>B</v>
          </cell>
          <cell r="K265">
            <v>0.9</v>
          </cell>
          <cell r="L265">
            <v>0</v>
          </cell>
          <cell r="M265">
            <v>3</v>
          </cell>
          <cell r="N265">
            <v>2.94</v>
          </cell>
          <cell r="P265" t="str">
            <v>B</v>
          </cell>
          <cell r="Q265">
            <v>0.9</v>
          </cell>
          <cell r="R265">
            <v>0.1</v>
          </cell>
          <cell r="S265">
            <v>10</v>
          </cell>
          <cell r="T265">
            <v>3.51</v>
          </cell>
        </row>
        <row r="266">
          <cell r="J266" t="str">
            <v>B</v>
          </cell>
          <cell r="K266">
            <v>0.9</v>
          </cell>
          <cell r="L266">
            <v>0</v>
          </cell>
          <cell r="M266">
            <v>5</v>
          </cell>
          <cell r="N266">
            <v>2.88</v>
          </cell>
          <cell r="P266" t="str">
            <v>B</v>
          </cell>
          <cell r="Q266">
            <v>0.9</v>
          </cell>
          <cell r="R266">
            <v>0.1</v>
          </cell>
          <cell r="S266">
            <v>15</v>
          </cell>
          <cell r="T266">
            <v>3.51</v>
          </cell>
        </row>
        <row r="267">
          <cell r="J267" t="str">
            <v>B</v>
          </cell>
          <cell r="K267">
            <v>0.9</v>
          </cell>
          <cell r="L267">
            <v>0</v>
          </cell>
          <cell r="M267">
            <v>10</v>
          </cell>
          <cell r="N267">
            <v>2.83</v>
          </cell>
          <cell r="P267" t="str">
            <v>B</v>
          </cell>
          <cell r="Q267">
            <v>0.9</v>
          </cell>
          <cell r="R267">
            <v>0.1</v>
          </cell>
          <cell r="S267">
            <v>20</v>
          </cell>
          <cell r="T267">
            <v>3.51</v>
          </cell>
        </row>
        <row r="268">
          <cell r="J268" t="str">
            <v>B</v>
          </cell>
          <cell r="K268">
            <v>0.9</v>
          </cell>
          <cell r="L268">
            <v>0</v>
          </cell>
          <cell r="M268">
            <v>15</v>
          </cell>
          <cell r="N268">
            <v>2.81</v>
          </cell>
          <cell r="P268" t="str">
            <v>B</v>
          </cell>
          <cell r="Q268">
            <v>0.9</v>
          </cell>
          <cell r="R268">
            <v>0.1</v>
          </cell>
          <cell r="S268">
            <v>25</v>
          </cell>
          <cell r="T268">
            <v>3.51</v>
          </cell>
        </row>
        <row r="269">
          <cell r="J269" t="str">
            <v>B</v>
          </cell>
          <cell r="K269">
            <v>0.9</v>
          </cell>
          <cell r="L269">
            <v>0.1</v>
          </cell>
          <cell r="M269">
            <v>0.5</v>
          </cell>
          <cell r="N269">
            <v>3.82</v>
          </cell>
          <cell r="P269" t="str">
            <v>B</v>
          </cell>
          <cell r="Q269">
            <v>0.9</v>
          </cell>
          <cell r="R269">
            <v>0.3</v>
          </cell>
          <cell r="S269">
            <v>1</v>
          </cell>
          <cell r="T269">
            <v>3.46</v>
          </cell>
        </row>
        <row r="270">
          <cell r="J270" t="str">
            <v>B</v>
          </cell>
          <cell r="K270">
            <v>0.9</v>
          </cell>
          <cell r="L270">
            <v>0.1</v>
          </cell>
          <cell r="M270">
            <v>1</v>
          </cell>
          <cell r="N270">
            <v>3</v>
          </cell>
          <cell r="P270" t="str">
            <v>B</v>
          </cell>
          <cell r="Q270">
            <v>0.9</v>
          </cell>
          <cell r="R270">
            <v>0.3</v>
          </cell>
          <cell r="S270">
            <v>2</v>
          </cell>
          <cell r="T270">
            <v>3.46</v>
          </cell>
        </row>
        <row r="271">
          <cell r="J271" t="str">
            <v>B</v>
          </cell>
          <cell r="K271">
            <v>0.9</v>
          </cell>
          <cell r="L271">
            <v>0.1</v>
          </cell>
          <cell r="M271">
            <v>1.5</v>
          </cell>
          <cell r="N271">
            <v>2.83</v>
          </cell>
          <cell r="P271" t="str">
            <v>B</v>
          </cell>
          <cell r="Q271">
            <v>0.9</v>
          </cell>
          <cell r="R271">
            <v>0.3</v>
          </cell>
          <cell r="S271">
            <v>3</v>
          </cell>
          <cell r="T271">
            <v>3.66</v>
          </cell>
        </row>
        <row r="272">
          <cell r="J272" t="str">
            <v>B</v>
          </cell>
          <cell r="K272">
            <v>0.9</v>
          </cell>
          <cell r="L272">
            <v>0.1</v>
          </cell>
          <cell r="M272">
            <v>2</v>
          </cell>
          <cell r="N272">
            <v>2.77</v>
          </cell>
          <cell r="P272" t="str">
            <v>B</v>
          </cell>
          <cell r="Q272">
            <v>0.9</v>
          </cell>
          <cell r="R272">
            <v>0.3</v>
          </cell>
          <cell r="S272">
            <v>5</v>
          </cell>
          <cell r="T272">
            <v>3.67</v>
          </cell>
        </row>
        <row r="273">
          <cell r="J273" t="str">
            <v>B</v>
          </cell>
          <cell r="K273">
            <v>0.9</v>
          </cell>
          <cell r="L273">
            <v>0.1</v>
          </cell>
          <cell r="M273">
            <v>3</v>
          </cell>
          <cell r="N273">
            <v>2.72</v>
          </cell>
          <cell r="P273" t="str">
            <v>B</v>
          </cell>
          <cell r="Q273">
            <v>0.9</v>
          </cell>
          <cell r="R273">
            <v>0.3</v>
          </cell>
          <cell r="S273">
            <v>10</v>
          </cell>
          <cell r="T273">
            <v>3.76</v>
          </cell>
        </row>
        <row r="274">
          <cell r="J274" t="str">
            <v>B</v>
          </cell>
          <cell r="K274">
            <v>0.9</v>
          </cell>
          <cell r="L274">
            <v>0.1</v>
          </cell>
          <cell r="M274">
            <v>5</v>
          </cell>
          <cell r="N274">
            <v>2.67</v>
          </cell>
          <cell r="P274" t="str">
            <v>B</v>
          </cell>
          <cell r="Q274">
            <v>0.9</v>
          </cell>
          <cell r="R274">
            <v>0.3</v>
          </cell>
          <cell r="S274">
            <v>15</v>
          </cell>
          <cell r="T274">
            <v>3.78</v>
          </cell>
        </row>
        <row r="275">
          <cell r="J275" t="str">
            <v>B</v>
          </cell>
          <cell r="K275">
            <v>0.9</v>
          </cell>
          <cell r="L275">
            <v>0.1</v>
          </cell>
          <cell r="M275">
            <v>10</v>
          </cell>
          <cell r="N275">
            <v>2.64</v>
          </cell>
          <cell r="P275" t="str">
            <v>B</v>
          </cell>
          <cell r="Q275">
            <v>0.9</v>
          </cell>
          <cell r="R275">
            <v>0.3</v>
          </cell>
          <cell r="S275">
            <v>20</v>
          </cell>
          <cell r="T275">
            <v>3.78</v>
          </cell>
        </row>
        <row r="276">
          <cell r="J276" t="str">
            <v>B</v>
          </cell>
          <cell r="K276">
            <v>0.9</v>
          </cell>
          <cell r="L276">
            <v>0.1</v>
          </cell>
          <cell r="M276">
            <v>15</v>
          </cell>
          <cell r="N276">
            <v>2.63</v>
          </cell>
          <cell r="P276" t="str">
            <v>B</v>
          </cell>
          <cell r="Q276">
            <v>0.9</v>
          </cell>
          <cell r="R276">
            <v>0.3</v>
          </cell>
          <cell r="S276">
            <v>25</v>
          </cell>
          <cell r="T276">
            <v>3.79</v>
          </cell>
        </row>
        <row r="277">
          <cell r="J277" t="str">
            <v>B</v>
          </cell>
          <cell r="K277">
            <v>0.9</v>
          </cell>
          <cell r="L277">
            <v>0.3</v>
          </cell>
          <cell r="M277">
            <v>0.5</v>
          </cell>
          <cell r="N277">
            <v>3.81</v>
          </cell>
          <cell r="P277" t="str">
            <v>B</v>
          </cell>
          <cell r="Q277">
            <v>0.9</v>
          </cell>
          <cell r="R277">
            <v>0.5</v>
          </cell>
          <cell r="S277">
            <v>1</v>
          </cell>
          <cell r="T277">
            <v>3.46</v>
          </cell>
        </row>
        <row r="278">
          <cell r="J278" t="str">
            <v>B</v>
          </cell>
          <cell r="K278">
            <v>0.9</v>
          </cell>
          <cell r="L278">
            <v>0.3</v>
          </cell>
          <cell r="M278">
            <v>1</v>
          </cell>
          <cell r="N278">
            <v>3</v>
          </cell>
          <cell r="P278" t="str">
            <v>B</v>
          </cell>
          <cell r="Q278">
            <v>0.9</v>
          </cell>
          <cell r="R278">
            <v>0.5</v>
          </cell>
          <cell r="S278">
            <v>2</v>
          </cell>
          <cell r="T278">
            <v>3.46</v>
          </cell>
        </row>
        <row r="279">
          <cell r="J279" t="str">
            <v>B</v>
          </cell>
          <cell r="K279">
            <v>0.9</v>
          </cell>
          <cell r="L279">
            <v>0.3</v>
          </cell>
          <cell r="M279">
            <v>1.5</v>
          </cell>
          <cell r="N279">
            <v>2.71</v>
          </cell>
          <cell r="P279" t="str">
            <v>B</v>
          </cell>
          <cell r="Q279">
            <v>0.9</v>
          </cell>
          <cell r="R279">
            <v>0.5</v>
          </cell>
          <cell r="S279">
            <v>3</v>
          </cell>
          <cell r="T279">
            <v>3.73</v>
          </cell>
        </row>
        <row r="280">
          <cell r="J280" t="str">
            <v>B</v>
          </cell>
          <cell r="K280">
            <v>0.9</v>
          </cell>
          <cell r="L280">
            <v>0.3</v>
          </cell>
          <cell r="M280">
            <v>2</v>
          </cell>
          <cell r="N280">
            <v>2.67</v>
          </cell>
          <cell r="P280" t="str">
            <v>B</v>
          </cell>
          <cell r="Q280">
            <v>0.9</v>
          </cell>
          <cell r="R280">
            <v>0.5</v>
          </cell>
          <cell r="S280">
            <v>5</v>
          </cell>
          <cell r="T280">
            <v>3.91</v>
          </cell>
        </row>
        <row r="281">
          <cell r="J281" t="str">
            <v>B</v>
          </cell>
          <cell r="K281">
            <v>0.9</v>
          </cell>
          <cell r="L281">
            <v>0.3</v>
          </cell>
          <cell r="M281">
            <v>3</v>
          </cell>
          <cell r="N281">
            <v>2.62</v>
          </cell>
          <cell r="P281" t="str">
            <v>B</v>
          </cell>
          <cell r="Q281">
            <v>0.9</v>
          </cell>
          <cell r="R281">
            <v>0.5</v>
          </cell>
          <cell r="S281">
            <v>10</v>
          </cell>
          <cell r="T281">
            <v>3.97</v>
          </cell>
        </row>
        <row r="282">
          <cell r="J282" t="str">
            <v>B</v>
          </cell>
          <cell r="K282">
            <v>0.9</v>
          </cell>
          <cell r="L282">
            <v>0.3</v>
          </cell>
          <cell r="M282">
            <v>5</v>
          </cell>
          <cell r="N282">
            <v>2.58</v>
          </cell>
          <cell r="P282" t="str">
            <v>B</v>
          </cell>
          <cell r="Q282">
            <v>0.9</v>
          </cell>
          <cell r="R282">
            <v>0.5</v>
          </cell>
          <cell r="S282">
            <v>15</v>
          </cell>
          <cell r="T282">
            <v>4.01</v>
          </cell>
        </row>
        <row r="283">
          <cell r="J283" t="str">
            <v>B</v>
          </cell>
          <cell r="K283">
            <v>0.9</v>
          </cell>
          <cell r="L283">
            <v>0.3</v>
          </cell>
          <cell r="M283">
            <v>10</v>
          </cell>
          <cell r="N283">
            <v>2.5499999999999998</v>
          </cell>
          <cell r="P283" t="str">
            <v>B</v>
          </cell>
          <cell r="Q283">
            <v>0.9</v>
          </cell>
          <cell r="R283">
            <v>0.5</v>
          </cell>
          <cell r="S283">
            <v>20</v>
          </cell>
          <cell r="T283">
            <v>4.0199999999999996</v>
          </cell>
        </row>
        <row r="284">
          <cell r="J284" t="str">
            <v>B</v>
          </cell>
          <cell r="K284">
            <v>0.9</v>
          </cell>
          <cell r="L284">
            <v>0.3</v>
          </cell>
          <cell r="M284">
            <v>15</v>
          </cell>
          <cell r="N284">
            <v>2.54</v>
          </cell>
          <cell r="P284" t="str">
            <v>B</v>
          </cell>
          <cell r="Q284">
            <v>0.9</v>
          </cell>
          <cell r="R284">
            <v>0.5</v>
          </cell>
          <cell r="S284">
            <v>25</v>
          </cell>
          <cell r="T284">
            <v>4.0199999999999996</v>
          </cell>
        </row>
        <row r="285">
          <cell r="J285" t="str">
            <v>B</v>
          </cell>
          <cell r="K285">
            <v>0.9</v>
          </cell>
          <cell r="L285">
            <v>0.5</v>
          </cell>
          <cell r="M285">
            <v>0.5</v>
          </cell>
          <cell r="N285">
            <v>3.81</v>
          </cell>
          <cell r="P285" t="str">
            <v>B</v>
          </cell>
          <cell r="Q285">
            <v>0.9</v>
          </cell>
          <cell r="R285">
            <v>1</v>
          </cell>
          <cell r="S285">
            <v>1</v>
          </cell>
          <cell r="T285">
            <v>3.46</v>
          </cell>
        </row>
        <row r="286">
          <cell r="J286" t="str">
            <v>B</v>
          </cell>
          <cell r="K286">
            <v>0.9</v>
          </cell>
          <cell r="L286">
            <v>0.5</v>
          </cell>
          <cell r="M286">
            <v>1</v>
          </cell>
          <cell r="N286">
            <v>3</v>
          </cell>
          <cell r="P286" t="str">
            <v>B</v>
          </cell>
          <cell r="Q286">
            <v>0.9</v>
          </cell>
          <cell r="R286">
            <v>1</v>
          </cell>
          <cell r="S286">
            <v>2</v>
          </cell>
          <cell r="T286">
            <v>3.46</v>
          </cell>
        </row>
        <row r="287">
          <cell r="J287" t="str">
            <v>B</v>
          </cell>
          <cell r="K287">
            <v>0.9</v>
          </cell>
          <cell r="L287">
            <v>0.5</v>
          </cell>
          <cell r="M287">
            <v>1.5</v>
          </cell>
          <cell r="N287">
            <v>2.71</v>
          </cell>
          <cell r="P287" t="str">
            <v>B</v>
          </cell>
          <cell r="Q287">
            <v>0.9</v>
          </cell>
          <cell r="R287">
            <v>1</v>
          </cell>
          <cell r="S287">
            <v>3</v>
          </cell>
          <cell r="T287">
            <v>3.73</v>
          </cell>
        </row>
        <row r="288">
          <cell r="J288" t="str">
            <v>B</v>
          </cell>
          <cell r="K288">
            <v>0.9</v>
          </cell>
          <cell r="L288">
            <v>0.5</v>
          </cell>
          <cell r="M288">
            <v>2</v>
          </cell>
          <cell r="N288">
            <v>2.61</v>
          </cell>
          <cell r="P288" t="str">
            <v>B</v>
          </cell>
          <cell r="Q288">
            <v>0.9</v>
          </cell>
          <cell r="R288">
            <v>1</v>
          </cell>
          <cell r="S288">
            <v>5</v>
          </cell>
          <cell r="T288">
            <v>4.3</v>
          </cell>
        </row>
        <row r="289">
          <cell r="J289" t="str">
            <v>B</v>
          </cell>
          <cell r="K289">
            <v>0.9</v>
          </cell>
          <cell r="L289">
            <v>0.5</v>
          </cell>
          <cell r="M289">
            <v>3</v>
          </cell>
          <cell r="N289">
            <v>2.56</v>
          </cell>
          <cell r="P289" t="str">
            <v>B</v>
          </cell>
          <cell r="Q289">
            <v>0.9</v>
          </cell>
          <cell r="R289">
            <v>1</v>
          </cell>
          <cell r="S289">
            <v>10</v>
          </cell>
          <cell r="T289">
            <v>4.46</v>
          </cell>
        </row>
        <row r="290">
          <cell r="J290" t="str">
            <v>B</v>
          </cell>
          <cell r="K290">
            <v>0.9</v>
          </cell>
          <cell r="L290">
            <v>0.5</v>
          </cell>
          <cell r="M290">
            <v>5</v>
          </cell>
          <cell r="N290">
            <v>2.52</v>
          </cell>
          <cell r="P290" t="str">
            <v>B</v>
          </cell>
          <cell r="Q290">
            <v>0.9</v>
          </cell>
          <cell r="R290">
            <v>1</v>
          </cell>
          <cell r="S290">
            <v>15</v>
          </cell>
          <cell r="T290">
            <v>4.59</v>
          </cell>
        </row>
        <row r="291">
          <cell r="J291" t="str">
            <v>B</v>
          </cell>
          <cell r="K291">
            <v>0.9</v>
          </cell>
          <cell r="L291">
            <v>0.5</v>
          </cell>
          <cell r="M291">
            <v>10</v>
          </cell>
          <cell r="N291">
            <v>2.5</v>
          </cell>
          <cell r="P291" t="str">
            <v>B</v>
          </cell>
          <cell r="Q291">
            <v>0.9</v>
          </cell>
          <cell r="R291">
            <v>1</v>
          </cell>
          <cell r="S291">
            <v>20</v>
          </cell>
          <cell r="T291">
            <v>4.66</v>
          </cell>
        </row>
        <row r="292">
          <cell r="J292" t="str">
            <v>B</v>
          </cell>
          <cell r="K292">
            <v>0.9</v>
          </cell>
          <cell r="L292">
            <v>0.5</v>
          </cell>
          <cell r="M292">
            <v>15</v>
          </cell>
          <cell r="N292">
            <v>2.4900000000000002</v>
          </cell>
          <cell r="P292" t="str">
            <v>B</v>
          </cell>
          <cell r="Q292">
            <v>0.9</v>
          </cell>
          <cell r="R292">
            <v>1</v>
          </cell>
          <cell r="S292">
            <v>25</v>
          </cell>
          <cell r="T292">
            <v>4.7</v>
          </cell>
        </row>
        <row r="293">
          <cell r="J293" t="str">
            <v>B</v>
          </cell>
          <cell r="K293">
            <v>0.9</v>
          </cell>
          <cell r="L293">
            <v>1</v>
          </cell>
          <cell r="M293">
            <v>0.5</v>
          </cell>
          <cell r="N293">
            <v>3.81</v>
          </cell>
          <cell r="P293" t="str">
            <v>B</v>
          </cell>
          <cell r="Q293">
            <v>0.9</v>
          </cell>
          <cell r="R293">
            <v>2</v>
          </cell>
          <cell r="S293">
            <v>1</v>
          </cell>
          <cell r="T293">
            <v>3.46</v>
          </cell>
        </row>
        <row r="294">
          <cell r="J294" t="str">
            <v>B</v>
          </cell>
          <cell r="K294">
            <v>0.9</v>
          </cell>
          <cell r="L294">
            <v>1</v>
          </cell>
          <cell r="M294">
            <v>1</v>
          </cell>
          <cell r="N294">
            <v>3</v>
          </cell>
          <cell r="P294" t="str">
            <v>B</v>
          </cell>
          <cell r="Q294">
            <v>0.9</v>
          </cell>
          <cell r="R294">
            <v>2</v>
          </cell>
          <cell r="S294">
            <v>2</v>
          </cell>
          <cell r="T294">
            <v>3.46</v>
          </cell>
        </row>
        <row r="295">
          <cell r="J295" t="str">
            <v>B</v>
          </cell>
          <cell r="K295">
            <v>0.9</v>
          </cell>
          <cell r="L295">
            <v>1</v>
          </cell>
          <cell r="M295">
            <v>1.5</v>
          </cell>
          <cell r="N295">
            <v>2.71</v>
          </cell>
          <cell r="P295" t="str">
            <v>B</v>
          </cell>
          <cell r="Q295">
            <v>0.9</v>
          </cell>
          <cell r="R295">
            <v>2</v>
          </cell>
          <cell r="S295">
            <v>3</v>
          </cell>
          <cell r="T295">
            <v>3.73</v>
          </cell>
        </row>
        <row r="296">
          <cell r="J296" t="str">
            <v>B</v>
          </cell>
          <cell r="K296">
            <v>0.9</v>
          </cell>
          <cell r="L296">
            <v>1</v>
          </cell>
          <cell r="M296">
            <v>2</v>
          </cell>
          <cell r="N296">
            <v>2.61</v>
          </cell>
          <cell r="P296" t="str">
            <v>B</v>
          </cell>
          <cell r="Q296">
            <v>0.9</v>
          </cell>
          <cell r="R296">
            <v>2</v>
          </cell>
          <cell r="S296">
            <v>5</v>
          </cell>
          <cell r="T296">
            <v>4.3899999999999997</v>
          </cell>
        </row>
        <row r="297">
          <cell r="J297" t="str">
            <v>B</v>
          </cell>
          <cell r="K297">
            <v>0.9</v>
          </cell>
          <cell r="L297">
            <v>1</v>
          </cell>
          <cell r="M297">
            <v>3</v>
          </cell>
          <cell r="N297">
            <v>2.5</v>
          </cell>
          <cell r="P297" t="str">
            <v>B</v>
          </cell>
          <cell r="Q297">
            <v>0.9</v>
          </cell>
          <cell r="R297">
            <v>2</v>
          </cell>
          <cell r="S297">
            <v>10</v>
          </cell>
          <cell r="T297">
            <v>5.29</v>
          </cell>
        </row>
        <row r="298">
          <cell r="J298" t="str">
            <v>B</v>
          </cell>
          <cell r="K298">
            <v>0.9</v>
          </cell>
          <cell r="L298">
            <v>1</v>
          </cell>
          <cell r="M298">
            <v>5</v>
          </cell>
          <cell r="N298">
            <v>2.4670000000000001</v>
          </cell>
          <cell r="P298" t="str">
            <v>B</v>
          </cell>
          <cell r="Q298">
            <v>0.9</v>
          </cell>
          <cell r="R298">
            <v>2</v>
          </cell>
          <cell r="S298">
            <v>15</v>
          </cell>
          <cell r="T298">
            <v>5.54</v>
          </cell>
        </row>
        <row r="299">
          <cell r="J299" t="str">
            <v>B</v>
          </cell>
          <cell r="K299">
            <v>0.9</v>
          </cell>
          <cell r="L299">
            <v>1</v>
          </cell>
          <cell r="M299">
            <v>10</v>
          </cell>
          <cell r="N299">
            <v>2.44</v>
          </cell>
          <cell r="P299" t="str">
            <v>B</v>
          </cell>
          <cell r="Q299">
            <v>0.9</v>
          </cell>
          <cell r="R299">
            <v>2</v>
          </cell>
          <cell r="S299">
            <v>20</v>
          </cell>
          <cell r="T299">
            <v>5.68</v>
          </cell>
        </row>
        <row r="300">
          <cell r="J300" t="str">
            <v>B</v>
          </cell>
          <cell r="K300">
            <v>0.9</v>
          </cell>
          <cell r="L300">
            <v>1</v>
          </cell>
          <cell r="M300">
            <v>15</v>
          </cell>
          <cell r="N300">
            <v>2.4300000000000002</v>
          </cell>
          <cell r="P300" t="str">
            <v>B</v>
          </cell>
          <cell r="Q300">
            <v>0.9</v>
          </cell>
          <cell r="R300">
            <v>2</v>
          </cell>
          <cell r="S300">
            <v>25</v>
          </cell>
          <cell r="T300">
            <v>5.77</v>
          </cell>
        </row>
        <row r="301">
          <cell r="J301" t="str">
            <v>B</v>
          </cell>
          <cell r="K301">
            <v>0.7</v>
          </cell>
          <cell r="L301">
            <v>0</v>
          </cell>
          <cell r="M301">
            <v>0.5</v>
          </cell>
          <cell r="N301">
            <v>3</v>
          </cell>
          <cell r="P301" t="str">
            <v>B</v>
          </cell>
          <cell r="Q301">
            <v>0.7</v>
          </cell>
          <cell r="R301">
            <v>0.1</v>
          </cell>
          <cell r="S301">
            <v>1</v>
          </cell>
          <cell r="T301">
            <v>2.78</v>
          </cell>
        </row>
        <row r="302">
          <cell r="J302" t="str">
            <v>B</v>
          </cell>
          <cell r="K302">
            <v>0.7</v>
          </cell>
          <cell r="L302">
            <v>0</v>
          </cell>
          <cell r="M302">
            <v>1</v>
          </cell>
          <cell r="N302">
            <v>2.73</v>
          </cell>
          <cell r="P302" t="str">
            <v>B</v>
          </cell>
          <cell r="Q302">
            <v>0.7</v>
          </cell>
          <cell r="R302">
            <v>0.1</v>
          </cell>
          <cell r="S302">
            <v>2</v>
          </cell>
          <cell r="T302">
            <v>2.82</v>
          </cell>
        </row>
        <row r="303">
          <cell r="J303" t="str">
            <v>B</v>
          </cell>
          <cell r="K303">
            <v>0.7</v>
          </cell>
          <cell r="L303">
            <v>0</v>
          </cell>
          <cell r="M303">
            <v>1.5</v>
          </cell>
          <cell r="N303">
            <v>2.65</v>
          </cell>
          <cell r="P303" t="str">
            <v>B</v>
          </cell>
          <cell r="Q303">
            <v>0.7</v>
          </cell>
          <cell r="R303">
            <v>0.1</v>
          </cell>
          <cell r="S303">
            <v>3</v>
          </cell>
          <cell r="T303">
            <v>2.88</v>
          </cell>
        </row>
        <row r="304">
          <cell r="J304" t="str">
            <v>B</v>
          </cell>
          <cell r="K304">
            <v>0.7</v>
          </cell>
          <cell r="L304">
            <v>0</v>
          </cell>
          <cell r="M304">
            <v>2</v>
          </cell>
          <cell r="N304">
            <v>2.61</v>
          </cell>
          <cell r="P304" t="str">
            <v>B</v>
          </cell>
          <cell r="Q304">
            <v>0.7</v>
          </cell>
          <cell r="R304">
            <v>0.1</v>
          </cell>
          <cell r="S304">
            <v>5</v>
          </cell>
          <cell r="T304">
            <v>2.88</v>
          </cell>
        </row>
        <row r="305">
          <cell r="J305" t="str">
            <v>B</v>
          </cell>
          <cell r="K305">
            <v>0.7</v>
          </cell>
          <cell r="L305">
            <v>0</v>
          </cell>
          <cell r="M305">
            <v>3</v>
          </cell>
          <cell r="N305">
            <v>2.58</v>
          </cell>
          <cell r="P305" t="str">
            <v>B</v>
          </cell>
          <cell r="Q305">
            <v>0.7</v>
          </cell>
          <cell r="R305">
            <v>0.1</v>
          </cell>
          <cell r="S305">
            <v>10</v>
          </cell>
          <cell r="T305">
            <v>2.88</v>
          </cell>
        </row>
        <row r="306">
          <cell r="J306" t="str">
            <v>B</v>
          </cell>
          <cell r="K306">
            <v>0.7</v>
          </cell>
          <cell r="L306">
            <v>0</v>
          </cell>
          <cell r="M306">
            <v>5</v>
          </cell>
          <cell r="N306">
            <v>2.5499999999999998</v>
          </cell>
          <cell r="P306" t="str">
            <v>B</v>
          </cell>
          <cell r="Q306">
            <v>0.7</v>
          </cell>
          <cell r="R306">
            <v>0.1</v>
          </cell>
          <cell r="S306">
            <v>15</v>
          </cell>
          <cell r="T306">
            <v>2.88</v>
          </cell>
        </row>
        <row r="307">
          <cell r="J307" t="str">
            <v>B</v>
          </cell>
          <cell r="K307">
            <v>0.7</v>
          </cell>
          <cell r="L307">
            <v>0</v>
          </cell>
          <cell r="M307">
            <v>10</v>
          </cell>
          <cell r="N307">
            <v>2.5299999999999998</v>
          </cell>
          <cell r="P307" t="str">
            <v>B</v>
          </cell>
          <cell r="Q307">
            <v>0.7</v>
          </cell>
          <cell r="R307">
            <v>0.1</v>
          </cell>
          <cell r="S307">
            <v>20</v>
          </cell>
          <cell r="T307">
            <v>2.88</v>
          </cell>
        </row>
        <row r="308">
          <cell r="J308" t="str">
            <v>B</v>
          </cell>
          <cell r="K308">
            <v>0.7</v>
          </cell>
          <cell r="L308">
            <v>0</v>
          </cell>
          <cell r="M308">
            <v>15</v>
          </cell>
          <cell r="N308">
            <v>2.52</v>
          </cell>
          <cell r="P308" t="str">
            <v>B</v>
          </cell>
          <cell r="Q308">
            <v>0.7</v>
          </cell>
          <cell r="R308">
            <v>0.1</v>
          </cell>
          <cell r="S308">
            <v>25</v>
          </cell>
          <cell r="T308">
            <v>2.88</v>
          </cell>
        </row>
        <row r="309">
          <cell r="J309" t="str">
            <v>B</v>
          </cell>
          <cell r="K309">
            <v>0.7</v>
          </cell>
          <cell r="L309">
            <v>0.1</v>
          </cell>
          <cell r="M309">
            <v>0.5</v>
          </cell>
          <cell r="N309">
            <v>2.88</v>
          </cell>
          <cell r="P309" t="str">
            <v>B</v>
          </cell>
          <cell r="Q309">
            <v>0.7</v>
          </cell>
          <cell r="R309">
            <v>0.3</v>
          </cell>
          <cell r="S309">
            <v>1</v>
          </cell>
          <cell r="T309">
            <v>2.78</v>
          </cell>
        </row>
        <row r="310">
          <cell r="J310" t="str">
            <v>B</v>
          </cell>
          <cell r="K310">
            <v>0.7</v>
          </cell>
          <cell r="L310">
            <v>0.1</v>
          </cell>
          <cell r="M310">
            <v>1</v>
          </cell>
          <cell r="N310">
            <v>2.58</v>
          </cell>
          <cell r="P310" t="str">
            <v>B</v>
          </cell>
          <cell r="Q310">
            <v>0.7</v>
          </cell>
          <cell r="R310">
            <v>0.3</v>
          </cell>
          <cell r="S310">
            <v>2</v>
          </cell>
          <cell r="T310">
            <v>2.82</v>
          </cell>
        </row>
        <row r="311">
          <cell r="J311" t="str">
            <v>B</v>
          </cell>
          <cell r="K311">
            <v>0.7</v>
          </cell>
          <cell r="L311">
            <v>0.1</v>
          </cell>
          <cell r="M311">
            <v>1.5</v>
          </cell>
          <cell r="N311">
            <v>2.5</v>
          </cell>
          <cell r="P311" t="str">
            <v>B</v>
          </cell>
          <cell r="Q311">
            <v>0.7</v>
          </cell>
          <cell r="R311">
            <v>0.3</v>
          </cell>
          <cell r="S311">
            <v>3</v>
          </cell>
          <cell r="T311">
            <v>2.92</v>
          </cell>
        </row>
        <row r="312">
          <cell r="J312" t="str">
            <v>B</v>
          </cell>
          <cell r="K312">
            <v>0.7</v>
          </cell>
          <cell r="L312">
            <v>0.1</v>
          </cell>
          <cell r="M312">
            <v>2</v>
          </cell>
          <cell r="N312">
            <v>2.48</v>
          </cell>
          <cell r="P312" t="str">
            <v>B</v>
          </cell>
          <cell r="Q312">
            <v>0.7</v>
          </cell>
          <cell r="R312">
            <v>0.3</v>
          </cell>
          <cell r="S312">
            <v>5</v>
          </cell>
          <cell r="T312">
            <v>2.94</v>
          </cell>
        </row>
        <row r="313">
          <cell r="J313" t="str">
            <v>B</v>
          </cell>
          <cell r="K313">
            <v>0.7</v>
          </cell>
          <cell r="L313">
            <v>0.1</v>
          </cell>
          <cell r="M313">
            <v>3</v>
          </cell>
          <cell r="N313">
            <v>2.4500000000000002</v>
          </cell>
          <cell r="P313" t="str">
            <v>B</v>
          </cell>
          <cell r="Q313">
            <v>0.7</v>
          </cell>
          <cell r="R313">
            <v>0.3</v>
          </cell>
          <cell r="S313">
            <v>10</v>
          </cell>
          <cell r="T313">
            <v>3</v>
          </cell>
        </row>
        <row r="314">
          <cell r="J314" t="str">
            <v>B</v>
          </cell>
          <cell r="K314">
            <v>0.7</v>
          </cell>
          <cell r="L314">
            <v>0.1</v>
          </cell>
          <cell r="M314">
            <v>5</v>
          </cell>
          <cell r="N314">
            <v>2.4300000000000002</v>
          </cell>
          <cell r="P314" t="str">
            <v>B</v>
          </cell>
          <cell r="Q314">
            <v>0.7</v>
          </cell>
          <cell r="R314">
            <v>0.3</v>
          </cell>
          <cell r="S314">
            <v>15</v>
          </cell>
          <cell r="T314">
            <v>3</v>
          </cell>
        </row>
        <row r="315">
          <cell r="J315" t="str">
            <v>B</v>
          </cell>
          <cell r="K315">
            <v>0.7</v>
          </cell>
          <cell r="L315">
            <v>0.1</v>
          </cell>
          <cell r="M315">
            <v>10</v>
          </cell>
          <cell r="N315">
            <v>2.42</v>
          </cell>
          <cell r="P315" t="str">
            <v>B</v>
          </cell>
          <cell r="Q315">
            <v>0.7</v>
          </cell>
          <cell r="R315">
            <v>0.3</v>
          </cell>
          <cell r="S315">
            <v>20</v>
          </cell>
          <cell r="T315">
            <v>3.01</v>
          </cell>
        </row>
        <row r="316">
          <cell r="J316" t="str">
            <v>B</v>
          </cell>
          <cell r="K316">
            <v>0.7</v>
          </cell>
          <cell r="L316">
            <v>0.1</v>
          </cell>
          <cell r="M316">
            <v>15</v>
          </cell>
          <cell r="N316">
            <v>2.41</v>
          </cell>
          <cell r="P316" t="str">
            <v>B</v>
          </cell>
          <cell r="Q316">
            <v>0.7</v>
          </cell>
          <cell r="R316">
            <v>0.3</v>
          </cell>
          <cell r="S316">
            <v>25</v>
          </cell>
          <cell r="T316">
            <v>3.02</v>
          </cell>
        </row>
        <row r="317">
          <cell r="J317" t="str">
            <v>B</v>
          </cell>
          <cell r="K317">
            <v>0.7</v>
          </cell>
          <cell r="L317">
            <v>0.3</v>
          </cell>
          <cell r="M317">
            <v>0.5</v>
          </cell>
          <cell r="N317">
            <v>2.88</v>
          </cell>
          <cell r="P317" t="str">
            <v>B</v>
          </cell>
          <cell r="Q317">
            <v>0.7</v>
          </cell>
          <cell r="R317">
            <v>0.5</v>
          </cell>
          <cell r="S317">
            <v>1</v>
          </cell>
          <cell r="T317">
            <v>2.78</v>
          </cell>
        </row>
        <row r="318">
          <cell r="J318" t="str">
            <v>B</v>
          </cell>
          <cell r="K318">
            <v>0.7</v>
          </cell>
          <cell r="L318">
            <v>0.3</v>
          </cell>
          <cell r="M318">
            <v>1</v>
          </cell>
          <cell r="N318">
            <v>2.58</v>
          </cell>
          <cell r="P318" t="str">
            <v>B</v>
          </cell>
          <cell r="Q318">
            <v>0.7</v>
          </cell>
          <cell r="R318">
            <v>0.5</v>
          </cell>
          <cell r="S318">
            <v>2</v>
          </cell>
          <cell r="T318">
            <v>2.82</v>
          </cell>
        </row>
        <row r="319">
          <cell r="J319" t="str">
            <v>B</v>
          </cell>
          <cell r="K319">
            <v>0.7</v>
          </cell>
          <cell r="L319">
            <v>0.3</v>
          </cell>
          <cell r="M319">
            <v>1.5</v>
          </cell>
          <cell r="N319">
            <v>2.44</v>
          </cell>
          <cell r="P319" t="str">
            <v>B</v>
          </cell>
          <cell r="Q319">
            <v>0.7</v>
          </cell>
          <cell r="R319">
            <v>0.5</v>
          </cell>
          <cell r="S319">
            <v>3</v>
          </cell>
          <cell r="T319">
            <v>2.95</v>
          </cell>
        </row>
        <row r="320">
          <cell r="J320" t="str">
            <v>B</v>
          </cell>
          <cell r="K320">
            <v>0.7</v>
          </cell>
          <cell r="L320">
            <v>0.3</v>
          </cell>
          <cell r="M320">
            <v>2</v>
          </cell>
          <cell r="N320">
            <v>2.42</v>
          </cell>
          <cell r="P320" t="str">
            <v>B</v>
          </cell>
          <cell r="Q320">
            <v>0.7</v>
          </cell>
          <cell r="R320">
            <v>0.5</v>
          </cell>
          <cell r="S320">
            <v>5</v>
          </cell>
          <cell r="T320">
            <v>3.04</v>
          </cell>
        </row>
        <row r="321">
          <cell r="J321" t="str">
            <v>B</v>
          </cell>
          <cell r="K321">
            <v>0.7</v>
          </cell>
          <cell r="L321">
            <v>0.3</v>
          </cell>
          <cell r="M321">
            <v>3</v>
          </cell>
          <cell r="N321">
            <v>2.4</v>
          </cell>
          <cell r="P321" t="str">
            <v>B</v>
          </cell>
          <cell r="Q321">
            <v>0.7</v>
          </cell>
          <cell r="R321">
            <v>0.5</v>
          </cell>
          <cell r="S321">
            <v>10</v>
          </cell>
          <cell r="T321">
            <v>3.08</v>
          </cell>
        </row>
        <row r="322">
          <cell r="J322" t="str">
            <v>B</v>
          </cell>
          <cell r="K322">
            <v>0.7</v>
          </cell>
          <cell r="L322">
            <v>0.3</v>
          </cell>
          <cell r="M322">
            <v>5</v>
          </cell>
          <cell r="N322">
            <v>2.38</v>
          </cell>
          <cell r="P322" t="str">
            <v>B</v>
          </cell>
          <cell r="Q322">
            <v>0.7</v>
          </cell>
          <cell r="R322">
            <v>0.5</v>
          </cell>
          <cell r="S322">
            <v>15</v>
          </cell>
          <cell r="T322">
            <v>3.1</v>
          </cell>
        </row>
        <row r="323">
          <cell r="J323" t="str">
            <v>B</v>
          </cell>
          <cell r="K323">
            <v>0.7</v>
          </cell>
          <cell r="L323">
            <v>0.3</v>
          </cell>
          <cell r="M323">
            <v>10</v>
          </cell>
          <cell r="N323">
            <v>2.36</v>
          </cell>
          <cell r="P323" t="str">
            <v>B</v>
          </cell>
          <cell r="Q323">
            <v>0.7</v>
          </cell>
          <cell r="R323">
            <v>0.5</v>
          </cell>
          <cell r="S323">
            <v>20</v>
          </cell>
          <cell r="T323">
            <v>3.11</v>
          </cell>
        </row>
        <row r="324">
          <cell r="J324" t="str">
            <v>B</v>
          </cell>
          <cell r="K324">
            <v>0.7</v>
          </cell>
          <cell r="L324">
            <v>0.3</v>
          </cell>
          <cell r="M324">
            <v>15</v>
          </cell>
          <cell r="N324">
            <v>2.36</v>
          </cell>
          <cell r="P324" t="str">
            <v>B</v>
          </cell>
          <cell r="Q324">
            <v>0.7</v>
          </cell>
          <cell r="R324">
            <v>0.5</v>
          </cell>
          <cell r="S324">
            <v>25</v>
          </cell>
          <cell r="T324">
            <v>3.11</v>
          </cell>
        </row>
        <row r="325">
          <cell r="J325" t="str">
            <v>B</v>
          </cell>
          <cell r="K325">
            <v>0.7</v>
          </cell>
          <cell r="L325">
            <v>0.5</v>
          </cell>
          <cell r="M325">
            <v>0.5</v>
          </cell>
          <cell r="N325">
            <v>2.87</v>
          </cell>
          <cell r="P325" t="str">
            <v>B</v>
          </cell>
          <cell r="Q325">
            <v>0.7</v>
          </cell>
          <cell r="R325">
            <v>1</v>
          </cell>
          <cell r="S325">
            <v>1</v>
          </cell>
          <cell r="T325">
            <v>2.78</v>
          </cell>
        </row>
        <row r="326">
          <cell r="J326" t="str">
            <v>B</v>
          </cell>
          <cell r="K326">
            <v>0.7</v>
          </cell>
          <cell r="L326">
            <v>0.5</v>
          </cell>
          <cell r="M326">
            <v>1</v>
          </cell>
          <cell r="N326">
            <v>2.58</v>
          </cell>
          <cell r="P326" t="str">
            <v>B</v>
          </cell>
          <cell r="Q326">
            <v>0.7</v>
          </cell>
          <cell r="R326">
            <v>1</v>
          </cell>
          <cell r="S326">
            <v>2</v>
          </cell>
          <cell r="T326">
            <v>2.82</v>
          </cell>
        </row>
        <row r="327">
          <cell r="J327" t="str">
            <v>B</v>
          </cell>
          <cell r="K327">
            <v>0.7</v>
          </cell>
          <cell r="L327">
            <v>0.5</v>
          </cell>
          <cell r="M327">
            <v>1.5</v>
          </cell>
          <cell r="N327">
            <v>2.44</v>
          </cell>
          <cell r="P327" t="str">
            <v>B</v>
          </cell>
          <cell r="Q327">
            <v>0.7</v>
          </cell>
          <cell r="R327">
            <v>1</v>
          </cell>
          <cell r="S327">
            <v>3</v>
          </cell>
          <cell r="T327">
            <v>2.95</v>
          </cell>
        </row>
        <row r="328">
          <cell r="J328" t="str">
            <v>B</v>
          </cell>
          <cell r="K328">
            <v>0.7</v>
          </cell>
          <cell r="L328">
            <v>0.5</v>
          </cell>
          <cell r="M328">
            <v>2</v>
          </cell>
          <cell r="N328">
            <v>2.39</v>
          </cell>
          <cell r="P328" t="str">
            <v>B</v>
          </cell>
          <cell r="Q328">
            <v>0.7</v>
          </cell>
          <cell r="R328">
            <v>1</v>
          </cell>
          <cell r="S328">
            <v>5</v>
          </cell>
          <cell r="T328">
            <v>3.19</v>
          </cell>
        </row>
        <row r="329">
          <cell r="J329" t="str">
            <v>B</v>
          </cell>
          <cell r="K329">
            <v>0.7</v>
          </cell>
          <cell r="L329">
            <v>0.5</v>
          </cell>
          <cell r="M329">
            <v>3</v>
          </cell>
          <cell r="N329">
            <v>2.36</v>
          </cell>
          <cell r="P329" t="str">
            <v>B</v>
          </cell>
          <cell r="Q329">
            <v>0.7</v>
          </cell>
          <cell r="R329">
            <v>1</v>
          </cell>
          <cell r="S329">
            <v>10</v>
          </cell>
          <cell r="T329">
            <v>3.27</v>
          </cell>
        </row>
        <row r="330">
          <cell r="J330" t="str">
            <v>B</v>
          </cell>
          <cell r="K330">
            <v>0.7</v>
          </cell>
          <cell r="L330">
            <v>0.5</v>
          </cell>
          <cell r="M330">
            <v>5</v>
          </cell>
          <cell r="N330">
            <v>2.35</v>
          </cell>
          <cell r="P330" t="str">
            <v>B</v>
          </cell>
          <cell r="Q330">
            <v>0.7</v>
          </cell>
          <cell r="R330">
            <v>1</v>
          </cell>
          <cell r="S330">
            <v>15</v>
          </cell>
          <cell r="T330">
            <v>3.33</v>
          </cell>
        </row>
        <row r="331">
          <cell r="J331" t="str">
            <v>B</v>
          </cell>
          <cell r="K331">
            <v>0.7</v>
          </cell>
          <cell r="L331">
            <v>0.5</v>
          </cell>
          <cell r="M331">
            <v>10</v>
          </cell>
          <cell r="N331">
            <v>2.33</v>
          </cell>
          <cell r="P331" t="str">
            <v>B</v>
          </cell>
          <cell r="Q331">
            <v>0.7</v>
          </cell>
          <cell r="R331">
            <v>1</v>
          </cell>
          <cell r="S331">
            <v>20</v>
          </cell>
          <cell r="T331">
            <v>3.36</v>
          </cell>
        </row>
        <row r="332">
          <cell r="J332" t="str">
            <v>B</v>
          </cell>
          <cell r="K332">
            <v>0.7</v>
          </cell>
          <cell r="L332">
            <v>0.5</v>
          </cell>
          <cell r="M332">
            <v>15</v>
          </cell>
          <cell r="N332">
            <v>2.33</v>
          </cell>
          <cell r="P332" t="str">
            <v>B</v>
          </cell>
          <cell r="Q332">
            <v>0.7</v>
          </cell>
          <cell r="R332">
            <v>1</v>
          </cell>
          <cell r="S332">
            <v>25</v>
          </cell>
          <cell r="T332">
            <v>3.37</v>
          </cell>
        </row>
        <row r="333">
          <cell r="J333" t="str">
            <v>B</v>
          </cell>
          <cell r="K333">
            <v>0.7</v>
          </cell>
          <cell r="L333">
            <v>1</v>
          </cell>
          <cell r="M333">
            <v>0.5</v>
          </cell>
          <cell r="N333">
            <v>2.87</v>
          </cell>
          <cell r="P333" t="str">
            <v>B</v>
          </cell>
          <cell r="Q333">
            <v>0.7</v>
          </cell>
          <cell r="R333">
            <v>2</v>
          </cell>
          <cell r="S333">
            <v>1</v>
          </cell>
          <cell r="T333">
            <v>2.78</v>
          </cell>
        </row>
        <row r="334">
          <cell r="J334" t="str">
            <v>B</v>
          </cell>
          <cell r="K334">
            <v>0.7</v>
          </cell>
          <cell r="L334">
            <v>1</v>
          </cell>
          <cell r="M334">
            <v>1</v>
          </cell>
          <cell r="N334">
            <v>2.58</v>
          </cell>
          <cell r="P334" t="str">
            <v>B</v>
          </cell>
          <cell r="Q334">
            <v>0.7</v>
          </cell>
          <cell r="R334">
            <v>2</v>
          </cell>
          <cell r="S334">
            <v>2</v>
          </cell>
          <cell r="T334">
            <v>2.82</v>
          </cell>
        </row>
        <row r="335">
          <cell r="J335" t="str">
            <v>B</v>
          </cell>
          <cell r="K335">
            <v>0.7</v>
          </cell>
          <cell r="L335">
            <v>1</v>
          </cell>
          <cell r="M335">
            <v>1.5</v>
          </cell>
          <cell r="N335">
            <v>2.44</v>
          </cell>
          <cell r="P335" t="str">
            <v>B</v>
          </cell>
          <cell r="Q335">
            <v>0.7</v>
          </cell>
          <cell r="R335">
            <v>2</v>
          </cell>
          <cell r="S335">
            <v>3</v>
          </cell>
          <cell r="T335">
            <v>2.95</v>
          </cell>
        </row>
        <row r="336">
          <cell r="J336" t="str">
            <v>B</v>
          </cell>
          <cell r="K336">
            <v>0.7</v>
          </cell>
          <cell r="L336">
            <v>1</v>
          </cell>
          <cell r="M336">
            <v>2</v>
          </cell>
          <cell r="N336">
            <v>2.39</v>
          </cell>
          <cell r="P336" t="str">
            <v>B</v>
          </cell>
          <cell r="Q336">
            <v>0.7</v>
          </cell>
          <cell r="R336">
            <v>2</v>
          </cell>
          <cell r="S336">
            <v>5</v>
          </cell>
          <cell r="T336">
            <v>3.23</v>
          </cell>
        </row>
        <row r="337">
          <cell r="J337" t="str">
            <v>B</v>
          </cell>
          <cell r="K337">
            <v>0.7</v>
          </cell>
          <cell r="L337">
            <v>1</v>
          </cell>
          <cell r="M337">
            <v>3</v>
          </cell>
          <cell r="N337">
            <v>2.3199999999999998</v>
          </cell>
          <cell r="P337" t="str">
            <v>B</v>
          </cell>
          <cell r="Q337">
            <v>0.7</v>
          </cell>
          <cell r="R337">
            <v>2</v>
          </cell>
          <cell r="S337">
            <v>10</v>
          </cell>
          <cell r="T337">
            <v>3.56</v>
          </cell>
        </row>
        <row r="338">
          <cell r="J338" t="str">
            <v>B</v>
          </cell>
          <cell r="K338">
            <v>0.7</v>
          </cell>
          <cell r="L338">
            <v>1</v>
          </cell>
          <cell r="M338">
            <v>5</v>
          </cell>
          <cell r="N338">
            <v>2.31</v>
          </cell>
          <cell r="P338" t="str">
            <v>B</v>
          </cell>
          <cell r="Q338">
            <v>0.7</v>
          </cell>
          <cell r="R338">
            <v>2</v>
          </cell>
          <cell r="S338">
            <v>15</v>
          </cell>
          <cell r="T338">
            <v>3.64</v>
          </cell>
        </row>
        <row r="339">
          <cell r="J339" t="str">
            <v>B</v>
          </cell>
          <cell r="K339">
            <v>0.7</v>
          </cell>
          <cell r="L339">
            <v>1</v>
          </cell>
          <cell r="M339">
            <v>10</v>
          </cell>
          <cell r="N339">
            <v>2.2999999999999998</v>
          </cell>
          <cell r="P339" t="str">
            <v>B</v>
          </cell>
          <cell r="Q339">
            <v>0.7</v>
          </cell>
          <cell r="R339">
            <v>2</v>
          </cell>
          <cell r="S339">
            <v>20</v>
          </cell>
          <cell r="T339">
            <v>3.69</v>
          </cell>
        </row>
        <row r="340">
          <cell r="J340" t="str">
            <v>B</v>
          </cell>
          <cell r="K340">
            <v>0.7</v>
          </cell>
          <cell r="L340">
            <v>1</v>
          </cell>
          <cell r="M340">
            <v>15</v>
          </cell>
          <cell r="N340">
            <v>2.29</v>
          </cell>
          <cell r="P340" t="str">
            <v>B</v>
          </cell>
          <cell r="Q340">
            <v>0.7</v>
          </cell>
          <cell r="R340">
            <v>2</v>
          </cell>
          <cell r="S340">
            <v>25</v>
          </cell>
          <cell r="T340">
            <v>3.72</v>
          </cell>
        </row>
        <row r="341">
          <cell r="J341" t="str">
            <v>B</v>
          </cell>
          <cell r="K341">
            <v>0.5</v>
          </cell>
          <cell r="L341">
            <v>0</v>
          </cell>
          <cell r="M341">
            <v>0.5</v>
          </cell>
          <cell r="N341">
            <v>2.37</v>
          </cell>
          <cell r="P341" t="str">
            <v>B</v>
          </cell>
          <cell r="Q341">
            <v>0.5</v>
          </cell>
          <cell r="R341">
            <v>0.1</v>
          </cell>
          <cell r="S341">
            <v>1</v>
          </cell>
          <cell r="T341">
            <v>2.3199999999999998</v>
          </cell>
        </row>
        <row r="342">
          <cell r="J342" t="str">
            <v>B</v>
          </cell>
          <cell r="K342">
            <v>0.5</v>
          </cell>
          <cell r="L342">
            <v>0</v>
          </cell>
          <cell r="M342">
            <v>1</v>
          </cell>
          <cell r="N342">
            <v>2.31</v>
          </cell>
          <cell r="P342" t="str">
            <v>B</v>
          </cell>
          <cell r="Q342">
            <v>0.5</v>
          </cell>
          <cell r="R342">
            <v>0.1</v>
          </cell>
          <cell r="S342">
            <v>2</v>
          </cell>
          <cell r="T342">
            <v>2.37</v>
          </cell>
        </row>
        <row r="343">
          <cell r="J343" t="str">
            <v>B</v>
          </cell>
          <cell r="K343">
            <v>0.5</v>
          </cell>
          <cell r="L343">
            <v>0</v>
          </cell>
          <cell r="M343">
            <v>1.5</v>
          </cell>
          <cell r="N343">
            <v>2.2799999999999998</v>
          </cell>
          <cell r="P343" t="str">
            <v>B</v>
          </cell>
          <cell r="Q343">
            <v>0.5</v>
          </cell>
          <cell r="R343">
            <v>0.1</v>
          </cell>
          <cell r="S343">
            <v>3</v>
          </cell>
          <cell r="T343">
            <v>2.38</v>
          </cell>
        </row>
        <row r="344">
          <cell r="J344" t="str">
            <v>B</v>
          </cell>
          <cell r="K344">
            <v>0.5</v>
          </cell>
          <cell r="L344">
            <v>0</v>
          </cell>
          <cell r="M344">
            <v>2</v>
          </cell>
          <cell r="N344">
            <v>2.27</v>
          </cell>
          <cell r="P344" t="str">
            <v>B</v>
          </cell>
          <cell r="Q344">
            <v>0.5</v>
          </cell>
          <cell r="R344">
            <v>0.1</v>
          </cell>
          <cell r="S344">
            <v>5</v>
          </cell>
          <cell r="T344">
            <v>2.38</v>
          </cell>
        </row>
        <row r="345">
          <cell r="J345" t="str">
            <v>B</v>
          </cell>
          <cell r="K345">
            <v>0.5</v>
          </cell>
          <cell r="L345">
            <v>0</v>
          </cell>
          <cell r="M345">
            <v>3</v>
          </cell>
          <cell r="N345">
            <v>2.2599999999999998</v>
          </cell>
          <cell r="P345" t="str">
            <v>B</v>
          </cell>
          <cell r="Q345">
            <v>0.5</v>
          </cell>
          <cell r="R345">
            <v>0.1</v>
          </cell>
          <cell r="S345">
            <v>10</v>
          </cell>
          <cell r="T345">
            <v>2.38</v>
          </cell>
        </row>
        <row r="346">
          <cell r="J346" t="str">
            <v>B</v>
          </cell>
          <cell r="K346">
            <v>0.5</v>
          </cell>
          <cell r="L346">
            <v>0</v>
          </cell>
          <cell r="M346">
            <v>5</v>
          </cell>
          <cell r="N346">
            <v>2.25</v>
          </cell>
          <cell r="P346" t="str">
            <v>B</v>
          </cell>
          <cell r="Q346">
            <v>0.5</v>
          </cell>
          <cell r="R346">
            <v>0.1</v>
          </cell>
          <cell r="S346">
            <v>15</v>
          </cell>
          <cell r="T346">
            <v>2.38</v>
          </cell>
        </row>
        <row r="347">
          <cell r="J347" t="str">
            <v>B</v>
          </cell>
          <cell r="K347">
            <v>0.5</v>
          </cell>
          <cell r="L347">
            <v>0</v>
          </cell>
          <cell r="M347">
            <v>10</v>
          </cell>
          <cell r="N347">
            <v>2.25</v>
          </cell>
          <cell r="P347" t="str">
            <v>B</v>
          </cell>
          <cell r="Q347">
            <v>0.5</v>
          </cell>
          <cell r="R347">
            <v>0.1</v>
          </cell>
          <cell r="S347">
            <v>20</v>
          </cell>
          <cell r="T347">
            <v>2.38</v>
          </cell>
        </row>
        <row r="348">
          <cell r="J348" t="str">
            <v>B</v>
          </cell>
          <cell r="K348">
            <v>0.5</v>
          </cell>
          <cell r="L348">
            <v>0</v>
          </cell>
          <cell r="M348">
            <v>15</v>
          </cell>
          <cell r="N348">
            <v>2.25</v>
          </cell>
          <cell r="P348" t="str">
            <v>B</v>
          </cell>
          <cell r="Q348">
            <v>0.5</v>
          </cell>
          <cell r="R348">
            <v>0.1</v>
          </cell>
          <cell r="S348">
            <v>25</v>
          </cell>
          <cell r="T348">
            <v>2.38</v>
          </cell>
        </row>
        <row r="349">
          <cell r="J349" t="str">
            <v>B</v>
          </cell>
          <cell r="K349">
            <v>0.5</v>
          </cell>
          <cell r="L349">
            <v>0.1</v>
          </cell>
          <cell r="M349">
            <v>0.5</v>
          </cell>
          <cell r="N349">
            <v>2.33</v>
          </cell>
          <cell r="P349" t="str">
            <v>B</v>
          </cell>
          <cell r="Q349">
            <v>0.5</v>
          </cell>
          <cell r="R349">
            <v>0.3</v>
          </cell>
          <cell r="S349">
            <v>1</v>
          </cell>
          <cell r="T349">
            <v>2.3199999999999998</v>
          </cell>
        </row>
        <row r="350">
          <cell r="J350" t="str">
            <v>B</v>
          </cell>
          <cell r="K350">
            <v>0.5</v>
          </cell>
          <cell r="L350">
            <v>0.1</v>
          </cell>
          <cell r="M350">
            <v>1</v>
          </cell>
          <cell r="N350">
            <v>2.25</v>
          </cell>
          <cell r="P350" t="str">
            <v>B</v>
          </cell>
          <cell r="Q350">
            <v>0.5</v>
          </cell>
          <cell r="R350">
            <v>0.3</v>
          </cell>
          <cell r="S350">
            <v>2</v>
          </cell>
          <cell r="T350">
            <v>2.37</v>
          </cell>
        </row>
        <row r="351">
          <cell r="J351" t="str">
            <v>B</v>
          </cell>
          <cell r="K351">
            <v>0.5</v>
          </cell>
          <cell r="L351">
            <v>0.1</v>
          </cell>
          <cell r="M351">
            <v>1.5</v>
          </cell>
          <cell r="N351">
            <v>2.23</v>
          </cell>
          <cell r="P351" t="str">
            <v>B</v>
          </cell>
          <cell r="Q351">
            <v>0.5</v>
          </cell>
          <cell r="R351">
            <v>0.3</v>
          </cell>
          <cell r="S351">
            <v>3</v>
          </cell>
          <cell r="T351">
            <v>2.38</v>
          </cell>
        </row>
        <row r="352">
          <cell r="J352" t="str">
            <v>B</v>
          </cell>
          <cell r="K352">
            <v>0.5</v>
          </cell>
          <cell r="L352">
            <v>0.1</v>
          </cell>
          <cell r="M352">
            <v>2</v>
          </cell>
          <cell r="N352">
            <v>2.2200000000000002</v>
          </cell>
          <cell r="P352" t="str">
            <v>B</v>
          </cell>
          <cell r="Q352">
            <v>0.5</v>
          </cell>
          <cell r="R352">
            <v>0.3</v>
          </cell>
          <cell r="S352">
            <v>5</v>
          </cell>
          <cell r="T352">
            <v>2.4</v>
          </cell>
        </row>
        <row r="353">
          <cell r="J353" t="str">
            <v>B</v>
          </cell>
          <cell r="K353">
            <v>0.5</v>
          </cell>
          <cell r="L353">
            <v>0.1</v>
          </cell>
          <cell r="M353">
            <v>3</v>
          </cell>
          <cell r="N353">
            <v>2.2200000000000002</v>
          </cell>
          <cell r="P353" t="str">
            <v>B</v>
          </cell>
          <cell r="Q353">
            <v>0.5</v>
          </cell>
          <cell r="R353">
            <v>0.3</v>
          </cell>
          <cell r="S353">
            <v>10</v>
          </cell>
          <cell r="T353">
            <v>2.42</v>
          </cell>
        </row>
        <row r="354">
          <cell r="J354" t="str">
            <v>B</v>
          </cell>
          <cell r="K354">
            <v>0.5</v>
          </cell>
          <cell r="L354">
            <v>0.1</v>
          </cell>
          <cell r="M354">
            <v>5</v>
          </cell>
          <cell r="N354">
            <v>2.21</v>
          </cell>
          <cell r="P354" t="str">
            <v>B</v>
          </cell>
          <cell r="Q354">
            <v>0.5</v>
          </cell>
          <cell r="R354">
            <v>0.3</v>
          </cell>
          <cell r="S354">
            <v>15</v>
          </cell>
          <cell r="T354">
            <v>2.42</v>
          </cell>
        </row>
        <row r="355">
          <cell r="J355" t="str">
            <v>B</v>
          </cell>
          <cell r="K355">
            <v>0.5</v>
          </cell>
          <cell r="L355">
            <v>0.1</v>
          </cell>
          <cell r="M355">
            <v>10</v>
          </cell>
          <cell r="N355">
            <v>2.2000000000000002</v>
          </cell>
          <cell r="P355" t="str">
            <v>B</v>
          </cell>
          <cell r="Q355">
            <v>0.5</v>
          </cell>
          <cell r="R355">
            <v>0.3</v>
          </cell>
          <cell r="S355">
            <v>20</v>
          </cell>
          <cell r="T355">
            <v>2.4300000000000002</v>
          </cell>
        </row>
        <row r="356">
          <cell r="J356" t="str">
            <v>B</v>
          </cell>
          <cell r="K356">
            <v>0.5</v>
          </cell>
          <cell r="L356">
            <v>0.1</v>
          </cell>
          <cell r="M356">
            <v>15</v>
          </cell>
          <cell r="N356">
            <v>2.2000000000000002</v>
          </cell>
          <cell r="P356" t="str">
            <v>B</v>
          </cell>
          <cell r="Q356">
            <v>0.5</v>
          </cell>
          <cell r="R356">
            <v>0.3</v>
          </cell>
          <cell r="S356">
            <v>25</v>
          </cell>
          <cell r="T356">
            <v>2.4300000000000002</v>
          </cell>
        </row>
        <row r="357">
          <cell r="J357" t="str">
            <v>B</v>
          </cell>
          <cell r="K357">
            <v>0.5</v>
          </cell>
          <cell r="L357">
            <v>0.3</v>
          </cell>
          <cell r="M357">
            <v>0.5</v>
          </cell>
          <cell r="N357">
            <v>2.33</v>
          </cell>
          <cell r="P357" t="str">
            <v>B</v>
          </cell>
          <cell r="Q357">
            <v>0.5</v>
          </cell>
          <cell r="R357">
            <v>0.5</v>
          </cell>
          <cell r="S357">
            <v>1</v>
          </cell>
          <cell r="T357">
            <v>2.3199999999999998</v>
          </cell>
        </row>
        <row r="358">
          <cell r="J358" t="str">
            <v>B</v>
          </cell>
          <cell r="K358">
            <v>0.5</v>
          </cell>
          <cell r="L358">
            <v>0.3</v>
          </cell>
          <cell r="M358">
            <v>1</v>
          </cell>
          <cell r="N358">
            <v>2.25</v>
          </cell>
          <cell r="P358" t="str">
            <v>B</v>
          </cell>
          <cell r="Q358">
            <v>0.5</v>
          </cell>
          <cell r="R358">
            <v>0.5</v>
          </cell>
          <cell r="S358">
            <v>2</v>
          </cell>
          <cell r="T358">
            <v>2.37</v>
          </cell>
        </row>
        <row r="359">
          <cell r="J359" t="str">
            <v>B</v>
          </cell>
          <cell r="K359">
            <v>0.5</v>
          </cell>
          <cell r="L359">
            <v>0.3</v>
          </cell>
          <cell r="M359">
            <v>1.5</v>
          </cell>
          <cell r="N359">
            <v>2.2000000000000002</v>
          </cell>
          <cell r="P359" t="str">
            <v>B</v>
          </cell>
          <cell r="Q359">
            <v>0.5</v>
          </cell>
          <cell r="R359">
            <v>0.5</v>
          </cell>
          <cell r="S359">
            <v>3</v>
          </cell>
          <cell r="T359">
            <v>2.39</v>
          </cell>
        </row>
        <row r="360">
          <cell r="J360" t="str">
            <v>B</v>
          </cell>
          <cell r="K360">
            <v>0.5</v>
          </cell>
          <cell r="L360">
            <v>0.3</v>
          </cell>
          <cell r="M360">
            <v>2</v>
          </cell>
          <cell r="N360">
            <v>2.2000000000000002</v>
          </cell>
          <cell r="P360" t="str">
            <v>B</v>
          </cell>
          <cell r="Q360">
            <v>0.5</v>
          </cell>
          <cell r="R360">
            <v>0.5</v>
          </cell>
          <cell r="S360">
            <v>5</v>
          </cell>
          <cell r="T360">
            <v>2.4300000000000002</v>
          </cell>
        </row>
        <row r="361">
          <cell r="J361" t="str">
            <v>B</v>
          </cell>
          <cell r="K361">
            <v>0.5</v>
          </cell>
          <cell r="L361">
            <v>0.3</v>
          </cell>
          <cell r="M361">
            <v>3</v>
          </cell>
          <cell r="N361">
            <v>2.19</v>
          </cell>
          <cell r="P361" t="str">
            <v>B</v>
          </cell>
          <cell r="Q361">
            <v>0.5</v>
          </cell>
          <cell r="R361">
            <v>0.5</v>
          </cell>
          <cell r="S361">
            <v>10</v>
          </cell>
          <cell r="T361">
            <v>2.4500000000000002</v>
          </cell>
        </row>
        <row r="362">
          <cell r="J362" t="str">
            <v>B</v>
          </cell>
          <cell r="K362">
            <v>0.5</v>
          </cell>
          <cell r="L362">
            <v>0.3</v>
          </cell>
          <cell r="M362">
            <v>5</v>
          </cell>
          <cell r="N362">
            <v>2.19</v>
          </cell>
          <cell r="P362" t="str">
            <v>B</v>
          </cell>
          <cell r="Q362">
            <v>0.5</v>
          </cell>
          <cell r="R362">
            <v>0.5</v>
          </cell>
          <cell r="S362">
            <v>15</v>
          </cell>
          <cell r="T362">
            <v>2.46</v>
          </cell>
        </row>
        <row r="363">
          <cell r="J363" t="str">
            <v>B</v>
          </cell>
          <cell r="K363">
            <v>0.5</v>
          </cell>
          <cell r="L363">
            <v>0.3</v>
          </cell>
          <cell r="M363">
            <v>10</v>
          </cell>
          <cell r="N363">
            <v>2.1800000000000002</v>
          </cell>
          <cell r="P363" t="str">
            <v>B</v>
          </cell>
          <cell r="Q363">
            <v>0.5</v>
          </cell>
          <cell r="R363">
            <v>0.5</v>
          </cell>
          <cell r="S363">
            <v>20</v>
          </cell>
          <cell r="T363">
            <v>2.46</v>
          </cell>
        </row>
        <row r="364">
          <cell r="J364" t="str">
            <v>B</v>
          </cell>
          <cell r="K364">
            <v>0.5</v>
          </cell>
          <cell r="L364">
            <v>0.3</v>
          </cell>
          <cell r="M364">
            <v>15</v>
          </cell>
          <cell r="N364">
            <v>2.1800000000000002</v>
          </cell>
          <cell r="P364" t="str">
            <v>B</v>
          </cell>
          <cell r="Q364">
            <v>0.5</v>
          </cell>
          <cell r="R364">
            <v>0.5</v>
          </cell>
          <cell r="S364">
            <v>25</v>
          </cell>
          <cell r="T364">
            <v>2.46</v>
          </cell>
        </row>
        <row r="365">
          <cell r="J365" t="str">
            <v>B</v>
          </cell>
          <cell r="K365">
            <v>0.5</v>
          </cell>
          <cell r="L365">
            <v>0.5</v>
          </cell>
          <cell r="M365">
            <v>0.5</v>
          </cell>
          <cell r="N365">
            <v>2.33</v>
          </cell>
          <cell r="P365" t="str">
            <v>B</v>
          </cell>
          <cell r="Q365">
            <v>0.5</v>
          </cell>
          <cell r="R365">
            <v>1</v>
          </cell>
          <cell r="S365">
            <v>1</v>
          </cell>
          <cell r="T365">
            <v>2.3199999999999998</v>
          </cell>
        </row>
        <row r="366">
          <cell r="J366" t="str">
            <v>B</v>
          </cell>
          <cell r="K366">
            <v>0.5</v>
          </cell>
          <cell r="L366">
            <v>0.5</v>
          </cell>
          <cell r="M366">
            <v>1</v>
          </cell>
          <cell r="N366">
            <v>2.25</v>
          </cell>
          <cell r="P366" t="str">
            <v>B</v>
          </cell>
          <cell r="Q366">
            <v>0.5</v>
          </cell>
          <cell r="R366">
            <v>1</v>
          </cell>
          <cell r="S366">
            <v>2</v>
          </cell>
          <cell r="T366">
            <v>2.37</v>
          </cell>
        </row>
        <row r="367">
          <cell r="J367" t="str">
            <v>B</v>
          </cell>
          <cell r="K367">
            <v>0.5</v>
          </cell>
          <cell r="L367">
            <v>0.5</v>
          </cell>
          <cell r="M367">
            <v>1.5</v>
          </cell>
          <cell r="N367">
            <v>2.2000000000000002</v>
          </cell>
          <cell r="P367" t="str">
            <v>B</v>
          </cell>
          <cell r="Q367">
            <v>0.5</v>
          </cell>
          <cell r="R367">
            <v>1</v>
          </cell>
          <cell r="S367">
            <v>3</v>
          </cell>
          <cell r="T367">
            <v>2.39</v>
          </cell>
        </row>
        <row r="368">
          <cell r="J368" t="str">
            <v>B</v>
          </cell>
          <cell r="K368">
            <v>0.5</v>
          </cell>
          <cell r="L368">
            <v>0.5</v>
          </cell>
          <cell r="M368">
            <v>2</v>
          </cell>
          <cell r="N368">
            <v>2.19</v>
          </cell>
          <cell r="P368" t="str">
            <v>B</v>
          </cell>
          <cell r="Q368">
            <v>0.5</v>
          </cell>
          <cell r="R368">
            <v>1</v>
          </cell>
          <cell r="S368">
            <v>5</v>
          </cell>
          <cell r="T368">
            <v>2.48</v>
          </cell>
        </row>
        <row r="369">
          <cell r="J369" t="str">
            <v>B</v>
          </cell>
          <cell r="K369">
            <v>0.5</v>
          </cell>
          <cell r="L369">
            <v>0.5</v>
          </cell>
          <cell r="M369">
            <v>3</v>
          </cell>
          <cell r="N369">
            <v>2.1800000000000002</v>
          </cell>
          <cell r="P369" t="str">
            <v>B</v>
          </cell>
          <cell r="Q369">
            <v>0.5</v>
          </cell>
          <cell r="R369">
            <v>1</v>
          </cell>
          <cell r="S369">
            <v>10</v>
          </cell>
          <cell r="T369">
            <v>2.5099999999999998</v>
          </cell>
        </row>
        <row r="370">
          <cell r="J370" t="str">
            <v>B</v>
          </cell>
          <cell r="K370">
            <v>0.5</v>
          </cell>
          <cell r="L370">
            <v>0.5</v>
          </cell>
          <cell r="M370">
            <v>5</v>
          </cell>
          <cell r="N370">
            <v>2.17</v>
          </cell>
          <cell r="P370" t="str">
            <v>B</v>
          </cell>
          <cell r="Q370">
            <v>0.5</v>
          </cell>
          <cell r="R370">
            <v>1</v>
          </cell>
          <cell r="S370">
            <v>15</v>
          </cell>
          <cell r="T370">
            <v>2.52</v>
          </cell>
        </row>
        <row r="371">
          <cell r="J371" t="str">
            <v>B</v>
          </cell>
          <cell r="K371">
            <v>0.5</v>
          </cell>
          <cell r="L371">
            <v>0.5</v>
          </cell>
          <cell r="M371">
            <v>10</v>
          </cell>
          <cell r="N371">
            <v>2.17</v>
          </cell>
          <cell r="P371" t="str">
            <v>B</v>
          </cell>
          <cell r="Q371">
            <v>0.5</v>
          </cell>
          <cell r="R371">
            <v>1</v>
          </cell>
          <cell r="S371">
            <v>20</v>
          </cell>
          <cell r="T371">
            <v>2.5299999999999998</v>
          </cell>
        </row>
        <row r="372">
          <cell r="J372" t="str">
            <v>B</v>
          </cell>
          <cell r="K372">
            <v>0.5</v>
          </cell>
          <cell r="L372">
            <v>0.5</v>
          </cell>
          <cell r="M372">
            <v>15</v>
          </cell>
          <cell r="N372">
            <v>2.17</v>
          </cell>
          <cell r="P372" t="str">
            <v>B</v>
          </cell>
          <cell r="Q372">
            <v>0.5</v>
          </cell>
          <cell r="R372">
            <v>1</v>
          </cell>
          <cell r="S372">
            <v>25</v>
          </cell>
          <cell r="T372">
            <v>2.54</v>
          </cell>
        </row>
        <row r="373">
          <cell r="J373" t="str">
            <v>B</v>
          </cell>
          <cell r="K373">
            <v>0.5</v>
          </cell>
          <cell r="L373">
            <v>1</v>
          </cell>
          <cell r="M373">
            <v>0.5</v>
          </cell>
          <cell r="N373">
            <v>2.33</v>
          </cell>
          <cell r="P373" t="str">
            <v>B</v>
          </cell>
          <cell r="Q373">
            <v>0.5</v>
          </cell>
          <cell r="R373">
            <v>2</v>
          </cell>
          <cell r="S373">
            <v>1</v>
          </cell>
          <cell r="T373">
            <v>2.3199999999999998</v>
          </cell>
        </row>
        <row r="374">
          <cell r="J374" t="str">
            <v>B</v>
          </cell>
          <cell r="K374">
            <v>0.5</v>
          </cell>
          <cell r="L374">
            <v>1</v>
          </cell>
          <cell r="M374">
            <v>1</v>
          </cell>
          <cell r="N374">
            <v>2.25</v>
          </cell>
          <cell r="P374" t="str">
            <v>B</v>
          </cell>
          <cell r="Q374">
            <v>0.5</v>
          </cell>
          <cell r="R374">
            <v>2</v>
          </cell>
          <cell r="S374">
            <v>2</v>
          </cell>
          <cell r="T374">
            <v>2.37</v>
          </cell>
        </row>
        <row r="375">
          <cell r="J375" t="str">
            <v>B</v>
          </cell>
          <cell r="K375">
            <v>0.5</v>
          </cell>
          <cell r="L375">
            <v>1</v>
          </cell>
          <cell r="M375">
            <v>1.5</v>
          </cell>
          <cell r="N375">
            <v>2.2000000000000002</v>
          </cell>
          <cell r="P375" t="str">
            <v>B</v>
          </cell>
          <cell r="Q375">
            <v>0.5</v>
          </cell>
          <cell r="R375">
            <v>2</v>
          </cell>
          <cell r="S375">
            <v>3</v>
          </cell>
          <cell r="T375">
            <v>2.39</v>
          </cell>
        </row>
        <row r="376">
          <cell r="J376" t="str">
            <v>B</v>
          </cell>
          <cell r="K376">
            <v>0.5</v>
          </cell>
          <cell r="L376">
            <v>1</v>
          </cell>
          <cell r="M376">
            <v>2</v>
          </cell>
          <cell r="N376">
            <v>2.1800000000000002</v>
          </cell>
          <cell r="P376" t="str">
            <v>B</v>
          </cell>
          <cell r="Q376">
            <v>0.5</v>
          </cell>
          <cell r="R376">
            <v>2</v>
          </cell>
          <cell r="S376">
            <v>5</v>
          </cell>
          <cell r="T376">
            <v>2.4900000000000002</v>
          </cell>
        </row>
        <row r="377">
          <cell r="J377" t="str">
            <v>B</v>
          </cell>
          <cell r="K377">
            <v>0.5</v>
          </cell>
          <cell r="L377">
            <v>1</v>
          </cell>
          <cell r="M377">
            <v>3</v>
          </cell>
          <cell r="N377">
            <v>2.16</v>
          </cell>
          <cell r="P377" t="str">
            <v>B</v>
          </cell>
          <cell r="Q377">
            <v>0.5</v>
          </cell>
          <cell r="R377">
            <v>2</v>
          </cell>
          <cell r="S377">
            <v>10</v>
          </cell>
          <cell r="T377">
            <v>2.59</v>
          </cell>
        </row>
        <row r="378">
          <cell r="J378" t="str">
            <v>B</v>
          </cell>
          <cell r="K378">
            <v>0.5</v>
          </cell>
          <cell r="L378">
            <v>1</v>
          </cell>
          <cell r="M378">
            <v>5</v>
          </cell>
          <cell r="N378">
            <v>2.16</v>
          </cell>
          <cell r="P378" t="str">
            <v>B</v>
          </cell>
          <cell r="Q378">
            <v>0.5</v>
          </cell>
          <cell r="R378">
            <v>2</v>
          </cell>
          <cell r="S378">
            <v>15</v>
          </cell>
          <cell r="T378">
            <v>2.61</v>
          </cell>
        </row>
        <row r="379">
          <cell r="J379" t="str">
            <v>B</v>
          </cell>
          <cell r="K379">
            <v>0.5</v>
          </cell>
          <cell r="L379">
            <v>1</v>
          </cell>
          <cell r="M379">
            <v>10</v>
          </cell>
          <cell r="N379">
            <v>2.15</v>
          </cell>
          <cell r="P379" t="str">
            <v>B</v>
          </cell>
          <cell r="Q379">
            <v>0.5</v>
          </cell>
          <cell r="R379">
            <v>2</v>
          </cell>
          <cell r="S379">
            <v>20</v>
          </cell>
          <cell r="T379">
            <v>2.62</v>
          </cell>
        </row>
        <row r="380">
          <cell r="J380" t="str">
            <v>B</v>
          </cell>
          <cell r="K380">
            <v>0.5</v>
          </cell>
          <cell r="L380">
            <v>1</v>
          </cell>
          <cell r="M380">
            <v>15</v>
          </cell>
          <cell r="N380">
            <v>2.15</v>
          </cell>
          <cell r="P380" t="str">
            <v>B</v>
          </cell>
          <cell r="Q380">
            <v>0.5</v>
          </cell>
          <cell r="R380">
            <v>2</v>
          </cell>
          <cell r="S380">
            <v>25</v>
          </cell>
          <cell r="T380">
            <v>2.63</v>
          </cell>
        </row>
        <row r="381">
          <cell r="J381" t="str">
            <v>B</v>
          </cell>
          <cell r="K381">
            <v>0.3</v>
          </cell>
          <cell r="L381">
            <v>0</v>
          </cell>
          <cell r="M381">
            <v>0.5</v>
          </cell>
          <cell r="N381">
            <v>2.11</v>
          </cell>
          <cell r="P381" t="str">
            <v>B</v>
          </cell>
          <cell r="Q381">
            <v>0.3</v>
          </cell>
          <cell r="R381">
            <v>0.1</v>
          </cell>
          <cell r="S381">
            <v>1</v>
          </cell>
          <cell r="T381">
            <v>2.1</v>
          </cell>
        </row>
        <row r="382">
          <cell r="J382" t="str">
            <v>B</v>
          </cell>
          <cell r="K382">
            <v>0.3</v>
          </cell>
          <cell r="L382">
            <v>0</v>
          </cell>
          <cell r="M382">
            <v>1</v>
          </cell>
          <cell r="N382">
            <v>2.1</v>
          </cell>
          <cell r="P382" t="str">
            <v>B</v>
          </cell>
          <cell r="Q382">
            <v>0.3</v>
          </cell>
          <cell r="R382">
            <v>0.1</v>
          </cell>
          <cell r="S382">
            <v>2</v>
          </cell>
          <cell r="T382">
            <v>2.12</v>
          </cell>
        </row>
        <row r="383">
          <cell r="J383" t="str">
            <v>B</v>
          </cell>
          <cell r="K383">
            <v>0.3</v>
          </cell>
          <cell r="L383">
            <v>0</v>
          </cell>
          <cell r="M383">
            <v>1.5</v>
          </cell>
          <cell r="N383">
            <v>2.09</v>
          </cell>
          <cell r="P383" t="str">
            <v>B</v>
          </cell>
          <cell r="Q383">
            <v>0.3</v>
          </cell>
          <cell r="R383">
            <v>0.1</v>
          </cell>
          <cell r="S383">
            <v>3</v>
          </cell>
          <cell r="T383">
            <v>2.12</v>
          </cell>
        </row>
        <row r="384">
          <cell r="J384" t="str">
            <v>B</v>
          </cell>
          <cell r="K384">
            <v>0.3</v>
          </cell>
          <cell r="L384">
            <v>0</v>
          </cell>
          <cell r="M384">
            <v>2</v>
          </cell>
          <cell r="N384">
            <v>2.09</v>
          </cell>
          <cell r="P384" t="str">
            <v>B</v>
          </cell>
          <cell r="Q384">
            <v>0.3</v>
          </cell>
          <cell r="R384">
            <v>0.1</v>
          </cell>
          <cell r="S384">
            <v>5</v>
          </cell>
          <cell r="T384">
            <v>2.12</v>
          </cell>
        </row>
        <row r="385">
          <cell r="J385" t="str">
            <v>B</v>
          </cell>
          <cell r="K385">
            <v>0.3</v>
          </cell>
          <cell r="L385">
            <v>0</v>
          </cell>
          <cell r="M385">
            <v>3</v>
          </cell>
          <cell r="N385">
            <v>2.09</v>
          </cell>
          <cell r="P385" t="str">
            <v>B</v>
          </cell>
          <cell r="Q385">
            <v>0.3</v>
          </cell>
          <cell r="R385">
            <v>0.1</v>
          </cell>
          <cell r="S385">
            <v>10</v>
          </cell>
          <cell r="T385">
            <v>2.12</v>
          </cell>
        </row>
        <row r="386">
          <cell r="J386" t="str">
            <v>B</v>
          </cell>
          <cell r="K386">
            <v>0.3</v>
          </cell>
          <cell r="L386">
            <v>0</v>
          </cell>
          <cell r="M386">
            <v>5</v>
          </cell>
          <cell r="N386">
            <v>2.09</v>
          </cell>
          <cell r="P386" t="str">
            <v>B</v>
          </cell>
          <cell r="Q386">
            <v>0.3</v>
          </cell>
          <cell r="R386">
            <v>0.1</v>
          </cell>
          <cell r="S386">
            <v>15</v>
          </cell>
          <cell r="T386">
            <v>2.12</v>
          </cell>
        </row>
        <row r="387">
          <cell r="J387" t="str">
            <v>B</v>
          </cell>
          <cell r="K387">
            <v>0.3</v>
          </cell>
          <cell r="L387">
            <v>0</v>
          </cell>
          <cell r="M387">
            <v>10</v>
          </cell>
          <cell r="N387">
            <v>2.09</v>
          </cell>
          <cell r="P387" t="str">
            <v>B</v>
          </cell>
          <cell r="Q387">
            <v>0.3</v>
          </cell>
          <cell r="R387">
            <v>0.1</v>
          </cell>
          <cell r="S387">
            <v>20</v>
          </cell>
          <cell r="T387">
            <v>2.12</v>
          </cell>
        </row>
        <row r="388">
          <cell r="J388" t="str">
            <v>B</v>
          </cell>
          <cell r="K388">
            <v>0.3</v>
          </cell>
          <cell r="L388">
            <v>0</v>
          </cell>
          <cell r="M388">
            <v>15</v>
          </cell>
          <cell r="N388">
            <v>2.09</v>
          </cell>
          <cell r="P388" t="str">
            <v>B</v>
          </cell>
          <cell r="Q388">
            <v>0.3</v>
          </cell>
          <cell r="R388">
            <v>0.1</v>
          </cell>
          <cell r="S388">
            <v>25</v>
          </cell>
          <cell r="T388">
            <v>2.12</v>
          </cell>
        </row>
        <row r="389">
          <cell r="J389" t="str">
            <v>B</v>
          </cell>
          <cell r="K389">
            <v>0.3</v>
          </cell>
          <cell r="L389">
            <v>0.1</v>
          </cell>
          <cell r="M389">
            <v>0.5</v>
          </cell>
          <cell r="N389">
            <v>2.1</v>
          </cell>
          <cell r="P389" t="str">
            <v>B</v>
          </cell>
          <cell r="Q389">
            <v>0.3</v>
          </cell>
          <cell r="R389">
            <v>0.3</v>
          </cell>
          <cell r="S389">
            <v>1</v>
          </cell>
          <cell r="T389">
            <v>2.1</v>
          </cell>
        </row>
        <row r="390">
          <cell r="J390" t="str">
            <v>B</v>
          </cell>
          <cell r="K390">
            <v>0.3</v>
          </cell>
          <cell r="L390">
            <v>0.1</v>
          </cell>
          <cell r="M390">
            <v>1</v>
          </cell>
          <cell r="N390">
            <v>2.08</v>
          </cell>
          <cell r="P390" t="str">
            <v>B</v>
          </cell>
          <cell r="Q390">
            <v>0.3</v>
          </cell>
          <cell r="R390">
            <v>0.3</v>
          </cell>
          <cell r="S390">
            <v>2</v>
          </cell>
          <cell r="T390">
            <v>2.12</v>
          </cell>
        </row>
        <row r="391">
          <cell r="J391" t="str">
            <v>B</v>
          </cell>
          <cell r="K391">
            <v>0.3</v>
          </cell>
          <cell r="L391">
            <v>0.1</v>
          </cell>
          <cell r="M391">
            <v>1.5</v>
          </cell>
          <cell r="N391">
            <v>2.08</v>
          </cell>
          <cell r="P391" t="str">
            <v>B</v>
          </cell>
          <cell r="Q391">
            <v>0.3</v>
          </cell>
          <cell r="R391">
            <v>0.3</v>
          </cell>
          <cell r="S391">
            <v>3</v>
          </cell>
          <cell r="T391">
            <v>2.12</v>
          </cell>
        </row>
        <row r="392">
          <cell r="J392" t="str">
            <v>B</v>
          </cell>
          <cell r="K392">
            <v>0.3</v>
          </cell>
          <cell r="L392">
            <v>0.1</v>
          </cell>
          <cell r="M392">
            <v>2</v>
          </cell>
          <cell r="N392">
            <v>2.08</v>
          </cell>
          <cell r="P392" t="str">
            <v>B</v>
          </cell>
          <cell r="Q392">
            <v>0.3</v>
          </cell>
          <cell r="R392">
            <v>0.3</v>
          </cell>
          <cell r="S392">
            <v>5</v>
          </cell>
          <cell r="T392">
            <v>2.12</v>
          </cell>
        </row>
        <row r="393">
          <cell r="J393" t="str">
            <v>B</v>
          </cell>
          <cell r="K393">
            <v>0.3</v>
          </cell>
          <cell r="L393">
            <v>0.1</v>
          </cell>
          <cell r="M393">
            <v>3</v>
          </cell>
          <cell r="N393">
            <v>2.08</v>
          </cell>
          <cell r="P393" t="str">
            <v>B</v>
          </cell>
          <cell r="Q393">
            <v>0.3</v>
          </cell>
          <cell r="R393">
            <v>0.3</v>
          </cell>
          <cell r="S393">
            <v>10</v>
          </cell>
          <cell r="T393">
            <v>2.13</v>
          </cell>
        </row>
        <row r="394">
          <cell r="J394" t="str">
            <v>B</v>
          </cell>
          <cell r="K394">
            <v>0.3</v>
          </cell>
          <cell r="L394">
            <v>0.1</v>
          </cell>
          <cell r="M394">
            <v>5</v>
          </cell>
          <cell r="N394">
            <v>2.08</v>
          </cell>
          <cell r="P394" t="str">
            <v>B</v>
          </cell>
          <cell r="Q394">
            <v>0.3</v>
          </cell>
          <cell r="R394">
            <v>0.3</v>
          </cell>
          <cell r="S394">
            <v>15</v>
          </cell>
          <cell r="T394">
            <v>2.13</v>
          </cell>
        </row>
        <row r="395">
          <cell r="J395" t="str">
            <v>B</v>
          </cell>
          <cell r="K395">
            <v>0.3</v>
          </cell>
          <cell r="L395">
            <v>0.1</v>
          </cell>
          <cell r="M395">
            <v>10</v>
          </cell>
          <cell r="N395">
            <v>2.08</v>
          </cell>
          <cell r="P395" t="str">
            <v>B</v>
          </cell>
          <cell r="Q395">
            <v>0.3</v>
          </cell>
          <cell r="R395">
            <v>0.3</v>
          </cell>
          <cell r="S395">
            <v>20</v>
          </cell>
          <cell r="T395">
            <v>2.13</v>
          </cell>
        </row>
        <row r="396">
          <cell r="J396" t="str">
            <v>B</v>
          </cell>
          <cell r="K396">
            <v>0.3</v>
          </cell>
          <cell r="L396">
            <v>0.1</v>
          </cell>
          <cell r="M396">
            <v>15</v>
          </cell>
          <cell r="N396">
            <v>2.08</v>
          </cell>
          <cell r="P396" t="str">
            <v>B</v>
          </cell>
          <cell r="Q396">
            <v>0.3</v>
          </cell>
          <cell r="R396">
            <v>0.3</v>
          </cell>
          <cell r="S396">
            <v>25</v>
          </cell>
          <cell r="T396">
            <v>2.13</v>
          </cell>
        </row>
        <row r="397">
          <cell r="J397" t="str">
            <v>B</v>
          </cell>
          <cell r="K397">
            <v>0.3</v>
          </cell>
          <cell r="L397">
            <v>0.3</v>
          </cell>
          <cell r="M397">
            <v>0.5</v>
          </cell>
          <cell r="N397">
            <v>2.1</v>
          </cell>
          <cell r="P397" t="str">
            <v>B</v>
          </cell>
          <cell r="Q397">
            <v>0.3</v>
          </cell>
          <cell r="R397">
            <v>0.5</v>
          </cell>
          <cell r="S397">
            <v>1</v>
          </cell>
          <cell r="T397">
            <v>2.1</v>
          </cell>
        </row>
        <row r="398">
          <cell r="J398" t="str">
            <v>B</v>
          </cell>
          <cell r="K398">
            <v>0.3</v>
          </cell>
          <cell r="L398">
            <v>0.3</v>
          </cell>
          <cell r="M398">
            <v>1</v>
          </cell>
          <cell r="N398">
            <v>2.08</v>
          </cell>
          <cell r="P398" t="str">
            <v>B</v>
          </cell>
          <cell r="Q398">
            <v>0.3</v>
          </cell>
          <cell r="R398">
            <v>0.5</v>
          </cell>
          <cell r="S398">
            <v>2</v>
          </cell>
          <cell r="T398">
            <v>2.12</v>
          </cell>
        </row>
        <row r="399">
          <cell r="J399" t="str">
            <v>B</v>
          </cell>
          <cell r="K399">
            <v>0.3</v>
          </cell>
          <cell r="L399">
            <v>0.3</v>
          </cell>
          <cell r="M399">
            <v>1.5</v>
          </cell>
          <cell r="N399">
            <v>2.0699999999999998</v>
          </cell>
          <cell r="P399" t="str">
            <v>B</v>
          </cell>
          <cell r="Q399">
            <v>0.3</v>
          </cell>
          <cell r="R399">
            <v>0.5</v>
          </cell>
          <cell r="S399">
            <v>3</v>
          </cell>
          <cell r="T399">
            <v>2.12</v>
          </cell>
        </row>
        <row r="400">
          <cell r="J400" t="str">
            <v>B</v>
          </cell>
          <cell r="K400">
            <v>0.3</v>
          </cell>
          <cell r="L400">
            <v>0.3</v>
          </cell>
          <cell r="M400">
            <v>2</v>
          </cell>
          <cell r="N400">
            <v>2.0699999999999998</v>
          </cell>
          <cell r="P400" t="str">
            <v>B</v>
          </cell>
          <cell r="Q400">
            <v>0.3</v>
          </cell>
          <cell r="R400">
            <v>0.5</v>
          </cell>
          <cell r="S400">
            <v>5</v>
          </cell>
          <cell r="T400">
            <v>2.13</v>
          </cell>
        </row>
        <row r="401">
          <cell r="J401" t="str">
            <v>B</v>
          </cell>
          <cell r="K401">
            <v>0.3</v>
          </cell>
          <cell r="L401">
            <v>0.3</v>
          </cell>
          <cell r="M401">
            <v>3</v>
          </cell>
          <cell r="N401">
            <v>2.0699999999999998</v>
          </cell>
          <cell r="P401" t="str">
            <v>B</v>
          </cell>
          <cell r="Q401">
            <v>0.3</v>
          </cell>
          <cell r="R401">
            <v>0.5</v>
          </cell>
          <cell r="S401">
            <v>10</v>
          </cell>
          <cell r="T401">
            <v>2.14</v>
          </cell>
        </row>
        <row r="402">
          <cell r="J402" t="str">
            <v>B</v>
          </cell>
          <cell r="K402">
            <v>0.3</v>
          </cell>
          <cell r="L402">
            <v>0.3</v>
          </cell>
          <cell r="M402">
            <v>5</v>
          </cell>
          <cell r="N402">
            <v>2.0699999999999998</v>
          </cell>
          <cell r="P402" t="str">
            <v>B</v>
          </cell>
          <cell r="Q402">
            <v>0.3</v>
          </cell>
          <cell r="R402">
            <v>0.5</v>
          </cell>
          <cell r="S402">
            <v>15</v>
          </cell>
          <cell r="T402">
            <v>2.14</v>
          </cell>
        </row>
        <row r="403">
          <cell r="J403" t="str">
            <v>B</v>
          </cell>
          <cell r="K403">
            <v>0.3</v>
          </cell>
          <cell r="L403">
            <v>0.3</v>
          </cell>
          <cell r="M403">
            <v>10</v>
          </cell>
          <cell r="N403">
            <v>2.0699999999999998</v>
          </cell>
          <cell r="P403" t="str">
            <v>B</v>
          </cell>
          <cell r="Q403">
            <v>0.3</v>
          </cell>
          <cell r="R403">
            <v>0.5</v>
          </cell>
          <cell r="S403">
            <v>20</v>
          </cell>
          <cell r="T403">
            <v>2.14</v>
          </cell>
        </row>
        <row r="404">
          <cell r="J404" t="str">
            <v>B</v>
          </cell>
          <cell r="K404">
            <v>0.3</v>
          </cell>
          <cell r="L404">
            <v>0.3</v>
          </cell>
          <cell r="M404">
            <v>15</v>
          </cell>
          <cell r="N404">
            <v>2.0699999999999998</v>
          </cell>
          <cell r="P404" t="str">
            <v>B</v>
          </cell>
          <cell r="Q404">
            <v>0.3</v>
          </cell>
          <cell r="R404">
            <v>0.5</v>
          </cell>
          <cell r="S404">
            <v>25</v>
          </cell>
          <cell r="T404">
            <v>2.14</v>
          </cell>
        </row>
        <row r="405">
          <cell r="J405" t="str">
            <v>B</v>
          </cell>
          <cell r="K405">
            <v>0.3</v>
          </cell>
          <cell r="L405">
            <v>0.5</v>
          </cell>
          <cell r="M405">
            <v>0.5</v>
          </cell>
          <cell r="N405">
            <v>2.1</v>
          </cell>
          <cell r="P405" t="str">
            <v>B</v>
          </cell>
          <cell r="Q405">
            <v>0.3</v>
          </cell>
          <cell r="R405">
            <v>1</v>
          </cell>
          <cell r="S405">
            <v>1</v>
          </cell>
          <cell r="T405">
            <v>2.1</v>
          </cell>
        </row>
        <row r="406">
          <cell r="J406" t="str">
            <v>B</v>
          </cell>
          <cell r="K406">
            <v>0.3</v>
          </cell>
          <cell r="L406">
            <v>0.5</v>
          </cell>
          <cell r="M406">
            <v>1</v>
          </cell>
          <cell r="N406">
            <v>2.08</v>
          </cell>
          <cell r="P406" t="str">
            <v>B</v>
          </cell>
          <cell r="Q406">
            <v>0.3</v>
          </cell>
          <cell r="R406">
            <v>1</v>
          </cell>
          <cell r="S406">
            <v>2</v>
          </cell>
          <cell r="T406">
            <v>2.12</v>
          </cell>
        </row>
        <row r="407">
          <cell r="J407" t="str">
            <v>B</v>
          </cell>
          <cell r="K407">
            <v>0.3</v>
          </cell>
          <cell r="L407">
            <v>0.5</v>
          </cell>
          <cell r="M407">
            <v>1.5</v>
          </cell>
          <cell r="N407">
            <v>2.0699999999999998</v>
          </cell>
          <cell r="P407" t="str">
            <v>B</v>
          </cell>
          <cell r="Q407">
            <v>0.3</v>
          </cell>
          <cell r="R407">
            <v>1</v>
          </cell>
          <cell r="S407">
            <v>3</v>
          </cell>
          <cell r="T407">
            <v>2.12</v>
          </cell>
        </row>
        <row r="408">
          <cell r="J408" t="str">
            <v>B</v>
          </cell>
          <cell r="K408">
            <v>0.3</v>
          </cell>
          <cell r="L408">
            <v>0.5</v>
          </cell>
          <cell r="M408">
            <v>2</v>
          </cell>
          <cell r="N408">
            <v>2.0699999999999998</v>
          </cell>
          <cell r="P408" t="str">
            <v>B</v>
          </cell>
          <cell r="Q408">
            <v>0.3</v>
          </cell>
          <cell r="R408">
            <v>1</v>
          </cell>
          <cell r="S408">
            <v>5</v>
          </cell>
          <cell r="T408">
            <v>2.14</v>
          </cell>
        </row>
        <row r="409">
          <cell r="J409" t="str">
            <v>B</v>
          </cell>
          <cell r="K409">
            <v>0.3</v>
          </cell>
          <cell r="L409">
            <v>0.5</v>
          </cell>
          <cell r="M409">
            <v>3</v>
          </cell>
          <cell r="N409">
            <v>2.0699999999999998</v>
          </cell>
          <cell r="P409" t="str">
            <v>B</v>
          </cell>
          <cell r="Q409">
            <v>0.3</v>
          </cell>
          <cell r="R409">
            <v>1</v>
          </cell>
          <cell r="S409">
            <v>10</v>
          </cell>
          <cell r="T409">
            <v>2.15</v>
          </cell>
        </row>
        <row r="410">
          <cell r="J410" t="str">
            <v>B</v>
          </cell>
          <cell r="K410">
            <v>0.3</v>
          </cell>
          <cell r="L410">
            <v>0.5</v>
          </cell>
          <cell r="M410">
            <v>5</v>
          </cell>
          <cell r="N410">
            <v>2.0699999999999998</v>
          </cell>
          <cell r="P410" t="str">
            <v>B</v>
          </cell>
          <cell r="Q410">
            <v>0.3</v>
          </cell>
          <cell r="R410">
            <v>1</v>
          </cell>
          <cell r="S410">
            <v>15</v>
          </cell>
          <cell r="T410">
            <v>2.16</v>
          </cell>
        </row>
        <row r="411">
          <cell r="J411" t="str">
            <v>B</v>
          </cell>
          <cell r="K411">
            <v>0.3</v>
          </cell>
          <cell r="L411">
            <v>0.5</v>
          </cell>
          <cell r="M411">
            <v>10</v>
          </cell>
          <cell r="N411">
            <v>2.0699999999999998</v>
          </cell>
          <cell r="P411" t="str">
            <v>B</v>
          </cell>
          <cell r="Q411">
            <v>0.3</v>
          </cell>
          <cell r="R411">
            <v>1</v>
          </cell>
          <cell r="S411">
            <v>20</v>
          </cell>
          <cell r="T411">
            <v>2.16</v>
          </cell>
        </row>
        <row r="412">
          <cell r="J412" t="str">
            <v>B</v>
          </cell>
          <cell r="K412">
            <v>0.3</v>
          </cell>
          <cell r="L412">
            <v>0.5</v>
          </cell>
          <cell r="M412">
            <v>15</v>
          </cell>
          <cell r="N412">
            <v>2.0699999999999998</v>
          </cell>
          <cell r="P412" t="str">
            <v>B</v>
          </cell>
          <cell r="Q412">
            <v>0.3</v>
          </cell>
          <cell r="R412">
            <v>1</v>
          </cell>
          <cell r="S412">
            <v>25</v>
          </cell>
          <cell r="T412">
            <v>2.16</v>
          </cell>
        </row>
        <row r="413">
          <cell r="J413" t="str">
            <v>B</v>
          </cell>
          <cell r="K413">
            <v>0.3</v>
          </cell>
          <cell r="L413">
            <v>1</v>
          </cell>
          <cell r="M413">
            <v>0.5</v>
          </cell>
          <cell r="N413">
            <v>2.1</v>
          </cell>
          <cell r="P413" t="str">
            <v>B</v>
          </cell>
          <cell r="Q413">
            <v>0.3</v>
          </cell>
          <cell r="R413">
            <v>2</v>
          </cell>
          <cell r="S413">
            <v>1</v>
          </cell>
          <cell r="T413">
            <v>2.1</v>
          </cell>
        </row>
        <row r="414">
          <cell r="J414" t="str">
            <v>B</v>
          </cell>
          <cell r="K414">
            <v>0.3</v>
          </cell>
          <cell r="L414">
            <v>1</v>
          </cell>
          <cell r="M414">
            <v>1</v>
          </cell>
          <cell r="N414">
            <v>2.08</v>
          </cell>
          <cell r="P414" t="str">
            <v>B</v>
          </cell>
          <cell r="Q414">
            <v>0.3</v>
          </cell>
          <cell r="R414">
            <v>2</v>
          </cell>
          <cell r="S414">
            <v>2</v>
          </cell>
          <cell r="T414">
            <v>2.12</v>
          </cell>
        </row>
        <row r="415">
          <cell r="J415" t="str">
            <v>B</v>
          </cell>
          <cell r="K415">
            <v>0.3</v>
          </cell>
          <cell r="L415">
            <v>1</v>
          </cell>
          <cell r="M415">
            <v>1.5</v>
          </cell>
          <cell r="N415">
            <v>2.0699999999999998</v>
          </cell>
          <cell r="P415" t="str">
            <v>B</v>
          </cell>
          <cell r="Q415">
            <v>0.3</v>
          </cell>
          <cell r="R415">
            <v>2</v>
          </cell>
          <cell r="S415">
            <v>3</v>
          </cell>
          <cell r="T415">
            <v>2.12</v>
          </cell>
        </row>
        <row r="416">
          <cell r="J416" t="str">
            <v>B</v>
          </cell>
          <cell r="K416">
            <v>0.3</v>
          </cell>
          <cell r="L416">
            <v>1</v>
          </cell>
          <cell r="M416">
            <v>2</v>
          </cell>
          <cell r="N416" t="str">
            <v>2.07</v>
          </cell>
          <cell r="P416" t="str">
            <v>B</v>
          </cell>
          <cell r="Q416">
            <v>0.3</v>
          </cell>
          <cell r="R416">
            <v>2</v>
          </cell>
          <cell r="S416">
            <v>5</v>
          </cell>
          <cell r="T416">
            <v>2.14</v>
          </cell>
        </row>
        <row r="417">
          <cell r="J417" t="str">
            <v>B</v>
          </cell>
          <cell r="K417">
            <v>0.3</v>
          </cell>
          <cell r="L417">
            <v>1</v>
          </cell>
          <cell r="M417">
            <v>3</v>
          </cell>
          <cell r="N417">
            <v>2.06</v>
          </cell>
          <cell r="P417" t="str">
            <v>B</v>
          </cell>
          <cell r="Q417">
            <v>0.3</v>
          </cell>
          <cell r="R417">
            <v>2</v>
          </cell>
          <cell r="S417">
            <v>10</v>
          </cell>
          <cell r="T417">
            <v>2.17</v>
          </cell>
        </row>
        <row r="418">
          <cell r="J418" t="str">
            <v>B</v>
          </cell>
          <cell r="K418">
            <v>0.3</v>
          </cell>
          <cell r="L418">
            <v>1</v>
          </cell>
          <cell r="M418">
            <v>5</v>
          </cell>
          <cell r="N418">
            <v>2.06</v>
          </cell>
          <cell r="P418" t="str">
            <v>B</v>
          </cell>
          <cell r="Q418">
            <v>0.3</v>
          </cell>
          <cell r="R418">
            <v>2</v>
          </cell>
          <cell r="S418">
            <v>15</v>
          </cell>
          <cell r="T418">
            <v>2.17</v>
          </cell>
        </row>
        <row r="419">
          <cell r="J419" t="str">
            <v>B</v>
          </cell>
          <cell r="K419">
            <v>0.3</v>
          </cell>
          <cell r="L419">
            <v>1</v>
          </cell>
          <cell r="M419">
            <v>10</v>
          </cell>
          <cell r="N419">
            <v>2.06</v>
          </cell>
          <cell r="P419" t="str">
            <v>B</v>
          </cell>
          <cell r="Q419">
            <v>0.3</v>
          </cell>
          <cell r="R419">
            <v>2</v>
          </cell>
          <cell r="S419">
            <v>20</v>
          </cell>
          <cell r="T419">
            <v>2.1800000000000002</v>
          </cell>
        </row>
        <row r="420">
          <cell r="J420" t="str">
            <v>B</v>
          </cell>
          <cell r="K420">
            <v>0.3</v>
          </cell>
          <cell r="L420">
            <v>1</v>
          </cell>
          <cell r="M420">
            <v>15</v>
          </cell>
          <cell r="N420">
            <v>2.06</v>
          </cell>
          <cell r="P420" t="str">
            <v>B</v>
          </cell>
          <cell r="Q420">
            <v>0.3</v>
          </cell>
          <cell r="R420">
            <v>2</v>
          </cell>
          <cell r="S420">
            <v>25</v>
          </cell>
          <cell r="T420">
            <v>2.1800000000000002</v>
          </cell>
        </row>
        <row r="421">
          <cell r="J421" t="str">
            <v>B</v>
          </cell>
          <cell r="K421">
            <v>0</v>
          </cell>
          <cell r="L421">
            <v>0</v>
          </cell>
          <cell r="M421">
            <v>0.5</v>
          </cell>
          <cell r="N421">
            <v>2.02</v>
          </cell>
          <cell r="P421" t="str">
            <v>B</v>
          </cell>
          <cell r="Q421">
            <v>0</v>
          </cell>
          <cell r="R421">
            <v>0.1</v>
          </cell>
          <cell r="S421">
            <v>1</v>
          </cell>
          <cell r="T421">
            <v>2.02</v>
          </cell>
        </row>
        <row r="422">
          <cell r="J422" t="str">
            <v>B</v>
          </cell>
          <cell r="K422">
            <v>0</v>
          </cell>
          <cell r="L422">
            <v>0</v>
          </cell>
          <cell r="M422">
            <v>1</v>
          </cell>
          <cell r="N422">
            <v>2.02</v>
          </cell>
          <cell r="P422" t="str">
            <v>B</v>
          </cell>
          <cell r="Q422">
            <v>0</v>
          </cell>
          <cell r="R422">
            <v>0.1</v>
          </cell>
          <cell r="S422">
            <v>2</v>
          </cell>
          <cell r="T422">
            <v>2.02</v>
          </cell>
        </row>
        <row r="423">
          <cell r="J423" t="str">
            <v>B</v>
          </cell>
          <cell r="K423">
            <v>0</v>
          </cell>
          <cell r="L423">
            <v>0</v>
          </cell>
          <cell r="M423">
            <v>1.5</v>
          </cell>
          <cell r="N423">
            <v>2.02</v>
          </cell>
          <cell r="P423" t="str">
            <v>B</v>
          </cell>
          <cell r="Q423">
            <v>0</v>
          </cell>
          <cell r="R423">
            <v>0.1</v>
          </cell>
          <cell r="S423">
            <v>3</v>
          </cell>
          <cell r="T423">
            <v>2.02</v>
          </cell>
        </row>
        <row r="424">
          <cell r="J424" t="str">
            <v>B</v>
          </cell>
          <cell r="K424">
            <v>0</v>
          </cell>
          <cell r="L424">
            <v>0</v>
          </cell>
          <cell r="M424">
            <v>2</v>
          </cell>
          <cell r="N424">
            <v>2.02</v>
          </cell>
          <cell r="P424" t="str">
            <v>B</v>
          </cell>
          <cell r="Q424">
            <v>0</v>
          </cell>
          <cell r="R424">
            <v>0.1</v>
          </cell>
          <cell r="S424">
            <v>5</v>
          </cell>
          <cell r="T424">
            <v>2.02</v>
          </cell>
        </row>
        <row r="425">
          <cell r="J425" t="str">
            <v>B</v>
          </cell>
          <cell r="K425">
            <v>0</v>
          </cell>
          <cell r="L425">
            <v>0</v>
          </cell>
          <cell r="M425">
            <v>3</v>
          </cell>
          <cell r="N425">
            <v>2.02</v>
          </cell>
          <cell r="P425" t="str">
            <v>B</v>
          </cell>
          <cell r="Q425">
            <v>0</v>
          </cell>
          <cell r="R425">
            <v>0.1</v>
          </cell>
          <cell r="S425">
            <v>10</v>
          </cell>
          <cell r="T425">
            <v>2.02</v>
          </cell>
        </row>
        <row r="426">
          <cell r="J426" t="str">
            <v>B</v>
          </cell>
          <cell r="K426">
            <v>0</v>
          </cell>
          <cell r="L426">
            <v>0</v>
          </cell>
          <cell r="M426">
            <v>5</v>
          </cell>
          <cell r="N426">
            <v>2.02</v>
          </cell>
          <cell r="P426" t="str">
            <v>B</v>
          </cell>
          <cell r="Q426">
            <v>0</v>
          </cell>
          <cell r="R426">
            <v>0.1</v>
          </cell>
          <cell r="S426">
            <v>15</v>
          </cell>
          <cell r="T426">
            <v>2.02</v>
          </cell>
        </row>
        <row r="427">
          <cell r="J427" t="str">
            <v>B</v>
          </cell>
          <cell r="K427">
            <v>0</v>
          </cell>
          <cell r="L427">
            <v>0</v>
          </cell>
          <cell r="M427">
            <v>10</v>
          </cell>
          <cell r="N427">
            <v>2.02</v>
          </cell>
          <cell r="P427" t="str">
            <v>B</v>
          </cell>
          <cell r="Q427">
            <v>0</v>
          </cell>
          <cell r="R427">
            <v>0.1</v>
          </cell>
          <cell r="S427">
            <v>20</v>
          </cell>
          <cell r="T427">
            <v>2.02</v>
          </cell>
        </row>
        <row r="428">
          <cell r="J428" t="str">
            <v>B</v>
          </cell>
          <cell r="K428">
            <v>0</v>
          </cell>
          <cell r="L428">
            <v>0</v>
          </cell>
          <cell r="M428">
            <v>15</v>
          </cell>
          <cell r="N428">
            <v>2.02</v>
          </cell>
          <cell r="P428" t="str">
            <v>B</v>
          </cell>
          <cell r="Q428">
            <v>0</v>
          </cell>
          <cell r="R428">
            <v>0.1</v>
          </cell>
          <cell r="S428">
            <v>25</v>
          </cell>
          <cell r="T428">
            <v>2.02</v>
          </cell>
        </row>
        <row r="429">
          <cell r="J429" t="str">
            <v>B</v>
          </cell>
          <cell r="K429">
            <v>0</v>
          </cell>
          <cell r="L429">
            <v>0.1</v>
          </cell>
          <cell r="M429">
            <v>0.5</v>
          </cell>
          <cell r="N429">
            <v>2.02</v>
          </cell>
          <cell r="P429" t="str">
            <v>B</v>
          </cell>
          <cell r="Q429">
            <v>0</v>
          </cell>
          <cell r="R429">
            <v>0.3</v>
          </cell>
          <cell r="S429">
            <v>1</v>
          </cell>
          <cell r="T429">
            <v>2.02</v>
          </cell>
        </row>
        <row r="430">
          <cell r="J430" t="str">
            <v>B</v>
          </cell>
          <cell r="K430">
            <v>0</v>
          </cell>
          <cell r="L430">
            <v>0.1</v>
          </cell>
          <cell r="M430">
            <v>1</v>
          </cell>
          <cell r="N430">
            <v>2.02</v>
          </cell>
          <cell r="P430" t="str">
            <v>B</v>
          </cell>
          <cell r="Q430">
            <v>0</v>
          </cell>
          <cell r="R430">
            <v>0.3</v>
          </cell>
          <cell r="S430">
            <v>2</v>
          </cell>
          <cell r="T430">
            <v>2.02</v>
          </cell>
        </row>
        <row r="431">
          <cell r="J431" t="str">
            <v>B</v>
          </cell>
          <cell r="K431">
            <v>0</v>
          </cell>
          <cell r="L431">
            <v>0.1</v>
          </cell>
          <cell r="M431">
            <v>1.5</v>
          </cell>
          <cell r="N431">
            <v>2.02</v>
          </cell>
          <cell r="P431" t="str">
            <v>B</v>
          </cell>
          <cell r="Q431">
            <v>0</v>
          </cell>
          <cell r="R431">
            <v>0.3</v>
          </cell>
          <cell r="S431">
            <v>3</v>
          </cell>
          <cell r="T431">
            <v>2.02</v>
          </cell>
        </row>
        <row r="432">
          <cell r="J432" t="str">
            <v>B</v>
          </cell>
          <cell r="K432">
            <v>0</v>
          </cell>
          <cell r="L432">
            <v>0.1</v>
          </cell>
          <cell r="M432">
            <v>2</v>
          </cell>
          <cell r="N432">
            <v>2.02</v>
          </cell>
          <cell r="P432" t="str">
            <v>B</v>
          </cell>
          <cell r="Q432">
            <v>0</v>
          </cell>
          <cell r="R432">
            <v>0.3</v>
          </cell>
          <cell r="S432">
            <v>5</v>
          </cell>
          <cell r="T432">
            <v>2.02</v>
          </cell>
        </row>
        <row r="433">
          <cell r="J433" t="str">
            <v>B</v>
          </cell>
          <cell r="K433">
            <v>0</v>
          </cell>
          <cell r="L433">
            <v>0.1</v>
          </cell>
          <cell r="M433">
            <v>3</v>
          </cell>
          <cell r="N433">
            <v>2.02</v>
          </cell>
          <cell r="P433" t="str">
            <v>B</v>
          </cell>
          <cell r="Q433">
            <v>0</v>
          </cell>
          <cell r="R433">
            <v>0.3</v>
          </cell>
          <cell r="S433">
            <v>10</v>
          </cell>
          <cell r="T433">
            <v>2.02</v>
          </cell>
        </row>
        <row r="434">
          <cell r="J434" t="str">
            <v>B</v>
          </cell>
          <cell r="K434">
            <v>0</v>
          </cell>
          <cell r="L434">
            <v>0.1</v>
          </cell>
          <cell r="M434">
            <v>5</v>
          </cell>
          <cell r="N434">
            <v>2.02</v>
          </cell>
          <cell r="P434" t="str">
            <v>B</v>
          </cell>
          <cell r="Q434">
            <v>0</v>
          </cell>
          <cell r="R434">
            <v>0.3</v>
          </cell>
          <cell r="S434">
            <v>15</v>
          </cell>
          <cell r="T434">
            <v>2.02</v>
          </cell>
        </row>
        <row r="435">
          <cell r="J435" t="str">
            <v>B</v>
          </cell>
          <cell r="K435">
            <v>0</v>
          </cell>
          <cell r="L435">
            <v>0.1</v>
          </cell>
          <cell r="M435">
            <v>10</v>
          </cell>
          <cell r="N435">
            <v>2.02</v>
          </cell>
          <cell r="P435" t="str">
            <v>B</v>
          </cell>
          <cell r="Q435">
            <v>0</v>
          </cell>
          <cell r="R435">
            <v>0.3</v>
          </cell>
          <cell r="S435">
            <v>20</v>
          </cell>
          <cell r="T435">
            <v>2.02</v>
          </cell>
        </row>
        <row r="436">
          <cell r="J436" t="str">
            <v>B</v>
          </cell>
          <cell r="K436">
            <v>0</v>
          </cell>
          <cell r="L436">
            <v>0.1</v>
          </cell>
          <cell r="M436">
            <v>15</v>
          </cell>
          <cell r="N436">
            <v>2.02</v>
          </cell>
          <cell r="P436" t="str">
            <v>B</v>
          </cell>
          <cell r="Q436">
            <v>0</v>
          </cell>
          <cell r="R436">
            <v>0.3</v>
          </cell>
          <cell r="S436">
            <v>25</v>
          </cell>
          <cell r="T436">
            <v>2.02</v>
          </cell>
        </row>
        <row r="437">
          <cell r="J437" t="str">
            <v>B</v>
          </cell>
          <cell r="K437">
            <v>0</v>
          </cell>
          <cell r="L437">
            <v>0.3</v>
          </cell>
          <cell r="M437">
            <v>0.5</v>
          </cell>
          <cell r="N437">
            <v>2.02</v>
          </cell>
          <cell r="P437" t="str">
            <v>B</v>
          </cell>
          <cell r="Q437">
            <v>0</v>
          </cell>
          <cell r="R437">
            <v>0.5</v>
          </cell>
          <cell r="S437">
            <v>1</v>
          </cell>
          <cell r="T437">
            <v>2.02</v>
          </cell>
        </row>
        <row r="438">
          <cell r="J438" t="str">
            <v>B</v>
          </cell>
          <cell r="K438">
            <v>0</v>
          </cell>
          <cell r="L438">
            <v>0.3</v>
          </cell>
          <cell r="M438">
            <v>1</v>
          </cell>
          <cell r="N438">
            <v>2.02</v>
          </cell>
          <cell r="P438" t="str">
            <v>B</v>
          </cell>
          <cell r="Q438">
            <v>0</v>
          </cell>
          <cell r="R438">
            <v>0.5</v>
          </cell>
          <cell r="S438">
            <v>2</v>
          </cell>
          <cell r="T438">
            <v>2.02</v>
          </cell>
        </row>
        <row r="439">
          <cell r="J439" t="str">
            <v>B</v>
          </cell>
          <cell r="K439">
            <v>0</v>
          </cell>
          <cell r="L439">
            <v>0.3</v>
          </cell>
          <cell r="M439">
            <v>1.5</v>
          </cell>
          <cell r="N439">
            <v>2.02</v>
          </cell>
          <cell r="P439" t="str">
            <v>B</v>
          </cell>
          <cell r="Q439">
            <v>0</v>
          </cell>
          <cell r="R439">
            <v>0.5</v>
          </cell>
          <cell r="S439">
            <v>3</v>
          </cell>
          <cell r="T439">
            <v>2.02</v>
          </cell>
        </row>
        <row r="440">
          <cell r="J440" t="str">
            <v>B</v>
          </cell>
          <cell r="K440">
            <v>0</v>
          </cell>
          <cell r="L440">
            <v>0.3</v>
          </cell>
          <cell r="M440">
            <v>2</v>
          </cell>
          <cell r="N440">
            <v>2.02</v>
          </cell>
          <cell r="P440" t="str">
            <v>B</v>
          </cell>
          <cell r="Q440">
            <v>0</v>
          </cell>
          <cell r="R440">
            <v>0.5</v>
          </cell>
          <cell r="S440">
            <v>5</v>
          </cell>
          <cell r="T440">
            <v>2.02</v>
          </cell>
        </row>
        <row r="441">
          <cell r="J441" t="str">
            <v>B</v>
          </cell>
          <cell r="K441">
            <v>0</v>
          </cell>
          <cell r="L441">
            <v>0.3</v>
          </cell>
          <cell r="M441">
            <v>3</v>
          </cell>
          <cell r="N441">
            <v>2.02</v>
          </cell>
          <cell r="P441" t="str">
            <v>B</v>
          </cell>
          <cell r="Q441">
            <v>0</v>
          </cell>
          <cell r="R441">
            <v>0.5</v>
          </cell>
          <cell r="S441">
            <v>10</v>
          </cell>
          <cell r="T441">
            <v>2.02</v>
          </cell>
        </row>
        <row r="442">
          <cell r="J442" t="str">
            <v>B</v>
          </cell>
          <cell r="K442">
            <v>0</v>
          </cell>
          <cell r="L442">
            <v>0.3</v>
          </cell>
          <cell r="M442">
            <v>5</v>
          </cell>
          <cell r="N442">
            <v>2.02</v>
          </cell>
          <cell r="P442" t="str">
            <v>B</v>
          </cell>
          <cell r="Q442">
            <v>0</v>
          </cell>
          <cell r="R442">
            <v>0.5</v>
          </cell>
          <cell r="S442">
            <v>15</v>
          </cell>
          <cell r="T442">
            <v>2.02</v>
          </cell>
        </row>
        <row r="443">
          <cell r="J443" t="str">
            <v>B</v>
          </cell>
          <cell r="K443">
            <v>0</v>
          </cell>
          <cell r="L443">
            <v>0.3</v>
          </cell>
          <cell r="M443">
            <v>10</v>
          </cell>
          <cell r="N443">
            <v>2.02</v>
          </cell>
          <cell r="P443" t="str">
            <v>B</v>
          </cell>
          <cell r="Q443">
            <v>0</v>
          </cell>
          <cell r="R443">
            <v>0.5</v>
          </cell>
          <cell r="S443">
            <v>20</v>
          </cell>
          <cell r="T443">
            <v>2.02</v>
          </cell>
        </row>
        <row r="444">
          <cell r="J444" t="str">
            <v>B</v>
          </cell>
          <cell r="K444">
            <v>0</v>
          </cell>
          <cell r="L444">
            <v>0.3</v>
          </cell>
          <cell r="M444">
            <v>15</v>
          </cell>
          <cell r="N444">
            <v>2.02</v>
          </cell>
          <cell r="P444" t="str">
            <v>B</v>
          </cell>
          <cell r="Q444">
            <v>0</v>
          </cell>
          <cell r="R444">
            <v>0.5</v>
          </cell>
          <cell r="S444">
            <v>25</v>
          </cell>
          <cell r="T444">
            <v>2.02</v>
          </cell>
        </row>
        <row r="445">
          <cell r="J445" t="str">
            <v>B</v>
          </cell>
          <cell r="K445">
            <v>0</v>
          </cell>
          <cell r="L445">
            <v>0.5</v>
          </cell>
          <cell r="M445">
            <v>0.5</v>
          </cell>
          <cell r="N445">
            <v>2.02</v>
          </cell>
          <cell r="P445" t="str">
            <v>B</v>
          </cell>
          <cell r="Q445">
            <v>0</v>
          </cell>
          <cell r="R445">
            <v>1</v>
          </cell>
          <cell r="S445">
            <v>1</v>
          </cell>
          <cell r="T445">
            <v>2.02</v>
          </cell>
        </row>
        <row r="446">
          <cell r="J446" t="str">
            <v>B</v>
          </cell>
          <cell r="K446">
            <v>0</v>
          </cell>
          <cell r="L446">
            <v>0.5</v>
          </cell>
          <cell r="M446">
            <v>1</v>
          </cell>
          <cell r="N446">
            <v>2.02</v>
          </cell>
          <cell r="P446" t="str">
            <v>B</v>
          </cell>
          <cell r="Q446">
            <v>0</v>
          </cell>
          <cell r="R446">
            <v>1</v>
          </cell>
          <cell r="S446">
            <v>2</v>
          </cell>
          <cell r="T446">
            <v>2.02</v>
          </cell>
        </row>
        <row r="447">
          <cell r="J447" t="str">
            <v>B</v>
          </cell>
          <cell r="K447">
            <v>0</v>
          </cell>
          <cell r="L447">
            <v>0.5</v>
          </cell>
          <cell r="M447">
            <v>1.5</v>
          </cell>
          <cell r="N447">
            <v>2.02</v>
          </cell>
          <cell r="P447" t="str">
            <v>B</v>
          </cell>
          <cell r="Q447">
            <v>0</v>
          </cell>
          <cell r="R447">
            <v>1</v>
          </cell>
          <cell r="S447">
            <v>3</v>
          </cell>
          <cell r="T447">
            <v>2.02</v>
          </cell>
        </row>
        <row r="448">
          <cell r="J448" t="str">
            <v>B</v>
          </cell>
          <cell r="K448">
            <v>0</v>
          </cell>
          <cell r="L448">
            <v>0.5</v>
          </cell>
          <cell r="M448">
            <v>2</v>
          </cell>
          <cell r="N448">
            <v>2.02</v>
          </cell>
          <cell r="P448" t="str">
            <v>B</v>
          </cell>
          <cell r="Q448">
            <v>0</v>
          </cell>
          <cell r="R448">
            <v>1</v>
          </cell>
          <cell r="S448">
            <v>5</v>
          </cell>
          <cell r="T448">
            <v>2.02</v>
          </cell>
        </row>
        <row r="449">
          <cell r="J449" t="str">
            <v>B</v>
          </cell>
          <cell r="K449">
            <v>0</v>
          </cell>
          <cell r="L449">
            <v>0.5</v>
          </cell>
          <cell r="M449">
            <v>3</v>
          </cell>
          <cell r="N449">
            <v>2.02</v>
          </cell>
          <cell r="P449" t="str">
            <v>B</v>
          </cell>
          <cell r="Q449">
            <v>0</v>
          </cell>
          <cell r="R449">
            <v>1</v>
          </cell>
          <cell r="S449">
            <v>10</v>
          </cell>
          <cell r="T449">
            <v>2.02</v>
          </cell>
        </row>
        <row r="450">
          <cell r="J450" t="str">
            <v>B</v>
          </cell>
          <cell r="K450">
            <v>0</v>
          </cell>
          <cell r="L450">
            <v>0.5</v>
          </cell>
          <cell r="M450">
            <v>5</v>
          </cell>
          <cell r="N450">
            <v>2.02</v>
          </cell>
          <cell r="P450" t="str">
            <v>B</v>
          </cell>
          <cell r="Q450">
            <v>0</v>
          </cell>
          <cell r="R450">
            <v>1</v>
          </cell>
          <cell r="S450">
            <v>15</v>
          </cell>
          <cell r="T450">
            <v>2.02</v>
          </cell>
        </row>
        <row r="451">
          <cell r="J451" t="str">
            <v>B</v>
          </cell>
          <cell r="K451">
            <v>0</v>
          </cell>
          <cell r="L451">
            <v>0.5</v>
          </cell>
          <cell r="M451">
            <v>10</v>
          </cell>
          <cell r="N451">
            <v>2.02</v>
          </cell>
          <cell r="P451" t="str">
            <v>B</v>
          </cell>
          <cell r="Q451">
            <v>0</v>
          </cell>
          <cell r="R451">
            <v>1</v>
          </cell>
          <cell r="S451">
            <v>20</v>
          </cell>
          <cell r="T451">
            <v>2.02</v>
          </cell>
        </row>
        <row r="452">
          <cell r="J452" t="str">
            <v>B</v>
          </cell>
          <cell r="K452">
            <v>0</v>
          </cell>
          <cell r="L452">
            <v>0.5</v>
          </cell>
          <cell r="M452">
            <v>15</v>
          </cell>
          <cell r="N452">
            <v>2.02</v>
          </cell>
          <cell r="P452" t="str">
            <v>B</v>
          </cell>
          <cell r="Q452">
            <v>0</v>
          </cell>
          <cell r="R452">
            <v>1</v>
          </cell>
          <cell r="S452">
            <v>25</v>
          </cell>
          <cell r="T452">
            <v>2.02</v>
          </cell>
        </row>
        <row r="453">
          <cell r="J453" t="str">
            <v>B</v>
          </cell>
          <cell r="K453">
            <v>0</v>
          </cell>
          <cell r="L453">
            <v>1</v>
          </cell>
          <cell r="M453">
            <v>0.5</v>
          </cell>
          <cell r="N453">
            <v>2.02</v>
          </cell>
          <cell r="P453" t="str">
            <v>B</v>
          </cell>
          <cell r="Q453">
            <v>0</v>
          </cell>
          <cell r="R453">
            <v>2</v>
          </cell>
          <cell r="S453">
            <v>1</v>
          </cell>
          <cell r="T453">
            <v>2.02</v>
          </cell>
        </row>
        <row r="454">
          <cell r="J454" t="str">
            <v>B</v>
          </cell>
          <cell r="K454">
            <v>0</v>
          </cell>
          <cell r="L454">
            <v>1</v>
          </cell>
          <cell r="M454">
            <v>1</v>
          </cell>
          <cell r="N454">
            <v>2.02</v>
          </cell>
          <cell r="P454" t="str">
            <v>B</v>
          </cell>
          <cell r="Q454">
            <v>0</v>
          </cell>
          <cell r="R454">
            <v>2</v>
          </cell>
          <cell r="S454">
            <v>2</v>
          </cell>
          <cell r="T454">
            <v>2.02</v>
          </cell>
        </row>
        <row r="455">
          <cell r="J455" t="str">
            <v>B</v>
          </cell>
          <cell r="K455">
            <v>0</v>
          </cell>
          <cell r="L455">
            <v>1</v>
          </cell>
          <cell r="M455">
            <v>1.5</v>
          </cell>
          <cell r="N455">
            <v>2.02</v>
          </cell>
          <cell r="P455" t="str">
            <v>B</v>
          </cell>
          <cell r="Q455">
            <v>0</v>
          </cell>
          <cell r="R455">
            <v>2</v>
          </cell>
          <cell r="S455">
            <v>3</v>
          </cell>
          <cell r="T455">
            <v>2.02</v>
          </cell>
        </row>
        <row r="456">
          <cell r="J456" t="str">
            <v>B</v>
          </cell>
          <cell r="K456">
            <v>0</v>
          </cell>
          <cell r="L456">
            <v>1</v>
          </cell>
          <cell r="M456">
            <v>2</v>
          </cell>
          <cell r="N456">
            <v>2.02</v>
          </cell>
          <cell r="P456" t="str">
            <v>B</v>
          </cell>
          <cell r="Q456">
            <v>0</v>
          </cell>
          <cell r="R456">
            <v>2</v>
          </cell>
          <cell r="S456">
            <v>5</v>
          </cell>
          <cell r="T456">
            <v>2.02</v>
          </cell>
        </row>
        <row r="457">
          <cell r="J457" t="str">
            <v>B</v>
          </cell>
          <cell r="K457">
            <v>0</v>
          </cell>
          <cell r="L457">
            <v>1</v>
          </cell>
          <cell r="M457">
            <v>3</v>
          </cell>
          <cell r="N457">
            <v>2.02</v>
          </cell>
          <cell r="P457" t="str">
            <v>B</v>
          </cell>
          <cell r="Q457">
            <v>0</v>
          </cell>
          <cell r="R457">
            <v>2</v>
          </cell>
          <cell r="S457">
            <v>10</v>
          </cell>
          <cell r="T457">
            <v>2.02</v>
          </cell>
        </row>
        <row r="458">
          <cell r="J458" t="str">
            <v>B</v>
          </cell>
          <cell r="K458">
            <v>0</v>
          </cell>
          <cell r="L458">
            <v>1</v>
          </cell>
          <cell r="M458">
            <v>5</v>
          </cell>
          <cell r="N458">
            <v>2.02</v>
          </cell>
          <cell r="P458" t="str">
            <v>B</v>
          </cell>
          <cell r="Q458">
            <v>0</v>
          </cell>
          <cell r="R458">
            <v>2</v>
          </cell>
          <cell r="S458">
            <v>15</v>
          </cell>
          <cell r="T458">
            <v>2.02</v>
          </cell>
        </row>
        <row r="459">
          <cell r="J459" t="str">
            <v>B</v>
          </cell>
          <cell r="K459">
            <v>0</v>
          </cell>
          <cell r="L459">
            <v>1</v>
          </cell>
          <cell r="M459">
            <v>10</v>
          </cell>
          <cell r="N459">
            <v>2.02</v>
          </cell>
          <cell r="P459" t="str">
            <v>B</v>
          </cell>
          <cell r="Q459">
            <v>0</v>
          </cell>
          <cell r="R459">
            <v>2</v>
          </cell>
          <cell r="S459">
            <v>20</v>
          </cell>
          <cell r="T459">
            <v>2.02</v>
          </cell>
        </row>
        <row r="460">
          <cell r="J460" t="str">
            <v>B</v>
          </cell>
          <cell r="K460">
            <v>0</v>
          </cell>
          <cell r="L460">
            <v>1</v>
          </cell>
          <cell r="M460">
            <v>15</v>
          </cell>
          <cell r="N460">
            <v>2.02</v>
          </cell>
          <cell r="P460" t="str">
            <v>B</v>
          </cell>
          <cell r="Q460">
            <v>0</v>
          </cell>
          <cell r="R460">
            <v>2</v>
          </cell>
          <cell r="S460">
            <v>25</v>
          </cell>
          <cell r="T460">
            <v>2.02</v>
          </cell>
        </row>
        <row r="461">
          <cell r="J461" t="str">
            <v>C</v>
          </cell>
          <cell r="K461">
            <v>0.9</v>
          </cell>
          <cell r="L461">
            <v>0</v>
          </cell>
          <cell r="M461">
            <v>0.5</v>
          </cell>
          <cell r="N461">
            <v>3.01</v>
          </cell>
          <cell r="P461" t="str">
            <v>C</v>
          </cell>
          <cell r="Q461">
            <v>0.9</v>
          </cell>
          <cell r="R461">
            <v>0.1</v>
          </cell>
          <cell r="S461">
            <v>1</v>
          </cell>
          <cell r="T461">
            <v>2.62</v>
          </cell>
        </row>
        <row r="462">
          <cell r="J462" t="str">
            <v>C</v>
          </cell>
          <cell r="K462">
            <v>0.9</v>
          </cell>
          <cell r="L462">
            <v>0</v>
          </cell>
          <cell r="M462">
            <v>1</v>
          </cell>
          <cell r="N462">
            <v>2.5499999999999998</v>
          </cell>
          <cell r="P462" t="str">
            <v>C</v>
          </cell>
          <cell r="Q462">
            <v>0.9</v>
          </cell>
          <cell r="R462">
            <v>0.1</v>
          </cell>
          <cell r="S462">
            <v>2</v>
          </cell>
          <cell r="T462">
            <v>2.62</v>
          </cell>
        </row>
        <row r="463">
          <cell r="J463" t="str">
            <v>C</v>
          </cell>
          <cell r="K463">
            <v>0.9</v>
          </cell>
          <cell r="L463">
            <v>0</v>
          </cell>
          <cell r="M463">
            <v>1.5</v>
          </cell>
          <cell r="N463">
            <v>2.42</v>
          </cell>
          <cell r="P463" t="str">
            <v>C</v>
          </cell>
          <cell r="Q463">
            <v>0.9</v>
          </cell>
          <cell r="R463">
            <v>0.1</v>
          </cell>
          <cell r="S463">
            <v>3</v>
          </cell>
          <cell r="T463">
            <v>2.64</v>
          </cell>
        </row>
        <row r="464">
          <cell r="J464" t="str">
            <v>C</v>
          </cell>
          <cell r="K464">
            <v>0.9</v>
          </cell>
          <cell r="L464">
            <v>0</v>
          </cell>
          <cell r="M464">
            <v>2</v>
          </cell>
          <cell r="N464">
            <v>2.37</v>
          </cell>
          <cell r="P464" t="str">
            <v>C</v>
          </cell>
          <cell r="Q464">
            <v>0.9</v>
          </cell>
          <cell r="R464">
            <v>0.1</v>
          </cell>
          <cell r="S464">
            <v>5</v>
          </cell>
          <cell r="T464">
            <v>2.64</v>
          </cell>
        </row>
        <row r="465">
          <cell r="J465" t="str">
            <v>C</v>
          </cell>
          <cell r="K465">
            <v>0.9</v>
          </cell>
          <cell r="L465">
            <v>0</v>
          </cell>
          <cell r="M465">
            <v>3</v>
          </cell>
          <cell r="N465">
            <v>2.31</v>
          </cell>
          <cell r="P465" t="str">
            <v>C</v>
          </cell>
          <cell r="Q465">
            <v>0.9</v>
          </cell>
          <cell r="R465">
            <v>0.1</v>
          </cell>
          <cell r="S465">
            <v>10</v>
          </cell>
          <cell r="T465">
            <v>2.64</v>
          </cell>
        </row>
        <row r="466">
          <cell r="J466" t="str">
            <v>C</v>
          </cell>
          <cell r="K466">
            <v>0.9</v>
          </cell>
          <cell r="L466">
            <v>0</v>
          </cell>
          <cell r="M466">
            <v>5</v>
          </cell>
          <cell r="N466">
            <v>2.27</v>
          </cell>
          <cell r="P466" t="str">
            <v>C</v>
          </cell>
          <cell r="Q466">
            <v>0.9</v>
          </cell>
          <cell r="R466">
            <v>0.1</v>
          </cell>
          <cell r="S466">
            <v>15</v>
          </cell>
          <cell r="T466">
            <v>2.64</v>
          </cell>
        </row>
        <row r="467">
          <cell r="J467" t="str">
            <v>C</v>
          </cell>
          <cell r="K467">
            <v>0.9</v>
          </cell>
          <cell r="L467">
            <v>0</v>
          </cell>
          <cell r="M467">
            <v>10</v>
          </cell>
          <cell r="N467">
            <v>2.2400000000000002</v>
          </cell>
          <cell r="P467" t="str">
            <v>C</v>
          </cell>
          <cell r="Q467">
            <v>0.9</v>
          </cell>
          <cell r="R467">
            <v>0.1</v>
          </cell>
          <cell r="S467">
            <v>20</v>
          </cell>
          <cell r="T467">
            <v>2.64</v>
          </cell>
        </row>
        <row r="468">
          <cell r="J468" t="str">
            <v>C</v>
          </cell>
          <cell r="K468">
            <v>0.9</v>
          </cell>
          <cell r="L468">
            <v>0</v>
          </cell>
          <cell r="M468">
            <v>15</v>
          </cell>
          <cell r="N468">
            <v>2.23</v>
          </cell>
          <cell r="P468" t="str">
            <v>C</v>
          </cell>
          <cell r="Q468">
            <v>0.9</v>
          </cell>
          <cell r="R468">
            <v>0.1</v>
          </cell>
          <cell r="S468">
            <v>25</v>
          </cell>
          <cell r="T468">
            <v>2.64</v>
          </cell>
        </row>
        <row r="469">
          <cell r="J469" t="str">
            <v>C</v>
          </cell>
          <cell r="K469">
            <v>0.9</v>
          </cell>
          <cell r="L469">
            <v>0.1</v>
          </cell>
          <cell r="M469">
            <v>0.5</v>
          </cell>
          <cell r="N469">
            <v>2.82</v>
          </cell>
          <cell r="P469" t="str">
            <v>C</v>
          </cell>
          <cell r="Q469">
            <v>0.9</v>
          </cell>
          <cell r="R469">
            <v>0.3</v>
          </cell>
          <cell r="S469">
            <v>1</v>
          </cell>
          <cell r="T469">
            <v>2.62</v>
          </cell>
        </row>
        <row r="470">
          <cell r="J470" t="str">
            <v>C</v>
          </cell>
          <cell r="K470">
            <v>0.9</v>
          </cell>
          <cell r="L470">
            <v>0.1</v>
          </cell>
          <cell r="M470">
            <v>1</v>
          </cell>
          <cell r="N470">
            <v>2.35</v>
          </cell>
          <cell r="P470" t="str">
            <v>C</v>
          </cell>
          <cell r="Q470">
            <v>0.9</v>
          </cell>
          <cell r="R470">
            <v>0.3</v>
          </cell>
          <cell r="S470">
            <v>2</v>
          </cell>
          <cell r="T470">
            <v>2.62</v>
          </cell>
        </row>
        <row r="471">
          <cell r="J471" t="str">
            <v>C</v>
          </cell>
          <cell r="K471">
            <v>0.9</v>
          </cell>
          <cell r="L471">
            <v>0.1</v>
          </cell>
          <cell r="M471">
            <v>1.5</v>
          </cell>
          <cell r="N471">
            <v>2.2599999999999998</v>
          </cell>
          <cell r="P471" t="str">
            <v>C</v>
          </cell>
          <cell r="Q471">
            <v>0.9</v>
          </cell>
          <cell r="R471">
            <v>0.3</v>
          </cell>
          <cell r="S471">
            <v>3</v>
          </cell>
          <cell r="T471">
            <v>2.64</v>
          </cell>
        </row>
        <row r="472">
          <cell r="J472" t="str">
            <v>C</v>
          </cell>
          <cell r="K472">
            <v>0.9</v>
          </cell>
          <cell r="L472">
            <v>0.1</v>
          </cell>
          <cell r="M472">
            <v>2</v>
          </cell>
          <cell r="N472">
            <v>2.2000000000000002</v>
          </cell>
          <cell r="P472" t="str">
            <v>C</v>
          </cell>
          <cell r="Q472">
            <v>0.9</v>
          </cell>
          <cell r="R472">
            <v>0.3</v>
          </cell>
          <cell r="S472">
            <v>5</v>
          </cell>
          <cell r="T472">
            <v>2.74</v>
          </cell>
        </row>
        <row r="473">
          <cell r="J473" t="str">
            <v>C</v>
          </cell>
          <cell r="K473">
            <v>0.9</v>
          </cell>
          <cell r="L473">
            <v>0.1</v>
          </cell>
          <cell r="M473">
            <v>3</v>
          </cell>
          <cell r="N473">
            <v>2.17</v>
          </cell>
          <cell r="P473" t="str">
            <v>C</v>
          </cell>
          <cell r="Q473">
            <v>0.9</v>
          </cell>
          <cell r="R473">
            <v>0.3</v>
          </cell>
          <cell r="S473">
            <v>10</v>
          </cell>
          <cell r="T473">
            <v>2.79</v>
          </cell>
        </row>
        <row r="474">
          <cell r="J474" t="str">
            <v>C</v>
          </cell>
          <cell r="K474">
            <v>0.9</v>
          </cell>
          <cell r="L474">
            <v>0.1</v>
          </cell>
          <cell r="M474">
            <v>5</v>
          </cell>
          <cell r="N474">
            <v>2.14</v>
          </cell>
          <cell r="P474" t="str">
            <v>C</v>
          </cell>
          <cell r="Q474">
            <v>0.9</v>
          </cell>
          <cell r="R474">
            <v>0.3</v>
          </cell>
          <cell r="S474">
            <v>15</v>
          </cell>
          <cell r="T474">
            <v>2.8</v>
          </cell>
        </row>
        <row r="475">
          <cell r="J475" t="str">
            <v>C</v>
          </cell>
          <cell r="K475">
            <v>0.9</v>
          </cell>
          <cell r="L475">
            <v>0.1</v>
          </cell>
          <cell r="M475">
            <v>10</v>
          </cell>
          <cell r="N475">
            <v>2.12</v>
          </cell>
          <cell r="P475" t="str">
            <v>C</v>
          </cell>
          <cell r="Q475">
            <v>0.9</v>
          </cell>
          <cell r="R475">
            <v>0.3</v>
          </cell>
          <cell r="S475">
            <v>20</v>
          </cell>
          <cell r="T475">
            <v>2.8</v>
          </cell>
        </row>
        <row r="476">
          <cell r="J476" t="str">
            <v>C</v>
          </cell>
          <cell r="K476">
            <v>0.9</v>
          </cell>
          <cell r="L476">
            <v>0.1</v>
          </cell>
          <cell r="M476">
            <v>15</v>
          </cell>
          <cell r="N476">
            <v>2.1</v>
          </cell>
          <cell r="P476" t="str">
            <v>C</v>
          </cell>
          <cell r="Q476">
            <v>0.9</v>
          </cell>
          <cell r="R476">
            <v>0.3</v>
          </cell>
          <cell r="S476">
            <v>25</v>
          </cell>
          <cell r="T476">
            <v>2.81</v>
          </cell>
        </row>
        <row r="477">
          <cell r="J477" t="str">
            <v>C</v>
          </cell>
          <cell r="K477">
            <v>0.9</v>
          </cell>
          <cell r="L477">
            <v>0.3</v>
          </cell>
          <cell r="M477">
            <v>0.5</v>
          </cell>
          <cell r="N477">
            <v>2.82</v>
          </cell>
          <cell r="P477" t="str">
            <v>C</v>
          </cell>
          <cell r="Q477">
            <v>0.9</v>
          </cell>
          <cell r="R477">
            <v>0.5</v>
          </cell>
          <cell r="S477">
            <v>1</v>
          </cell>
          <cell r="T477">
            <v>2.62</v>
          </cell>
        </row>
        <row r="478">
          <cell r="J478" t="str">
            <v>C</v>
          </cell>
          <cell r="K478">
            <v>0.9</v>
          </cell>
          <cell r="L478">
            <v>0.3</v>
          </cell>
          <cell r="M478">
            <v>1</v>
          </cell>
          <cell r="N478">
            <v>2.35</v>
          </cell>
          <cell r="P478" t="str">
            <v>C</v>
          </cell>
          <cell r="Q478">
            <v>0.9</v>
          </cell>
          <cell r="R478">
            <v>0.5</v>
          </cell>
          <cell r="S478">
            <v>2</v>
          </cell>
          <cell r="T478">
            <v>2.62</v>
          </cell>
        </row>
        <row r="479">
          <cell r="J479" t="str">
            <v>C</v>
          </cell>
          <cell r="K479">
            <v>0.9</v>
          </cell>
          <cell r="L479">
            <v>0.3</v>
          </cell>
          <cell r="M479">
            <v>1.5</v>
          </cell>
          <cell r="N479">
            <v>2.16</v>
          </cell>
          <cell r="P479" t="str">
            <v>C</v>
          </cell>
          <cell r="Q479">
            <v>0.9</v>
          </cell>
          <cell r="R479">
            <v>0.5</v>
          </cell>
          <cell r="S479">
            <v>3</v>
          </cell>
          <cell r="T479">
            <v>2.64</v>
          </cell>
        </row>
        <row r="480">
          <cell r="J480" t="str">
            <v>C</v>
          </cell>
          <cell r="K480">
            <v>0.9</v>
          </cell>
          <cell r="L480">
            <v>0.3</v>
          </cell>
          <cell r="M480">
            <v>2</v>
          </cell>
          <cell r="N480">
            <v>2.14</v>
          </cell>
          <cell r="P480" t="str">
            <v>C</v>
          </cell>
          <cell r="Q480">
            <v>0.9</v>
          </cell>
          <cell r="R480">
            <v>0.5</v>
          </cell>
          <cell r="S480">
            <v>5</v>
          </cell>
          <cell r="T480">
            <v>2.87</v>
          </cell>
        </row>
        <row r="481">
          <cell r="J481" t="str">
            <v>C</v>
          </cell>
          <cell r="K481">
            <v>0.9</v>
          </cell>
          <cell r="L481">
            <v>0.3</v>
          </cell>
          <cell r="M481">
            <v>3</v>
          </cell>
          <cell r="N481">
            <v>2.1</v>
          </cell>
          <cell r="P481" t="str">
            <v>C</v>
          </cell>
          <cell r="Q481">
            <v>0.9</v>
          </cell>
          <cell r="R481">
            <v>0.5</v>
          </cell>
          <cell r="S481">
            <v>10</v>
          </cell>
          <cell r="T481">
            <v>2.9</v>
          </cell>
        </row>
        <row r="482">
          <cell r="J482" t="str">
            <v>C</v>
          </cell>
          <cell r="K482">
            <v>0.9</v>
          </cell>
          <cell r="L482">
            <v>0.3</v>
          </cell>
          <cell r="M482">
            <v>5</v>
          </cell>
          <cell r="N482">
            <v>2.08</v>
          </cell>
          <cell r="P482" t="str">
            <v>C</v>
          </cell>
          <cell r="Q482">
            <v>0.9</v>
          </cell>
          <cell r="R482">
            <v>0.5</v>
          </cell>
          <cell r="S482">
            <v>15</v>
          </cell>
          <cell r="T482">
            <v>2.92</v>
          </cell>
        </row>
        <row r="483">
          <cell r="J483" t="str">
            <v>C</v>
          </cell>
          <cell r="K483">
            <v>0.9</v>
          </cell>
          <cell r="L483">
            <v>0.3</v>
          </cell>
          <cell r="M483">
            <v>10</v>
          </cell>
          <cell r="N483">
            <v>2.06</v>
          </cell>
          <cell r="P483" t="str">
            <v>C</v>
          </cell>
          <cell r="Q483">
            <v>0.9</v>
          </cell>
          <cell r="R483">
            <v>0.5</v>
          </cell>
          <cell r="S483">
            <v>20</v>
          </cell>
          <cell r="T483">
            <v>2.93</v>
          </cell>
        </row>
        <row r="484">
          <cell r="J484" t="str">
            <v>C</v>
          </cell>
          <cell r="K484">
            <v>0.9</v>
          </cell>
          <cell r="L484">
            <v>0.3</v>
          </cell>
          <cell r="M484">
            <v>15</v>
          </cell>
          <cell r="N484">
            <v>2.0499999999999998</v>
          </cell>
          <cell r="P484" t="str">
            <v>C</v>
          </cell>
          <cell r="Q484">
            <v>0.9</v>
          </cell>
          <cell r="R484">
            <v>0.5</v>
          </cell>
          <cell r="S484">
            <v>25</v>
          </cell>
          <cell r="T484">
            <v>2.93</v>
          </cell>
        </row>
        <row r="485">
          <cell r="J485" t="str">
            <v>C</v>
          </cell>
          <cell r="K485">
            <v>0.9</v>
          </cell>
          <cell r="L485">
            <v>0.5</v>
          </cell>
          <cell r="M485">
            <v>0.5</v>
          </cell>
          <cell r="N485">
            <v>2.82</v>
          </cell>
          <cell r="P485" t="str">
            <v>C</v>
          </cell>
          <cell r="Q485">
            <v>0.9</v>
          </cell>
          <cell r="R485">
            <v>1</v>
          </cell>
          <cell r="S485">
            <v>1</v>
          </cell>
          <cell r="T485">
            <v>2.62</v>
          </cell>
        </row>
        <row r="486">
          <cell r="J486" t="str">
            <v>C</v>
          </cell>
          <cell r="K486">
            <v>0.9</v>
          </cell>
          <cell r="L486">
            <v>0.5</v>
          </cell>
          <cell r="M486">
            <v>1</v>
          </cell>
          <cell r="N486">
            <v>2.35</v>
          </cell>
          <cell r="P486" t="str">
            <v>C</v>
          </cell>
          <cell r="Q486">
            <v>0.9</v>
          </cell>
          <cell r="R486">
            <v>1</v>
          </cell>
          <cell r="S486">
            <v>2</v>
          </cell>
          <cell r="T486">
            <v>2.62</v>
          </cell>
        </row>
        <row r="487">
          <cell r="J487" t="str">
            <v>C</v>
          </cell>
          <cell r="K487">
            <v>0.9</v>
          </cell>
          <cell r="L487">
            <v>0.5</v>
          </cell>
          <cell r="M487">
            <v>1.5</v>
          </cell>
          <cell r="N487">
            <v>2.16</v>
          </cell>
          <cell r="P487" t="str">
            <v>C</v>
          </cell>
          <cell r="Q487">
            <v>0.9</v>
          </cell>
          <cell r="R487">
            <v>1</v>
          </cell>
          <cell r="S487">
            <v>3</v>
          </cell>
          <cell r="T487">
            <v>2.64</v>
          </cell>
        </row>
        <row r="488">
          <cell r="J488" t="str">
            <v>C</v>
          </cell>
          <cell r="K488">
            <v>0.9</v>
          </cell>
          <cell r="L488">
            <v>0.5</v>
          </cell>
          <cell r="M488">
            <v>2</v>
          </cell>
          <cell r="N488">
            <v>2.1</v>
          </cell>
          <cell r="P488" t="str">
            <v>C</v>
          </cell>
          <cell r="Q488">
            <v>0.9</v>
          </cell>
          <cell r="R488">
            <v>1</v>
          </cell>
          <cell r="S488">
            <v>5</v>
          </cell>
          <cell r="T488">
            <v>3.07</v>
          </cell>
        </row>
        <row r="489">
          <cell r="J489" t="str">
            <v>C</v>
          </cell>
          <cell r="K489">
            <v>0.9</v>
          </cell>
          <cell r="L489">
            <v>0.5</v>
          </cell>
          <cell r="M489">
            <v>3</v>
          </cell>
          <cell r="N489">
            <v>2.0699999999999998</v>
          </cell>
          <cell r="P489" t="str">
            <v>C</v>
          </cell>
          <cell r="Q489">
            <v>0.9</v>
          </cell>
          <cell r="R489">
            <v>1</v>
          </cell>
          <cell r="S489">
            <v>10</v>
          </cell>
          <cell r="T489">
            <v>3.15</v>
          </cell>
        </row>
        <row r="490">
          <cell r="J490" t="str">
            <v>C</v>
          </cell>
          <cell r="K490">
            <v>0.9</v>
          </cell>
          <cell r="L490">
            <v>0.5</v>
          </cell>
          <cell r="M490">
            <v>5</v>
          </cell>
          <cell r="N490">
            <v>2.04</v>
          </cell>
          <cell r="P490" t="str">
            <v>C</v>
          </cell>
          <cell r="Q490">
            <v>0.9</v>
          </cell>
          <cell r="R490">
            <v>1</v>
          </cell>
          <cell r="S490">
            <v>15</v>
          </cell>
          <cell r="T490">
            <v>3.22</v>
          </cell>
        </row>
        <row r="491">
          <cell r="J491" t="str">
            <v>C</v>
          </cell>
          <cell r="K491">
            <v>0.9</v>
          </cell>
          <cell r="L491">
            <v>0.5</v>
          </cell>
          <cell r="M491">
            <v>10</v>
          </cell>
          <cell r="N491">
            <v>2.0299999999999998</v>
          </cell>
          <cell r="P491" t="str">
            <v>C</v>
          </cell>
          <cell r="Q491">
            <v>0.9</v>
          </cell>
          <cell r="R491">
            <v>1</v>
          </cell>
          <cell r="S491">
            <v>20</v>
          </cell>
          <cell r="T491">
            <v>3.25</v>
          </cell>
        </row>
        <row r="492">
          <cell r="J492" t="str">
            <v>C</v>
          </cell>
          <cell r="K492">
            <v>0.9</v>
          </cell>
          <cell r="L492">
            <v>0.5</v>
          </cell>
          <cell r="M492">
            <v>15</v>
          </cell>
          <cell r="N492">
            <v>2.02</v>
          </cell>
          <cell r="P492" t="str">
            <v>C</v>
          </cell>
          <cell r="Q492">
            <v>0.9</v>
          </cell>
          <cell r="R492">
            <v>1</v>
          </cell>
          <cell r="S492">
            <v>25</v>
          </cell>
          <cell r="T492">
            <v>3.27</v>
          </cell>
        </row>
        <row r="493">
          <cell r="J493" t="str">
            <v>C</v>
          </cell>
          <cell r="K493">
            <v>0.9</v>
          </cell>
          <cell r="L493">
            <v>1</v>
          </cell>
          <cell r="M493">
            <v>0.5</v>
          </cell>
          <cell r="N493">
            <v>2.82</v>
          </cell>
          <cell r="P493" t="str">
            <v>C</v>
          </cell>
          <cell r="Q493">
            <v>0.9</v>
          </cell>
          <cell r="R493">
            <v>2</v>
          </cell>
          <cell r="S493">
            <v>1</v>
          </cell>
          <cell r="T493">
            <v>2.62</v>
          </cell>
        </row>
        <row r="494">
          <cell r="J494" t="str">
            <v>C</v>
          </cell>
          <cell r="K494">
            <v>0.9</v>
          </cell>
          <cell r="L494">
            <v>1</v>
          </cell>
          <cell r="M494">
            <v>1</v>
          </cell>
          <cell r="N494">
            <v>2.35</v>
          </cell>
          <cell r="P494" t="str">
            <v>C</v>
          </cell>
          <cell r="Q494">
            <v>0.9</v>
          </cell>
          <cell r="R494">
            <v>2</v>
          </cell>
          <cell r="S494">
            <v>2</v>
          </cell>
          <cell r="T494">
            <v>2.62</v>
          </cell>
        </row>
        <row r="495">
          <cell r="J495" t="str">
            <v>C</v>
          </cell>
          <cell r="K495">
            <v>0.9</v>
          </cell>
          <cell r="L495">
            <v>1</v>
          </cell>
          <cell r="M495">
            <v>1.5</v>
          </cell>
          <cell r="N495">
            <v>2.16</v>
          </cell>
          <cell r="P495" t="str">
            <v>C</v>
          </cell>
          <cell r="Q495">
            <v>0.9</v>
          </cell>
          <cell r="R495">
            <v>2</v>
          </cell>
          <cell r="S495">
            <v>3</v>
          </cell>
          <cell r="T495">
            <v>2.64</v>
          </cell>
        </row>
        <row r="496">
          <cell r="J496" t="str">
            <v>C</v>
          </cell>
          <cell r="K496">
            <v>0.9</v>
          </cell>
          <cell r="L496">
            <v>1</v>
          </cell>
          <cell r="M496">
            <v>2</v>
          </cell>
          <cell r="N496">
            <v>2.1</v>
          </cell>
          <cell r="P496" t="str">
            <v>C</v>
          </cell>
          <cell r="Q496">
            <v>0.9</v>
          </cell>
          <cell r="R496">
            <v>2</v>
          </cell>
          <cell r="S496">
            <v>5</v>
          </cell>
          <cell r="T496">
            <v>3.12</v>
          </cell>
        </row>
        <row r="497">
          <cell r="J497" t="str">
            <v>C</v>
          </cell>
          <cell r="K497">
            <v>0.9</v>
          </cell>
          <cell r="L497">
            <v>1</v>
          </cell>
          <cell r="M497">
            <v>3</v>
          </cell>
          <cell r="N497">
            <v>2.02</v>
          </cell>
          <cell r="P497" t="str">
            <v>C</v>
          </cell>
          <cell r="Q497">
            <v>0.9</v>
          </cell>
          <cell r="R497">
            <v>2</v>
          </cell>
          <cell r="S497">
            <v>10</v>
          </cell>
          <cell r="T497">
            <v>3.55</v>
          </cell>
        </row>
        <row r="498">
          <cell r="J498" t="str">
            <v>C</v>
          </cell>
          <cell r="K498">
            <v>0.9</v>
          </cell>
          <cell r="L498">
            <v>1</v>
          </cell>
          <cell r="M498">
            <v>5</v>
          </cell>
          <cell r="N498">
            <v>2</v>
          </cell>
          <cell r="P498" t="str">
            <v>C</v>
          </cell>
          <cell r="Q498">
            <v>0.9</v>
          </cell>
          <cell r="R498">
            <v>2</v>
          </cell>
          <cell r="S498">
            <v>15</v>
          </cell>
          <cell r="T498">
            <v>3.66</v>
          </cell>
        </row>
        <row r="499">
          <cell r="J499" t="str">
            <v>C</v>
          </cell>
          <cell r="K499">
            <v>0.9</v>
          </cell>
          <cell r="L499">
            <v>1</v>
          </cell>
          <cell r="M499">
            <v>10</v>
          </cell>
          <cell r="N499">
            <v>1.99</v>
          </cell>
          <cell r="P499" t="str">
            <v>C</v>
          </cell>
          <cell r="Q499">
            <v>0.9</v>
          </cell>
          <cell r="R499">
            <v>2</v>
          </cell>
          <cell r="S499">
            <v>20</v>
          </cell>
          <cell r="T499">
            <v>3.72</v>
          </cell>
        </row>
        <row r="500">
          <cell r="J500" t="str">
            <v>C</v>
          </cell>
          <cell r="K500">
            <v>0.9</v>
          </cell>
          <cell r="L500">
            <v>1</v>
          </cell>
          <cell r="M500">
            <v>15</v>
          </cell>
          <cell r="N500">
            <v>1.98</v>
          </cell>
          <cell r="P500" t="str">
            <v>C</v>
          </cell>
          <cell r="Q500">
            <v>0.9</v>
          </cell>
          <cell r="R500">
            <v>2</v>
          </cell>
          <cell r="S500">
            <v>25</v>
          </cell>
          <cell r="T500">
            <v>3.75</v>
          </cell>
        </row>
        <row r="501">
          <cell r="J501" t="str">
            <v>C</v>
          </cell>
          <cell r="K501">
            <v>0.7</v>
          </cell>
          <cell r="L501">
            <v>0</v>
          </cell>
          <cell r="M501">
            <v>0.5</v>
          </cell>
          <cell r="N501">
            <v>2.35</v>
          </cell>
          <cell r="P501" t="str">
            <v>C</v>
          </cell>
          <cell r="Q501">
            <v>0.7</v>
          </cell>
          <cell r="R501">
            <v>0.1</v>
          </cell>
          <cell r="S501">
            <v>1</v>
          </cell>
          <cell r="T501">
            <v>2.21</v>
          </cell>
        </row>
        <row r="502">
          <cell r="J502" t="str">
            <v>C</v>
          </cell>
          <cell r="K502">
            <v>0.7</v>
          </cell>
          <cell r="L502">
            <v>0</v>
          </cell>
          <cell r="M502">
            <v>1</v>
          </cell>
          <cell r="N502">
            <v>2.1800000000000002</v>
          </cell>
          <cell r="P502" t="str">
            <v>C</v>
          </cell>
          <cell r="Q502">
            <v>0.7</v>
          </cell>
          <cell r="R502">
            <v>0.1</v>
          </cell>
          <cell r="S502">
            <v>2</v>
          </cell>
          <cell r="T502">
            <v>2.23</v>
          </cell>
        </row>
        <row r="503">
          <cell r="J503" t="str">
            <v>C</v>
          </cell>
          <cell r="K503">
            <v>0.7</v>
          </cell>
          <cell r="L503">
            <v>0</v>
          </cell>
          <cell r="M503">
            <v>1.5</v>
          </cell>
          <cell r="N503">
            <v>2.13</v>
          </cell>
          <cell r="P503" t="str">
            <v>C</v>
          </cell>
          <cell r="Q503">
            <v>0.7</v>
          </cell>
          <cell r="R503">
            <v>0.1</v>
          </cell>
          <cell r="S503">
            <v>3</v>
          </cell>
          <cell r="T503">
            <v>2.2599999999999998</v>
          </cell>
        </row>
        <row r="504">
          <cell r="J504" t="str">
            <v>C</v>
          </cell>
          <cell r="K504">
            <v>0.7</v>
          </cell>
          <cell r="L504">
            <v>0</v>
          </cell>
          <cell r="M504">
            <v>2</v>
          </cell>
          <cell r="N504">
            <v>2.1</v>
          </cell>
          <cell r="P504" t="str">
            <v>C</v>
          </cell>
          <cell r="Q504">
            <v>0.7</v>
          </cell>
          <cell r="R504">
            <v>0.1</v>
          </cell>
          <cell r="S504">
            <v>5</v>
          </cell>
          <cell r="T504">
            <v>2.2599999999999998</v>
          </cell>
        </row>
        <row r="505">
          <cell r="J505" t="str">
            <v>C</v>
          </cell>
          <cell r="K505">
            <v>0.7</v>
          </cell>
          <cell r="L505">
            <v>0</v>
          </cell>
          <cell r="M505">
            <v>3</v>
          </cell>
          <cell r="N505">
            <v>2.08</v>
          </cell>
          <cell r="P505" t="str">
            <v>C</v>
          </cell>
          <cell r="Q505">
            <v>0.7</v>
          </cell>
          <cell r="R505">
            <v>0.1</v>
          </cell>
          <cell r="S505">
            <v>10</v>
          </cell>
          <cell r="T505">
            <v>2.2599999999999998</v>
          </cell>
        </row>
        <row r="506">
          <cell r="J506" t="str">
            <v>C</v>
          </cell>
          <cell r="K506">
            <v>0.7</v>
          </cell>
          <cell r="L506">
            <v>0</v>
          </cell>
          <cell r="M506">
            <v>5</v>
          </cell>
          <cell r="N506">
            <v>2.06</v>
          </cell>
          <cell r="P506" t="str">
            <v>C</v>
          </cell>
          <cell r="Q506">
            <v>0.7</v>
          </cell>
          <cell r="R506">
            <v>0.1</v>
          </cell>
          <cell r="S506">
            <v>15</v>
          </cell>
          <cell r="T506">
            <v>2.27</v>
          </cell>
        </row>
        <row r="507">
          <cell r="J507" t="str">
            <v>C</v>
          </cell>
          <cell r="K507">
            <v>0.7</v>
          </cell>
          <cell r="L507">
            <v>0</v>
          </cell>
          <cell r="M507">
            <v>10</v>
          </cell>
          <cell r="N507">
            <v>2.0499999999999998</v>
          </cell>
          <cell r="P507" t="str">
            <v>C</v>
          </cell>
          <cell r="Q507">
            <v>0.7</v>
          </cell>
          <cell r="R507">
            <v>0.1</v>
          </cell>
          <cell r="S507">
            <v>20</v>
          </cell>
          <cell r="T507">
            <v>2.27</v>
          </cell>
        </row>
        <row r="508">
          <cell r="J508" t="str">
            <v>C</v>
          </cell>
          <cell r="K508">
            <v>0.7</v>
          </cell>
          <cell r="L508">
            <v>0</v>
          </cell>
          <cell r="M508">
            <v>15</v>
          </cell>
          <cell r="N508">
            <v>2.04</v>
          </cell>
          <cell r="P508" t="str">
            <v>C</v>
          </cell>
          <cell r="Q508">
            <v>0.7</v>
          </cell>
          <cell r="R508">
            <v>0.1</v>
          </cell>
          <cell r="S508">
            <v>25</v>
          </cell>
          <cell r="T508">
            <v>2.27</v>
          </cell>
        </row>
        <row r="509">
          <cell r="J509" t="str">
            <v>C</v>
          </cell>
          <cell r="K509">
            <v>0.7</v>
          </cell>
          <cell r="L509">
            <v>0.1</v>
          </cell>
          <cell r="M509">
            <v>0.5</v>
          </cell>
          <cell r="N509">
            <v>2.27</v>
          </cell>
          <cell r="P509" t="str">
            <v>C</v>
          </cell>
          <cell r="Q509">
            <v>0.7</v>
          </cell>
          <cell r="R509">
            <v>0.3</v>
          </cell>
          <cell r="S509">
            <v>1</v>
          </cell>
          <cell r="T509">
            <v>2.21</v>
          </cell>
        </row>
        <row r="510">
          <cell r="J510" t="str">
            <v>C</v>
          </cell>
          <cell r="K510">
            <v>0.7</v>
          </cell>
          <cell r="L510">
            <v>0.1</v>
          </cell>
          <cell r="M510">
            <v>1</v>
          </cell>
          <cell r="N510">
            <v>2.08</v>
          </cell>
          <cell r="P510" t="str">
            <v>C</v>
          </cell>
          <cell r="Q510">
            <v>0.7</v>
          </cell>
          <cell r="R510">
            <v>0.3</v>
          </cell>
          <cell r="S510">
            <v>2</v>
          </cell>
          <cell r="T510">
            <v>2.23</v>
          </cell>
        </row>
        <row r="511">
          <cell r="J511" t="str">
            <v>C</v>
          </cell>
          <cell r="K511">
            <v>0.7</v>
          </cell>
          <cell r="L511">
            <v>0.1</v>
          </cell>
          <cell r="M511">
            <v>1.5</v>
          </cell>
          <cell r="N511">
            <v>2.0299999999999998</v>
          </cell>
          <cell r="P511" t="str">
            <v>C</v>
          </cell>
          <cell r="Q511">
            <v>0.7</v>
          </cell>
          <cell r="R511">
            <v>0.3</v>
          </cell>
          <cell r="S511">
            <v>3</v>
          </cell>
          <cell r="T511">
            <v>2.29</v>
          </cell>
        </row>
        <row r="512">
          <cell r="J512" t="str">
            <v>C</v>
          </cell>
          <cell r="K512">
            <v>0.7</v>
          </cell>
          <cell r="L512">
            <v>0.1</v>
          </cell>
          <cell r="M512">
            <v>2</v>
          </cell>
          <cell r="N512">
            <v>2.0099999999999998</v>
          </cell>
          <cell r="P512" t="str">
            <v>C</v>
          </cell>
          <cell r="Q512">
            <v>0.7</v>
          </cell>
          <cell r="R512">
            <v>0.3</v>
          </cell>
          <cell r="S512">
            <v>5</v>
          </cell>
          <cell r="T512">
            <v>2.31</v>
          </cell>
        </row>
        <row r="513">
          <cell r="J513" t="str">
            <v>C</v>
          </cell>
          <cell r="K513">
            <v>0.7</v>
          </cell>
          <cell r="L513">
            <v>0.1</v>
          </cell>
          <cell r="M513">
            <v>3</v>
          </cell>
          <cell r="N513">
            <v>2</v>
          </cell>
          <cell r="P513" t="str">
            <v>C</v>
          </cell>
          <cell r="Q513">
            <v>0.7</v>
          </cell>
          <cell r="R513">
            <v>0.3</v>
          </cell>
          <cell r="S513">
            <v>10</v>
          </cell>
          <cell r="T513">
            <v>2.34</v>
          </cell>
        </row>
        <row r="514">
          <cell r="J514" t="str">
            <v>C</v>
          </cell>
          <cell r="K514">
            <v>0.7</v>
          </cell>
          <cell r="L514">
            <v>0.1</v>
          </cell>
          <cell r="M514">
            <v>5</v>
          </cell>
          <cell r="N514">
            <v>1.98</v>
          </cell>
          <cell r="P514" t="str">
            <v>C</v>
          </cell>
          <cell r="Q514">
            <v>0.7</v>
          </cell>
          <cell r="R514">
            <v>0.3</v>
          </cell>
          <cell r="S514">
            <v>15</v>
          </cell>
          <cell r="T514">
            <v>2.35</v>
          </cell>
        </row>
        <row r="515">
          <cell r="J515" t="str">
            <v>C</v>
          </cell>
          <cell r="K515">
            <v>0.7</v>
          </cell>
          <cell r="L515">
            <v>0.1</v>
          </cell>
          <cell r="M515">
            <v>10</v>
          </cell>
          <cell r="N515">
            <v>1.98</v>
          </cell>
          <cell r="P515" t="str">
            <v>C</v>
          </cell>
          <cell r="Q515">
            <v>0.7</v>
          </cell>
          <cell r="R515">
            <v>0.3</v>
          </cell>
          <cell r="S515">
            <v>20</v>
          </cell>
          <cell r="T515">
            <v>2.36</v>
          </cell>
        </row>
        <row r="516">
          <cell r="J516" t="str">
            <v>C</v>
          </cell>
          <cell r="K516">
            <v>0.7</v>
          </cell>
          <cell r="L516">
            <v>0.1</v>
          </cell>
          <cell r="M516">
            <v>15</v>
          </cell>
          <cell r="N516">
            <v>1.97</v>
          </cell>
          <cell r="P516" t="str">
            <v>C</v>
          </cell>
          <cell r="Q516">
            <v>0.7</v>
          </cell>
          <cell r="R516">
            <v>0.3</v>
          </cell>
          <cell r="S516">
            <v>25</v>
          </cell>
          <cell r="T516">
            <v>2.36</v>
          </cell>
        </row>
        <row r="517">
          <cell r="J517" t="str">
            <v>C</v>
          </cell>
          <cell r="K517">
            <v>0.7</v>
          </cell>
          <cell r="L517">
            <v>0.3</v>
          </cell>
          <cell r="M517">
            <v>0.5</v>
          </cell>
          <cell r="N517">
            <v>2.27</v>
          </cell>
          <cell r="P517" t="str">
            <v>C</v>
          </cell>
          <cell r="Q517">
            <v>0.7</v>
          </cell>
          <cell r="R517">
            <v>0.5</v>
          </cell>
          <cell r="S517">
            <v>1</v>
          </cell>
          <cell r="T517">
            <v>2.21</v>
          </cell>
        </row>
        <row r="518">
          <cell r="J518" t="str">
            <v>C</v>
          </cell>
          <cell r="K518">
            <v>0.7</v>
          </cell>
          <cell r="L518">
            <v>0.3</v>
          </cell>
          <cell r="M518">
            <v>1</v>
          </cell>
          <cell r="N518">
            <v>2.08</v>
          </cell>
          <cell r="P518" t="str">
            <v>C</v>
          </cell>
          <cell r="Q518">
            <v>0.7</v>
          </cell>
          <cell r="R518">
            <v>0.5</v>
          </cell>
          <cell r="S518">
            <v>2</v>
          </cell>
          <cell r="T518">
            <v>2.23</v>
          </cell>
        </row>
        <row r="519">
          <cell r="J519" t="str">
            <v>C</v>
          </cell>
          <cell r="K519">
            <v>0.7</v>
          </cell>
          <cell r="L519">
            <v>0.3</v>
          </cell>
          <cell r="M519">
            <v>1.5</v>
          </cell>
          <cell r="N519">
            <v>1.99</v>
          </cell>
          <cell r="P519" t="str">
            <v>C</v>
          </cell>
          <cell r="Q519">
            <v>0.7</v>
          </cell>
          <cell r="R519">
            <v>0.5</v>
          </cell>
          <cell r="S519">
            <v>3</v>
          </cell>
          <cell r="T519">
            <v>2.31</v>
          </cell>
        </row>
        <row r="520">
          <cell r="J520" t="str">
            <v>C</v>
          </cell>
          <cell r="K520">
            <v>0.7</v>
          </cell>
          <cell r="L520">
            <v>0.3</v>
          </cell>
          <cell r="M520">
            <v>2</v>
          </cell>
          <cell r="N520">
            <v>1.97</v>
          </cell>
          <cell r="P520" t="str">
            <v>C</v>
          </cell>
          <cell r="Q520">
            <v>0.7</v>
          </cell>
          <cell r="R520">
            <v>0.5</v>
          </cell>
          <cell r="S520">
            <v>5</v>
          </cell>
          <cell r="T520">
            <v>2.37</v>
          </cell>
        </row>
        <row r="521">
          <cell r="J521" t="str">
            <v>C</v>
          </cell>
          <cell r="K521">
            <v>0.7</v>
          </cell>
          <cell r="L521">
            <v>0.3</v>
          </cell>
          <cell r="M521">
            <v>3</v>
          </cell>
          <cell r="N521">
            <v>1.96</v>
          </cell>
          <cell r="P521" t="str">
            <v>C</v>
          </cell>
          <cell r="Q521">
            <v>0.7</v>
          </cell>
          <cell r="R521">
            <v>0.5</v>
          </cell>
          <cell r="S521">
            <v>10</v>
          </cell>
          <cell r="T521">
            <v>2.39</v>
          </cell>
        </row>
        <row r="522">
          <cell r="J522" t="str">
            <v>C</v>
          </cell>
          <cell r="K522">
            <v>0.7</v>
          </cell>
          <cell r="L522">
            <v>0.3</v>
          </cell>
          <cell r="M522">
            <v>5</v>
          </cell>
          <cell r="N522">
            <v>1.95</v>
          </cell>
          <cell r="P522" t="str">
            <v>C</v>
          </cell>
          <cell r="Q522">
            <v>0.7</v>
          </cell>
          <cell r="R522">
            <v>0.5</v>
          </cell>
          <cell r="S522">
            <v>15</v>
          </cell>
          <cell r="T522">
            <v>2.41</v>
          </cell>
        </row>
        <row r="523">
          <cell r="J523" t="str">
            <v>C</v>
          </cell>
          <cell r="K523">
            <v>0.7</v>
          </cell>
          <cell r="L523">
            <v>0.3</v>
          </cell>
          <cell r="M523">
            <v>10</v>
          </cell>
          <cell r="N523">
            <v>1.94</v>
          </cell>
          <cell r="P523" t="str">
            <v>C</v>
          </cell>
          <cell r="Q523">
            <v>0.7</v>
          </cell>
          <cell r="R523">
            <v>0.5</v>
          </cell>
          <cell r="S523">
            <v>20</v>
          </cell>
          <cell r="T523">
            <v>2.41</v>
          </cell>
        </row>
        <row r="524">
          <cell r="J524" t="str">
            <v>C</v>
          </cell>
          <cell r="K524">
            <v>0.7</v>
          </cell>
          <cell r="L524">
            <v>0.3</v>
          </cell>
          <cell r="M524">
            <v>15</v>
          </cell>
          <cell r="N524">
            <v>1.94</v>
          </cell>
          <cell r="P524" t="str">
            <v>C</v>
          </cell>
          <cell r="Q524">
            <v>0.7</v>
          </cell>
          <cell r="R524">
            <v>0.5</v>
          </cell>
          <cell r="S524">
            <v>25</v>
          </cell>
          <cell r="T524">
            <v>2.41</v>
          </cell>
        </row>
        <row r="525">
          <cell r="J525" t="str">
            <v>C</v>
          </cell>
          <cell r="K525">
            <v>0.7</v>
          </cell>
          <cell r="L525">
            <v>0.5</v>
          </cell>
          <cell r="M525">
            <v>0.5</v>
          </cell>
          <cell r="N525">
            <v>2.27</v>
          </cell>
          <cell r="P525" t="str">
            <v>C</v>
          </cell>
          <cell r="Q525">
            <v>0.7</v>
          </cell>
          <cell r="R525">
            <v>1</v>
          </cell>
          <cell r="S525">
            <v>1</v>
          </cell>
          <cell r="T525">
            <v>2.21</v>
          </cell>
        </row>
        <row r="526">
          <cell r="J526" t="str">
            <v>C</v>
          </cell>
          <cell r="K526">
            <v>0.7</v>
          </cell>
          <cell r="L526">
            <v>0.5</v>
          </cell>
          <cell r="M526">
            <v>1</v>
          </cell>
          <cell r="N526">
            <v>2.08</v>
          </cell>
          <cell r="P526" t="str">
            <v>C</v>
          </cell>
          <cell r="Q526">
            <v>0.7</v>
          </cell>
          <cell r="R526">
            <v>1</v>
          </cell>
          <cell r="S526">
            <v>2</v>
          </cell>
          <cell r="T526">
            <v>2.23</v>
          </cell>
        </row>
        <row r="527">
          <cell r="J527" t="str">
            <v>C</v>
          </cell>
          <cell r="K527">
            <v>0.7</v>
          </cell>
          <cell r="L527">
            <v>0.5</v>
          </cell>
          <cell r="M527">
            <v>1.5</v>
          </cell>
          <cell r="N527">
            <v>1.99</v>
          </cell>
          <cell r="P527" t="str">
            <v>C</v>
          </cell>
          <cell r="Q527">
            <v>0.7</v>
          </cell>
          <cell r="R527">
            <v>1</v>
          </cell>
          <cell r="S527">
            <v>3</v>
          </cell>
          <cell r="T527">
            <v>2.31</v>
          </cell>
        </row>
        <row r="528">
          <cell r="J528" t="str">
            <v>C</v>
          </cell>
          <cell r="K528">
            <v>0.7</v>
          </cell>
          <cell r="L528">
            <v>0.5</v>
          </cell>
          <cell r="M528">
            <v>2</v>
          </cell>
          <cell r="N528">
            <v>1.95</v>
          </cell>
          <cell r="P528" t="str">
            <v>C</v>
          </cell>
          <cell r="Q528">
            <v>0.7</v>
          </cell>
          <cell r="R528">
            <v>1</v>
          </cell>
          <cell r="S528">
            <v>5</v>
          </cell>
          <cell r="T528">
            <v>2.46</v>
          </cell>
        </row>
        <row r="529">
          <cell r="J529" t="str">
            <v>C</v>
          </cell>
          <cell r="K529">
            <v>0.7</v>
          </cell>
          <cell r="L529">
            <v>0.5</v>
          </cell>
          <cell r="M529">
            <v>3</v>
          </cell>
          <cell r="N529">
            <v>1.94</v>
          </cell>
          <cell r="P529" t="str">
            <v>C</v>
          </cell>
          <cell r="Q529">
            <v>0.7</v>
          </cell>
          <cell r="R529">
            <v>1</v>
          </cell>
          <cell r="S529">
            <v>10</v>
          </cell>
          <cell r="T529">
            <v>2.5099999999999998</v>
          </cell>
        </row>
        <row r="530">
          <cell r="J530" t="str">
            <v>C</v>
          </cell>
          <cell r="K530">
            <v>0.7</v>
          </cell>
          <cell r="L530">
            <v>0.5</v>
          </cell>
          <cell r="M530">
            <v>5</v>
          </cell>
          <cell r="N530">
            <v>1.93</v>
          </cell>
          <cell r="P530" t="str">
            <v>C</v>
          </cell>
          <cell r="Q530">
            <v>0.7</v>
          </cell>
          <cell r="R530">
            <v>1</v>
          </cell>
          <cell r="S530">
            <v>15</v>
          </cell>
          <cell r="T530">
            <v>2.54</v>
          </cell>
        </row>
        <row r="531">
          <cell r="J531" t="str">
            <v>C</v>
          </cell>
          <cell r="K531">
            <v>0.7</v>
          </cell>
          <cell r="L531">
            <v>0.5</v>
          </cell>
          <cell r="M531">
            <v>10</v>
          </cell>
          <cell r="N531">
            <v>1.92</v>
          </cell>
          <cell r="P531" t="str">
            <v>C</v>
          </cell>
          <cell r="Q531">
            <v>0.7</v>
          </cell>
          <cell r="R531">
            <v>1</v>
          </cell>
          <cell r="S531">
            <v>20</v>
          </cell>
          <cell r="T531">
            <v>2.56</v>
          </cell>
        </row>
        <row r="532">
          <cell r="J532" t="str">
            <v>C</v>
          </cell>
          <cell r="K532">
            <v>0.7</v>
          </cell>
          <cell r="L532">
            <v>0.5</v>
          </cell>
          <cell r="M532">
            <v>15</v>
          </cell>
          <cell r="N532">
            <v>1.91</v>
          </cell>
          <cell r="P532" t="str">
            <v>C</v>
          </cell>
          <cell r="Q532">
            <v>0.7</v>
          </cell>
          <cell r="R532">
            <v>1</v>
          </cell>
          <cell r="S532">
            <v>25</v>
          </cell>
          <cell r="T532">
            <v>2.57</v>
          </cell>
        </row>
        <row r="533">
          <cell r="J533" t="str">
            <v>C</v>
          </cell>
          <cell r="K533">
            <v>0.7</v>
          </cell>
          <cell r="L533">
            <v>1</v>
          </cell>
          <cell r="M533">
            <v>0.5</v>
          </cell>
          <cell r="N533">
            <v>2.27</v>
          </cell>
          <cell r="P533" t="str">
            <v>C</v>
          </cell>
          <cell r="Q533">
            <v>0.7</v>
          </cell>
          <cell r="R533">
            <v>2</v>
          </cell>
          <cell r="S533">
            <v>1</v>
          </cell>
          <cell r="T533">
            <v>2.21</v>
          </cell>
        </row>
        <row r="534">
          <cell r="J534" t="str">
            <v>C</v>
          </cell>
          <cell r="K534">
            <v>0.7</v>
          </cell>
          <cell r="L534">
            <v>1</v>
          </cell>
          <cell r="M534">
            <v>1</v>
          </cell>
          <cell r="N534">
            <v>2.08</v>
          </cell>
          <cell r="P534" t="str">
            <v>C</v>
          </cell>
          <cell r="Q534">
            <v>0.7</v>
          </cell>
          <cell r="R534">
            <v>2</v>
          </cell>
          <cell r="S534">
            <v>2</v>
          </cell>
          <cell r="T534">
            <v>2.23</v>
          </cell>
        </row>
        <row r="535">
          <cell r="J535" t="str">
            <v>C</v>
          </cell>
          <cell r="K535">
            <v>0.7</v>
          </cell>
          <cell r="L535">
            <v>1</v>
          </cell>
          <cell r="M535">
            <v>1.5</v>
          </cell>
          <cell r="N535">
            <v>1.99</v>
          </cell>
          <cell r="P535" t="str">
            <v>C</v>
          </cell>
          <cell r="Q535">
            <v>0.7</v>
          </cell>
          <cell r="R535">
            <v>2</v>
          </cell>
          <cell r="S535">
            <v>3</v>
          </cell>
          <cell r="T535">
            <v>2.31</v>
          </cell>
        </row>
        <row r="536">
          <cell r="J536" t="str">
            <v>C</v>
          </cell>
          <cell r="K536">
            <v>0.7</v>
          </cell>
          <cell r="L536">
            <v>1</v>
          </cell>
          <cell r="M536">
            <v>2</v>
          </cell>
          <cell r="N536">
            <v>1.95</v>
          </cell>
          <cell r="P536" t="str">
            <v>C</v>
          </cell>
          <cell r="Q536">
            <v>0.7</v>
          </cell>
          <cell r="R536">
            <v>2</v>
          </cell>
          <cell r="S536">
            <v>5</v>
          </cell>
          <cell r="T536">
            <v>2.48</v>
          </cell>
        </row>
        <row r="537">
          <cell r="J537" t="str">
            <v>C</v>
          </cell>
          <cell r="K537">
            <v>0.7</v>
          </cell>
          <cell r="L537">
            <v>1</v>
          </cell>
          <cell r="M537">
            <v>3</v>
          </cell>
          <cell r="N537">
            <v>1.91</v>
          </cell>
          <cell r="P537" t="str">
            <v>C</v>
          </cell>
          <cell r="Q537">
            <v>0.7</v>
          </cell>
          <cell r="R537">
            <v>2</v>
          </cell>
          <cell r="S537">
            <v>10</v>
          </cell>
          <cell r="T537">
            <v>2.68</v>
          </cell>
        </row>
        <row r="538">
          <cell r="J538" t="str">
            <v>C</v>
          </cell>
          <cell r="K538">
            <v>0.7</v>
          </cell>
          <cell r="L538">
            <v>1</v>
          </cell>
          <cell r="M538">
            <v>5</v>
          </cell>
          <cell r="N538">
            <v>1.9</v>
          </cell>
          <cell r="P538" t="str">
            <v>C</v>
          </cell>
          <cell r="Q538">
            <v>0.7</v>
          </cell>
          <cell r="R538">
            <v>2</v>
          </cell>
          <cell r="S538">
            <v>15</v>
          </cell>
          <cell r="T538">
            <v>2.72</v>
          </cell>
        </row>
        <row r="539">
          <cell r="J539" t="str">
            <v>C</v>
          </cell>
          <cell r="K539">
            <v>0.7</v>
          </cell>
          <cell r="L539">
            <v>1</v>
          </cell>
          <cell r="M539">
            <v>10</v>
          </cell>
          <cell r="N539">
            <v>1.89</v>
          </cell>
          <cell r="P539" t="str">
            <v>C</v>
          </cell>
          <cell r="Q539">
            <v>0.7</v>
          </cell>
          <cell r="R539">
            <v>2</v>
          </cell>
          <cell r="S539">
            <v>20</v>
          </cell>
          <cell r="T539">
            <v>2.75</v>
          </cell>
        </row>
        <row r="540">
          <cell r="J540" t="str">
            <v>C</v>
          </cell>
          <cell r="K540">
            <v>0.7</v>
          </cell>
          <cell r="L540">
            <v>1</v>
          </cell>
          <cell r="M540">
            <v>15</v>
          </cell>
          <cell r="N540">
            <v>1.89</v>
          </cell>
          <cell r="P540" t="str">
            <v>C</v>
          </cell>
          <cell r="Q540">
            <v>0.7</v>
          </cell>
          <cell r="R540">
            <v>2</v>
          </cell>
          <cell r="S540">
            <v>25</v>
          </cell>
          <cell r="T540">
            <v>2.76</v>
          </cell>
        </row>
        <row r="541">
          <cell r="J541" t="str">
            <v>C</v>
          </cell>
          <cell r="K541">
            <v>0.5</v>
          </cell>
          <cell r="L541">
            <v>0</v>
          </cell>
          <cell r="M541">
            <v>0.5</v>
          </cell>
          <cell r="N541">
            <v>1.94</v>
          </cell>
          <cell r="P541" t="str">
            <v>C</v>
          </cell>
          <cell r="Q541">
            <v>0.5</v>
          </cell>
          <cell r="R541">
            <v>0.1</v>
          </cell>
          <cell r="S541">
            <v>1</v>
          </cell>
          <cell r="T541">
            <v>1.91</v>
          </cell>
        </row>
        <row r="542">
          <cell r="J542" t="str">
            <v>C</v>
          </cell>
          <cell r="K542">
            <v>0.5</v>
          </cell>
          <cell r="L542">
            <v>0</v>
          </cell>
          <cell r="M542">
            <v>1</v>
          </cell>
          <cell r="N542">
            <v>1.9</v>
          </cell>
          <cell r="P542" t="str">
            <v>C</v>
          </cell>
          <cell r="Q542">
            <v>0.5</v>
          </cell>
          <cell r="R542">
            <v>0.1</v>
          </cell>
          <cell r="S542">
            <v>2</v>
          </cell>
          <cell r="T542">
            <v>1.94</v>
          </cell>
        </row>
        <row r="543">
          <cell r="J543" t="str">
            <v>C</v>
          </cell>
          <cell r="K543">
            <v>0.5</v>
          </cell>
          <cell r="L543">
            <v>0</v>
          </cell>
          <cell r="M543">
            <v>1.5</v>
          </cell>
          <cell r="N543">
            <v>1.88</v>
          </cell>
          <cell r="P543" t="str">
            <v>C</v>
          </cell>
          <cell r="Q543">
            <v>0.5</v>
          </cell>
          <cell r="R543">
            <v>0.1</v>
          </cell>
          <cell r="S543">
            <v>3</v>
          </cell>
          <cell r="T543">
            <v>1.95</v>
          </cell>
        </row>
        <row r="544">
          <cell r="J544" t="str">
            <v>C</v>
          </cell>
          <cell r="K544">
            <v>0.5</v>
          </cell>
          <cell r="L544">
            <v>0</v>
          </cell>
          <cell r="M544">
            <v>2</v>
          </cell>
          <cell r="N544">
            <v>1.88</v>
          </cell>
          <cell r="P544" t="str">
            <v>C</v>
          </cell>
          <cell r="Q544">
            <v>0.5</v>
          </cell>
          <cell r="R544">
            <v>0.1</v>
          </cell>
          <cell r="S544">
            <v>5</v>
          </cell>
          <cell r="T544">
            <v>1.95</v>
          </cell>
        </row>
        <row r="545">
          <cell r="J545" t="str">
            <v>C</v>
          </cell>
          <cell r="K545">
            <v>0.5</v>
          </cell>
          <cell r="L545">
            <v>0</v>
          </cell>
          <cell r="M545">
            <v>3</v>
          </cell>
          <cell r="N545">
            <v>1.87</v>
          </cell>
          <cell r="P545" t="str">
            <v>C</v>
          </cell>
          <cell r="Q545">
            <v>0.5</v>
          </cell>
          <cell r="R545">
            <v>0.1</v>
          </cell>
          <cell r="S545">
            <v>10</v>
          </cell>
          <cell r="T545">
            <v>1.95</v>
          </cell>
        </row>
        <row r="546">
          <cell r="J546" t="str">
            <v>C</v>
          </cell>
          <cell r="K546">
            <v>0.5</v>
          </cell>
          <cell r="L546">
            <v>0</v>
          </cell>
          <cell r="M546">
            <v>5</v>
          </cell>
          <cell r="N546">
            <v>1.86</v>
          </cell>
          <cell r="P546" t="str">
            <v>C</v>
          </cell>
          <cell r="Q546">
            <v>0.5</v>
          </cell>
          <cell r="R546">
            <v>0.1</v>
          </cell>
          <cell r="S546">
            <v>15</v>
          </cell>
          <cell r="T546">
            <v>1.95</v>
          </cell>
        </row>
        <row r="547">
          <cell r="J547" t="str">
            <v>C</v>
          </cell>
          <cell r="K547">
            <v>0.5</v>
          </cell>
          <cell r="L547">
            <v>0</v>
          </cell>
          <cell r="M547">
            <v>10</v>
          </cell>
          <cell r="N547">
            <v>1.86</v>
          </cell>
          <cell r="P547" t="str">
            <v>C</v>
          </cell>
          <cell r="Q547">
            <v>0.5</v>
          </cell>
          <cell r="R547">
            <v>0.1</v>
          </cell>
          <cell r="S547">
            <v>20</v>
          </cell>
          <cell r="T547">
            <v>1.95</v>
          </cell>
        </row>
        <row r="548">
          <cell r="J548" t="str">
            <v>C</v>
          </cell>
          <cell r="K548">
            <v>0.5</v>
          </cell>
          <cell r="L548">
            <v>0</v>
          </cell>
          <cell r="M548">
            <v>15</v>
          </cell>
          <cell r="N548">
            <v>1.86</v>
          </cell>
          <cell r="P548" t="str">
            <v>C</v>
          </cell>
          <cell r="Q548">
            <v>0.5</v>
          </cell>
          <cell r="R548">
            <v>0.1</v>
          </cell>
          <cell r="S548">
            <v>25</v>
          </cell>
          <cell r="T548">
            <v>1.95</v>
          </cell>
        </row>
        <row r="549">
          <cell r="J549" t="str">
            <v>C</v>
          </cell>
          <cell r="K549">
            <v>0.5</v>
          </cell>
          <cell r="L549">
            <v>0.1</v>
          </cell>
          <cell r="M549">
            <v>0.5</v>
          </cell>
          <cell r="N549">
            <v>1.92</v>
          </cell>
          <cell r="P549" t="str">
            <v>C</v>
          </cell>
          <cell r="Q549">
            <v>0.5</v>
          </cell>
          <cell r="R549">
            <v>0.3</v>
          </cell>
          <cell r="S549">
            <v>1</v>
          </cell>
          <cell r="T549">
            <v>1.91</v>
          </cell>
        </row>
        <row r="550">
          <cell r="J550" t="str">
            <v>C</v>
          </cell>
          <cell r="K550">
            <v>0.5</v>
          </cell>
          <cell r="L550">
            <v>0.1</v>
          </cell>
          <cell r="M550">
            <v>1</v>
          </cell>
          <cell r="N550">
            <v>1.86</v>
          </cell>
          <cell r="P550" t="str">
            <v>C</v>
          </cell>
          <cell r="Q550">
            <v>0.5</v>
          </cell>
          <cell r="R550">
            <v>0.3</v>
          </cell>
          <cell r="S550">
            <v>2</v>
          </cell>
          <cell r="T550">
            <v>1.94</v>
          </cell>
        </row>
        <row r="551">
          <cell r="J551" t="str">
            <v>C</v>
          </cell>
          <cell r="K551">
            <v>0.5</v>
          </cell>
          <cell r="L551">
            <v>0.1</v>
          </cell>
          <cell r="M551">
            <v>1.5</v>
          </cell>
          <cell r="N551">
            <v>1.85</v>
          </cell>
          <cell r="P551" t="str">
            <v>C</v>
          </cell>
          <cell r="Q551">
            <v>0.5</v>
          </cell>
          <cell r="R551">
            <v>0.3</v>
          </cell>
          <cell r="S551">
            <v>3</v>
          </cell>
          <cell r="T551">
            <v>1.95</v>
          </cell>
        </row>
        <row r="552">
          <cell r="J552" t="str">
            <v>C</v>
          </cell>
          <cell r="K552">
            <v>0.5</v>
          </cell>
          <cell r="L552">
            <v>0.1</v>
          </cell>
          <cell r="M552">
            <v>2</v>
          </cell>
          <cell r="N552">
            <v>1.84</v>
          </cell>
          <cell r="P552" t="str">
            <v>C</v>
          </cell>
          <cell r="Q552">
            <v>0.5</v>
          </cell>
          <cell r="R552">
            <v>0.3</v>
          </cell>
          <cell r="S552">
            <v>5</v>
          </cell>
          <cell r="T552">
            <v>1.96</v>
          </cell>
        </row>
        <row r="553">
          <cell r="J553" t="str">
            <v>C</v>
          </cell>
          <cell r="K553">
            <v>0.5</v>
          </cell>
          <cell r="L553">
            <v>0.1</v>
          </cell>
          <cell r="M553">
            <v>3</v>
          </cell>
          <cell r="N553">
            <v>1.84</v>
          </cell>
          <cell r="P553" t="str">
            <v>C</v>
          </cell>
          <cell r="Q553">
            <v>0.5</v>
          </cell>
          <cell r="R553">
            <v>0.3</v>
          </cell>
          <cell r="S553">
            <v>10</v>
          </cell>
          <cell r="T553">
            <v>1.97</v>
          </cell>
        </row>
        <row r="554">
          <cell r="J554" t="str">
            <v>C</v>
          </cell>
          <cell r="K554">
            <v>0.5</v>
          </cell>
          <cell r="L554">
            <v>0.1</v>
          </cell>
          <cell r="M554">
            <v>5</v>
          </cell>
          <cell r="N554">
            <v>1.83</v>
          </cell>
          <cell r="P554" t="str">
            <v>C</v>
          </cell>
          <cell r="Q554">
            <v>0.5</v>
          </cell>
          <cell r="R554">
            <v>0.3</v>
          </cell>
          <cell r="S554">
            <v>15</v>
          </cell>
          <cell r="T554">
            <v>1.98</v>
          </cell>
        </row>
        <row r="555">
          <cell r="J555" t="str">
            <v>C</v>
          </cell>
          <cell r="K555">
            <v>0.5</v>
          </cell>
          <cell r="L555">
            <v>0.1</v>
          </cell>
          <cell r="M555">
            <v>10</v>
          </cell>
          <cell r="N555">
            <v>1.83</v>
          </cell>
          <cell r="P555" t="str">
            <v>C</v>
          </cell>
          <cell r="Q555">
            <v>0.5</v>
          </cell>
          <cell r="R555">
            <v>0.3</v>
          </cell>
          <cell r="S555">
            <v>20</v>
          </cell>
          <cell r="T555">
            <v>1.98</v>
          </cell>
        </row>
        <row r="556">
          <cell r="J556" t="str">
            <v>C</v>
          </cell>
          <cell r="K556">
            <v>0.5</v>
          </cell>
          <cell r="L556">
            <v>0.1</v>
          </cell>
          <cell r="M556">
            <v>15</v>
          </cell>
          <cell r="N556">
            <v>1.83</v>
          </cell>
          <cell r="P556" t="str">
            <v>C</v>
          </cell>
          <cell r="Q556">
            <v>0.5</v>
          </cell>
          <cell r="R556">
            <v>0.3</v>
          </cell>
          <cell r="S556">
            <v>25</v>
          </cell>
          <cell r="T556">
            <v>1.98</v>
          </cell>
        </row>
        <row r="557">
          <cell r="J557" t="str">
            <v>C</v>
          </cell>
          <cell r="K557">
            <v>0.5</v>
          </cell>
          <cell r="L557">
            <v>0.3</v>
          </cell>
          <cell r="M557">
            <v>0.5</v>
          </cell>
          <cell r="N557">
            <v>1.92</v>
          </cell>
          <cell r="P557" t="str">
            <v>C</v>
          </cell>
          <cell r="Q557">
            <v>0.5</v>
          </cell>
          <cell r="R557">
            <v>0.5</v>
          </cell>
          <cell r="S557">
            <v>1</v>
          </cell>
          <cell r="T557">
            <v>1.91</v>
          </cell>
        </row>
        <row r="558">
          <cell r="J558" t="str">
            <v>C</v>
          </cell>
          <cell r="K558">
            <v>0.5</v>
          </cell>
          <cell r="L558">
            <v>0.3</v>
          </cell>
          <cell r="M558">
            <v>1</v>
          </cell>
          <cell r="N558">
            <v>1.86</v>
          </cell>
          <cell r="P558" t="str">
            <v>C</v>
          </cell>
          <cell r="Q558">
            <v>0.5</v>
          </cell>
          <cell r="R558">
            <v>0.5</v>
          </cell>
          <cell r="S558">
            <v>2</v>
          </cell>
          <cell r="T558">
            <v>1.94</v>
          </cell>
        </row>
        <row r="559">
          <cell r="J559" t="str">
            <v>C</v>
          </cell>
          <cell r="K559">
            <v>0.5</v>
          </cell>
          <cell r="L559">
            <v>0.3</v>
          </cell>
          <cell r="M559">
            <v>1.5</v>
          </cell>
          <cell r="N559">
            <v>1.83</v>
          </cell>
          <cell r="P559" t="str">
            <v>C</v>
          </cell>
          <cell r="Q559">
            <v>0.5</v>
          </cell>
          <cell r="R559">
            <v>0.5</v>
          </cell>
          <cell r="S559">
            <v>3</v>
          </cell>
          <cell r="T559">
            <v>1.96</v>
          </cell>
        </row>
        <row r="560">
          <cell r="J560" t="str">
            <v>C</v>
          </cell>
          <cell r="K560">
            <v>0.5</v>
          </cell>
          <cell r="L560">
            <v>0.3</v>
          </cell>
          <cell r="M560">
            <v>2</v>
          </cell>
          <cell r="N560">
            <v>1.83</v>
          </cell>
          <cell r="P560" t="str">
            <v>C</v>
          </cell>
          <cell r="Q560">
            <v>0.5</v>
          </cell>
          <cell r="R560">
            <v>0.5</v>
          </cell>
          <cell r="S560">
            <v>5</v>
          </cell>
          <cell r="T560">
            <v>1.98</v>
          </cell>
        </row>
        <row r="561">
          <cell r="J561" t="str">
            <v>C</v>
          </cell>
          <cell r="K561">
            <v>0.5</v>
          </cell>
          <cell r="L561">
            <v>0.3</v>
          </cell>
          <cell r="M561">
            <v>3</v>
          </cell>
          <cell r="N561">
            <v>1.82</v>
          </cell>
          <cell r="P561" t="str">
            <v>C</v>
          </cell>
          <cell r="Q561">
            <v>0.5</v>
          </cell>
          <cell r="R561">
            <v>0.5</v>
          </cell>
          <cell r="S561">
            <v>10</v>
          </cell>
          <cell r="T561">
            <v>1.99</v>
          </cell>
        </row>
        <row r="562">
          <cell r="J562" t="str">
            <v>C</v>
          </cell>
          <cell r="K562">
            <v>0.5</v>
          </cell>
          <cell r="L562">
            <v>0.3</v>
          </cell>
          <cell r="M562">
            <v>5</v>
          </cell>
          <cell r="N562">
            <v>1.82</v>
          </cell>
          <cell r="P562" t="str">
            <v>C</v>
          </cell>
          <cell r="Q562">
            <v>0.5</v>
          </cell>
          <cell r="R562">
            <v>0.5</v>
          </cell>
          <cell r="S562">
            <v>15</v>
          </cell>
          <cell r="T562">
            <v>2</v>
          </cell>
        </row>
        <row r="563">
          <cell r="J563" t="str">
            <v>C</v>
          </cell>
          <cell r="K563">
            <v>0.5</v>
          </cell>
          <cell r="L563">
            <v>0.3</v>
          </cell>
          <cell r="M563">
            <v>10</v>
          </cell>
          <cell r="N563">
            <v>1.81</v>
          </cell>
          <cell r="P563" t="str">
            <v>C</v>
          </cell>
          <cell r="Q563">
            <v>0.5</v>
          </cell>
          <cell r="R563">
            <v>0.5</v>
          </cell>
          <cell r="S563">
            <v>20</v>
          </cell>
          <cell r="T563">
            <v>2</v>
          </cell>
        </row>
        <row r="564">
          <cell r="J564" t="str">
            <v>C</v>
          </cell>
          <cell r="K564">
            <v>0.5</v>
          </cell>
          <cell r="L564">
            <v>0.3</v>
          </cell>
          <cell r="M564">
            <v>15</v>
          </cell>
          <cell r="N564">
            <v>1.81</v>
          </cell>
          <cell r="P564" t="str">
            <v>C</v>
          </cell>
          <cell r="Q564">
            <v>0.5</v>
          </cell>
          <cell r="R564">
            <v>0.5</v>
          </cell>
          <cell r="S564">
            <v>25</v>
          </cell>
          <cell r="T564">
            <v>2</v>
          </cell>
        </row>
        <row r="565">
          <cell r="J565" t="str">
            <v>C</v>
          </cell>
          <cell r="K565">
            <v>0.5</v>
          </cell>
          <cell r="L565">
            <v>0.5</v>
          </cell>
          <cell r="M565">
            <v>0.5</v>
          </cell>
          <cell r="N565">
            <v>1.92</v>
          </cell>
          <cell r="P565" t="str">
            <v>C</v>
          </cell>
          <cell r="Q565">
            <v>0.5</v>
          </cell>
          <cell r="R565">
            <v>1</v>
          </cell>
          <cell r="S565">
            <v>1</v>
          </cell>
          <cell r="T565">
            <v>1.91</v>
          </cell>
        </row>
        <row r="566">
          <cell r="J566" t="str">
            <v>C</v>
          </cell>
          <cell r="K566">
            <v>0.5</v>
          </cell>
          <cell r="L566">
            <v>0.5</v>
          </cell>
          <cell r="M566">
            <v>1</v>
          </cell>
          <cell r="N566">
            <v>1.86</v>
          </cell>
          <cell r="P566" t="str">
            <v>C</v>
          </cell>
          <cell r="Q566">
            <v>0.5</v>
          </cell>
          <cell r="R566">
            <v>1</v>
          </cell>
          <cell r="S566">
            <v>2</v>
          </cell>
          <cell r="T566">
            <v>1.94</v>
          </cell>
        </row>
        <row r="567">
          <cell r="J567" t="str">
            <v>C</v>
          </cell>
          <cell r="K567">
            <v>0.5</v>
          </cell>
          <cell r="L567">
            <v>0.5</v>
          </cell>
          <cell r="M567">
            <v>1.5</v>
          </cell>
          <cell r="N567">
            <v>1.83</v>
          </cell>
          <cell r="P567" t="str">
            <v>C</v>
          </cell>
          <cell r="Q567">
            <v>0.5</v>
          </cell>
          <cell r="R567">
            <v>1</v>
          </cell>
          <cell r="S567">
            <v>3</v>
          </cell>
          <cell r="T567">
            <v>1.96</v>
          </cell>
        </row>
        <row r="568">
          <cell r="J568" t="str">
            <v>C</v>
          </cell>
          <cell r="K568">
            <v>0.5</v>
          </cell>
          <cell r="L568">
            <v>0.5</v>
          </cell>
          <cell r="M568">
            <v>2</v>
          </cell>
          <cell r="N568">
            <v>1.82</v>
          </cell>
          <cell r="P568" t="str">
            <v>C</v>
          </cell>
          <cell r="Q568">
            <v>0.5</v>
          </cell>
          <cell r="R568">
            <v>1</v>
          </cell>
          <cell r="S568">
            <v>5</v>
          </cell>
          <cell r="T568">
            <v>2</v>
          </cell>
        </row>
        <row r="569">
          <cell r="J569" t="str">
            <v>C</v>
          </cell>
          <cell r="K569">
            <v>0.5</v>
          </cell>
          <cell r="L569">
            <v>0.5</v>
          </cell>
          <cell r="M569">
            <v>3</v>
          </cell>
          <cell r="N569">
            <v>1.81</v>
          </cell>
          <cell r="P569" t="str">
            <v>C</v>
          </cell>
          <cell r="Q569">
            <v>0.5</v>
          </cell>
          <cell r="R569">
            <v>1</v>
          </cell>
          <cell r="S569">
            <v>10</v>
          </cell>
          <cell r="T569">
            <v>2.0299999999999998</v>
          </cell>
        </row>
        <row r="570">
          <cell r="J570" t="str">
            <v>C</v>
          </cell>
          <cell r="K570">
            <v>0.5</v>
          </cell>
          <cell r="L570">
            <v>0.5</v>
          </cell>
          <cell r="M570">
            <v>5</v>
          </cell>
          <cell r="N570">
            <v>1.81</v>
          </cell>
          <cell r="P570" t="str">
            <v>C</v>
          </cell>
          <cell r="Q570">
            <v>0.5</v>
          </cell>
          <cell r="R570">
            <v>1</v>
          </cell>
          <cell r="S570">
            <v>15</v>
          </cell>
          <cell r="T570">
            <v>2.04</v>
          </cell>
        </row>
        <row r="571">
          <cell r="J571" t="str">
            <v>C</v>
          </cell>
          <cell r="K571">
            <v>0.5</v>
          </cell>
          <cell r="L571">
            <v>0.5</v>
          </cell>
          <cell r="M571">
            <v>10</v>
          </cell>
          <cell r="N571">
            <v>1.8</v>
          </cell>
          <cell r="P571" t="str">
            <v>C</v>
          </cell>
          <cell r="Q571">
            <v>0.5</v>
          </cell>
          <cell r="R571">
            <v>1</v>
          </cell>
          <cell r="S571">
            <v>20</v>
          </cell>
          <cell r="T571">
            <v>2.0499999999999998</v>
          </cell>
        </row>
        <row r="572">
          <cell r="J572" t="str">
            <v>C</v>
          </cell>
          <cell r="K572">
            <v>0.5</v>
          </cell>
          <cell r="L572">
            <v>0.5</v>
          </cell>
          <cell r="M572">
            <v>15</v>
          </cell>
          <cell r="N572">
            <v>1.8</v>
          </cell>
          <cell r="P572" t="str">
            <v>C</v>
          </cell>
          <cell r="Q572">
            <v>0.5</v>
          </cell>
          <cell r="R572">
            <v>1</v>
          </cell>
          <cell r="S572">
            <v>25</v>
          </cell>
          <cell r="T572">
            <v>2.0499999999999998</v>
          </cell>
        </row>
        <row r="573">
          <cell r="J573" t="str">
            <v>C</v>
          </cell>
          <cell r="K573">
            <v>0.5</v>
          </cell>
          <cell r="L573">
            <v>1</v>
          </cell>
          <cell r="M573">
            <v>0.5</v>
          </cell>
          <cell r="N573">
            <v>1.92</v>
          </cell>
          <cell r="P573" t="str">
            <v>C</v>
          </cell>
          <cell r="Q573">
            <v>0.5</v>
          </cell>
          <cell r="R573">
            <v>2</v>
          </cell>
          <cell r="S573">
            <v>1</v>
          </cell>
          <cell r="T573">
            <v>1.91</v>
          </cell>
        </row>
        <row r="574">
          <cell r="J574" t="str">
            <v>C</v>
          </cell>
          <cell r="K574">
            <v>0.5</v>
          </cell>
          <cell r="L574">
            <v>1</v>
          </cell>
          <cell r="M574">
            <v>1</v>
          </cell>
          <cell r="N574">
            <v>1.86</v>
          </cell>
          <cell r="P574" t="str">
            <v>C</v>
          </cell>
          <cell r="Q574">
            <v>0.5</v>
          </cell>
          <cell r="R574">
            <v>2</v>
          </cell>
          <cell r="S574">
            <v>2</v>
          </cell>
          <cell r="T574">
            <v>1.94</v>
          </cell>
        </row>
        <row r="575">
          <cell r="J575" t="str">
            <v>C</v>
          </cell>
          <cell r="K575">
            <v>0.5</v>
          </cell>
          <cell r="L575">
            <v>1</v>
          </cell>
          <cell r="M575">
            <v>1.5</v>
          </cell>
          <cell r="N575">
            <v>1.83</v>
          </cell>
          <cell r="P575" t="str">
            <v>C</v>
          </cell>
          <cell r="Q575">
            <v>0.5</v>
          </cell>
          <cell r="R575">
            <v>2</v>
          </cell>
          <cell r="S575">
            <v>3</v>
          </cell>
          <cell r="T575">
            <v>1.96</v>
          </cell>
        </row>
        <row r="576">
          <cell r="J576" t="str">
            <v>C</v>
          </cell>
          <cell r="K576">
            <v>0.5</v>
          </cell>
          <cell r="L576">
            <v>1</v>
          </cell>
          <cell r="M576">
            <v>2</v>
          </cell>
          <cell r="N576">
            <v>1.82</v>
          </cell>
          <cell r="P576" t="str">
            <v>C</v>
          </cell>
          <cell r="Q576">
            <v>0.5</v>
          </cell>
          <cell r="R576">
            <v>2</v>
          </cell>
          <cell r="S576">
            <v>5</v>
          </cell>
          <cell r="T576">
            <v>2.02</v>
          </cell>
        </row>
        <row r="577">
          <cell r="J577" t="str">
            <v>C</v>
          </cell>
          <cell r="K577">
            <v>0.5</v>
          </cell>
          <cell r="L577">
            <v>1</v>
          </cell>
          <cell r="M577">
            <v>3</v>
          </cell>
          <cell r="N577">
            <v>1.8</v>
          </cell>
          <cell r="P577" t="str">
            <v>C</v>
          </cell>
          <cell r="Q577">
            <v>0.5</v>
          </cell>
          <cell r="R577">
            <v>2</v>
          </cell>
          <cell r="S577">
            <v>10</v>
          </cell>
          <cell r="T577">
            <v>2.08</v>
          </cell>
        </row>
        <row r="578">
          <cell r="J578" t="str">
            <v>C</v>
          </cell>
          <cell r="K578">
            <v>0.5</v>
          </cell>
          <cell r="L578">
            <v>1</v>
          </cell>
          <cell r="M578">
            <v>5</v>
          </cell>
          <cell r="N578">
            <v>1.8</v>
          </cell>
          <cell r="P578" t="str">
            <v>C</v>
          </cell>
          <cell r="Q578">
            <v>0.5</v>
          </cell>
          <cell r="R578">
            <v>2</v>
          </cell>
          <cell r="S578">
            <v>15</v>
          </cell>
          <cell r="T578">
            <v>2.1</v>
          </cell>
        </row>
        <row r="579">
          <cell r="J579" t="str">
            <v>C</v>
          </cell>
          <cell r="K579">
            <v>0.5</v>
          </cell>
          <cell r="L579">
            <v>1</v>
          </cell>
          <cell r="M579">
            <v>10</v>
          </cell>
          <cell r="N579">
            <v>1.79</v>
          </cell>
          <cell r="P579" t="str">
            <v>C</v>
          </cell>
          <cell r="Q579">
            <v>0.5</v>
          </cell>
          <cell r="R579">
            <v>2</v>
          </cell>
          <cell r="S579">
            <v>20</v>
          </cell>
          <cell r="T579">
            <v>2.11</v>
          </cell>
        </row>
        <row r="580">
          <cell r="J580" t="str">
            <v>C</v>
          </cell>
          <cell r="K580">
            <v>0.5</v>
          </cell>
          <cell r="L580">
            <v>1</v>
          </cell>
          <cell r="M580">
            <v>15</v>
          </cell>
          <cell r="N580">
            <v>1.79</v>
          </cell>
          <cell r="P580" t="str">
            <v>C</v>
          </cell>
          <cell r="Q580">
            <v>0.5</v>
          </cell>
          <cell r="R580">
            <v>2</v>
          </cell>
          <cell r="S580">
            <v>25</v>
          </cell>
          <cell r="T580">
            <v>2.12</v>
          </cell>
        </row>
        <row r="581">
          <cell r="J581" t="str">
            <v>C</v>
          </cell>
          <cell r="K581">
            <v>0.3</v>
          </cell>
          <cell r="L581">
            <v>0</v>
          </cell>
          <cell r="M581">
            <v>0.5</v>
          </cell>
          <cell r="N581">
            <v>1.76</v>
          </cell>
          <cell r="P581" t="str">
            <v>C</v>
          </cell>
          <cell r="Q581">
            <v>0.3</v>
          </cell>
          <cell r="R581">
            <v>0.1</v>
          </cell>
          <cell r="S581">
            <v>1</v>
          </cell>
          <cell r="T581">
            <v>1.76</v>
          </cell>
        </row>
        <row r="582">
          <cell r="J582" t="str">
            <v>C</v>
          </cell>
          <cell r="K582">
            <v>0.3</v>
          </cell>
          <cell r="L582">
            <v>0</v>
          </cell>
          <cell r="M582">
            <v>1</v>
          </cell>
          <cell r="N582">
            <v>1.76</v>
          </cell>
          <cell r="P582" t="str">
            <v>C</v>
          </cell>
          <cell r="Q582">
            <v>0.3</v>
          </cell>
          <cell r="R582">
            <v>0.1</v>
          </cell>
          <cell r="S582">
            <v>2</v>
          </cell>
          <cell r="T582">
            <v>1.77</v>
          </cell>
        </row>
        <row r="583">
          <cell r="J583" t="str">
            <v>C</v>
          </cell>
          <cell r="K583">
            <v>0.3</v>
          </cell>
          <cell r="L583">
            <v>0</v>
          </cell>
          <cell r="M583">
            <v>1.5</v>
          </cell>
          <cell r="N583">
            <v>1.75</v>
          </cell>
          <cell r="P583" t="str">
            <v>C</v>
          </cell>
          <cell r="Q583">
            <v>0.3</v>
          </cell>
          <cell r="R583">
            <v>0.1</v>
          </cell>
          <cell r="S583">
            <v>3</v>
          </cell>
          <cell r="T583">
            <v>1.77</v>
          </cell>
        </row>
        <row r="584">
          <cell r="J584" t="str">
            <v>C</v>
          </cell>
          <cell r="K584">
            <v>0.3</v>
          </cell>
          <cell r="L584">
            <v>0</v>
          </cell>
          <cell r="M584">
            <v>2</v>
          </cell>
          <cell r="N584">
            <v>1.75</v>
          </cell>
          <cell r="P584" t="str">
            <v>C</v>
          </cell>
          <cell r="Q584">
            <v>0.3</v>
          </cell>
          <cell r="R584">
            <v>0.1</v>
          </cell>
          <cell r="S584">
            <v>5</v>
          </cell>
          <cell r="T584">
            <v>1.77</v>
          </cell>
        </row>
        <row r="585">
          <cell r="J585" t="str">
            <v>C</v>
          </cell>
          <cell r="K585">
            <v>0.3</v>
          </cell>
          <cell r="L585">
            <v>0</v>
          </cell>
          <cell r="M585">
            <v>3</v>
          </cell>
          <cell r="N585">
            <v>1.75</v>
          </cell>
          <cell r="P585" t="str">
            <v>C</v>
          </cell>
          <cell r="Q585">
            <v>0.3</v>
          </cell>
          <cell r="R585">
            <v>0.1</v>
          </cell>
          <cell r="S585">
            <v>10</v>
          </cell>
          <cell r="T585">
            <v>1.77</v>
          </cell>
        </row>
        <row r="586">
          <cell r="J586" t="str">
            <v>C</v>
          </cell>
          <cell r="K586">
            <v>0.3</v>
          </cell>
          <cell r="L586">
            <v>0</v>
          </cell>
          <cell r="M586">
            <v>5</v>
          </cell>
          <cell r="N586">
            <v>1.75</v>
          </cell>
          <cell r="P586" t="str">
            <v>C</v>
          </cell>
          <cell r="Q586">
            <v>0.3</v>
          </cell>
          <cell r="R586">
            <v>0.1</v>
          </cell>
          <cell r="S586">
            <v>15</v>
          </cell>
          <cell r="T586">
            <v>1.77</v>
          </cell>
        </row>
        <row r="587">
          <cell r="J587" t="str">
            <v>C</v>
          </cell>
          <cell r="K587">
            <v>0.3</v>
          </cell>
          <cell r="L587">
            <v>0</v>
          </cell>
          <cell r="M587">
            <v>10</v>
          </cell>
          <cell r="N587">
            <v>1.75</v>
          </cell>
          <cell r="P587" t="str">
            <v>C</v>
          </cell>
          <cell r="Q587">
            <v>0.3</v>
          </cell>
          <cell r="R587">
            <v>0.1</v>
          </cell>
          <cell r="S587">
            <v>20</v>
          </cell>
          <cell r="T587">
            <v>1.77</v>
          </cell>
        </row>
        <row r="588">
          <cell r="J588" t="str">
            <v>C</v>
          </cell>
          <cell r="K588">
            <v>0.3</v>
          </cell>
          <cell r="L588">
            <v>0</v>
          </cell>
          <cell r="M588">
            <v>15</v>
          </cell>
          <cell r="N588">
            <v>1.75</v>
          </cell>
          <cell r="P588" t="str">
            <v>C</v>
          </cell>
          <cell r="Q588">
            <v>0.3</v>
          </cell>
          <cell r="R588">
            <v>0.1</v>
          </cell>
          <cell r="S588">
            <v>25</v>
          </cell>
          <cell r="T588">
            <v>1.77</v>
          </cell>
        </row>
        <row r="589">
          <cell r="J589" t="str">
            <v>C</v>
          </cell>
          <cell r="K589">
            <v>0.3</v>
          </cell>
          <cell r="L589">
            <v>0.1</v>
          </cell>
          <cell r="M589">
            <v>0.5</v>
          </cell>
          <cell r="N589">
            <v>1.76</v>
          </cell>
          <cell r="P589" t="str">
            <v>C</v>
          </cell>
          <cell r="Q589">
            <v>0.3</v>
          </cell>
          <cell r="R589">
            <v>0.3</v>
          </cell>
          <cell r="S589">
            <v>1</v>
          </cell>
          <cell r="T589">
            <v>1.76</v>
          </cell>
        </row>
        <row r="590">
          <cell r="J590" t="str">
            <v>C</v>
          </cell>
          <cell r="K590">
            <v>0.3</v>
          </cell>
          <cell r="L590">
            <v>0.1</v>
          </cell>
          <cell r="M590">
            <v>1</v>
          </cell>
          <cell r="N590">
            <v>1.75</v>
          </cell>
          <cell r="P590" t="str">
            <v>C</v>
          </cell>
          <cell r="Q590">
            <v>0.3</v>
          </cell>
          <cell r="R590">
            <v>0.3</v>
          </cell>
          <cell r="S590">
            <v>2</v>
          </cell>
          <cell r="T590">
            <v>1.77</v>
          </cell>
        </row>
        <row r="591">
          <cell r="J591" t="str">
            <v>C</v>
          </cell>
          <cell r="K591">
            <v>0.3</v>
          </cell>
          <cell r="L591">
            <v>0.1</v>
          </cell>
          <cell r="M591">
            <v>1.5</v>
          </cell>
          <cell r="N591">
            <v>1.74</v>
          </cell>
          <cell r="P591" t="str">
            <v>C</v>
          </cell>
          <cell r="Q591">
            <v>0.3</v>
          </cell>
          <cell r="R591">
            <v>0.3</v>
          </cell>
          <cell r="S591">
            <v>3</v>
          </cell>
          <cell r="T591">
            <v>1.77</v>
          </cell>
        </row>
        <row r="592">
          <cell r="J592" t="str">
            <v>C</v>
          </cell>
          <cell r="K592">
            <v>0.3</v>
          </cell>
          <cell r="L592">
            <v>0.1</v>
          </cell>
          <cell r="M592">
            <v>2</v>
          </cell>
          <cell r="N592">
            <v>1.74</v>
          </cell>
          <cell r="P592" t="str">
            <v>C</v>
          </cell>
          <cell r="Q592">
            <v>0.3</v>
          </cell>
          <cell r="R592">
            <v>0.3</v>
          </cell>
          <cell r="S592">
            <v>5</v>
          </cell>
          <cell r="T592">
            <v>1.77</v>
          </cell>
        </row>
        <row r="593">
          <cell r="J593" t="str">
            <v>C</v>
          </cell>
          <cell r="K593">
            <v>0.3</v>
          </cell>
          <cell r="L593">
            <v>0.1</v>
          </cell>
          <cell r="M593">
            <v>3</v>
          </cell>
          <cell r="N593">
            <v>1.74</v>
          </cell>
          <cell r="P593" t="str">
            <v>C</v>
          </cell>
          <cell r="Q593">
            <v>0.3</v>
          </cell>
          <cell r="R593">
            <v>0.3</v>
          </cell>
          <cell r="S593">
            <v>10</v>
          </cell>
          <cell r="T593">
            <v>1.78</v>
          </cell>
        </row>
        <row r="594">
          <cell r="J594" t="str">
            <v>C</v>
          </cell>
          <cell r="K594">
            <v>0.3</v>
          </cell>
          <cell r="L594">
            <v>0.1</v>
          </cell>
          <cell r="M594">
            <v>5</v>
          </cell>
          <cell r="N594">
            <v>1.74</v>
          </cell>
          <cell r="P594" t="str">
            <v>C</v>
          </cell>
          <cell r="Q594">
            <v>0.3</v>
          </cell>
          <cell r="R594">
            <v>0.3</v>
          </cell>
          <cell r="S594">
            <v>15</v>
          </cell>
          <cell r="T594">
            <v>1.78</v>
          </cell>
        </row>
        <row r="595">
          <cell r="J595" t="str">
            <v>C</v>
          </cell>
          <cell r="K595">
            <v>0.3</v>
          </cell>
          <cell r="L595">
            <v>0.1</v>
          </cell>
          <cell r="M595">
            <v>10</v>
          </cell>
          <cell r="N595">
            <v>1.74</v>
          </cell>
          <cell r="P595" t="str">
            <v>C</v>
          </cell>
          <cell r="Q595">
            <v>0.3</v>
          </cell>
          <cell r="R595">
            <v>0.3</v>
          </cell>
          <cell r="S595">
            <v>20</v>
          </cell>
          <cell r="T595">
            <v>1.78</v>
          </cell>
        </row>
        <row r="596">
          <cell r="J596" t="str">
            <v>C</v>
          </cell>
          <cell r="K596">
            <v>0.3</v>
          </cell>
          <cell r="L596">
            <v>0.1</v>
          </cell>
          <cell r="M596">
            <v>15</v>
          </cell>
          <cell r="N596">
            <v>1.74</v>
          </cell>
          <cell r="P596" t="str">
            <v>C</v>
          </cell>
          <cell r="Q596">
            <v>0.3</v>
          </cell>
          <cell r="R596">
            <v>0.3</v>
          </cell>
          <cell r="S596">
            <v>25</v>
          </cell>
          <cell r="T596">
            <v>1.78</v>
          </cell>
        </row>
        <row r="597">
          <cell r="J597" t="str">
            <v>C</v>
          </cell>
          <cell r="K597">
            <v>0.3</v>
          </cell>
          <cell r="L597">
            <v>0.3</v>
          </cell>
          <cell r="M597">
            <v>0.5</v>
          </cell>
          <cell r="N597">
            <v>1.76</v>
          </cell>
          <cell r="P597" t="str">
            <v>C</v>
          </cell>
          <cell r="Q597">
            <v>0.3</v>
          </cell>
          <cell r="R597">
            <v>0.5</v>
          </cell>
          <cell r="S597">
            <v>1</v>
          </cell>
          <cell r="T597">
            <v>1.76</v>
          </cell>
        </row>
        <row r="598">
          <cell r="J598" t="str">
            <v>C</v>
          </cell>
          <cell r="K598">
            <v>0.3</v>
          </cell>
          <cell r="L598">
            <v>0.3</v>
          </cell>
          <cell r="M598">
            <v>1</v>
          </cell>
          <cell r="N598">
            <v>1.75</v>
          </cell>
          <cell r="P598" t="str">
            <v>C</v>
          </cell>
          <cell r="Q598">
            <v>0.3</v>
          </cell>
          <cell r="R598">
            <v>0.5</v>
          </cell>
          <cell r="S598">
            <v>2</v>
          </cell>
          <cell r="T598">
            <v>1.77</v>
          </cell>
        </row>
        <row r="599">
          <cell r="J599" t="str">
            <v>C</v>
          </cell>
          <cell r="K599">
            <v>0.3</v>
          </cell>
          <cell r="L599">
            <v>0.3</v>
          </cell>
          <cell r="M599">
            <v>1.5</v>
          </cell>
          <cell r="N599">
            <v>1.74</v>
          </cell>
          <cell r="P599" t="str">
            <v>C</v>
          </cell>
          <cell r="Q599">
            <v>0.3</v>
          </cell>
          <cell r="R599">
            <v>0.5</v>
          </cell>
          <cell r="S599">
            <v>3</v>
          </cell>
          <cell r="T599">
            <v>1.77</v>
          </cell>
        </row>
        <row r="600">
          <cell r="J600" t="str">
            <v>C</v>
          </cell>
          <cell r="K600">
            <v>0.3</v>
          </cell>
          <cell r="L600">
            <v>0.3</v>
          </cell>
          <cell r="M600">
            <v>2</v>
          </cell>
          <cell r="N600">
            <v>1.74</v>
          </cell>
          <cell r="P600" t="str">
            <v>C</v>
          </cell>
          <cell r="Q600">
            <v>0.3</v>
          </cell>
          <cell r="R600">
            <v>0.5</v>
          </cell>
          <cell r="S600">
            <v>5</v>
          </cell>
          <cell r="T600">
            <v>1.78</v>
          </cell>
        </row>
        <row r="601">
          <cell r="J601" t="str">
            <v>C</v>
          </cell>
          <cell r="K601">
            <v>0.3</v>
          </cell>
          <cell r="L601">
            <v>0.3</v>
          </cell>
          <cell r="M601">
            <v>3</v>
          </cell>
          <cell r="N601">
            <v>1.73</v>
          </cell>
          <cell r="P601" t="str">
            <v>C</v>
          </cell>
          <cell r="Q601">
            <v>0.3</v>
          </cell>
          <cell r="R601">
            <v>0.5</v>
          </cell>
          <cell r="S601">
            <v>10</v>
          </cell>
          <cell r="T601">
            <v>1.78</v>
          </cell>
        </row>
        <row r="602">
          <cell r="J602" t="str">
            <v>C</v>
          </cell>
          <cell r="K602">
            <v>0.3</v>
          </cell>
          <cell r="L602">
            <v>0.3</v>
          </cell>
          <cell r="M602">
            <v>5</v>
          </cell>
          <cell r="N602">
            <v>1.73</v>
          </cell>
          <cell r="P602" t="str">
            <v>C</v>
          </cell>
          <cell r="Q602">
            <v>0.3</v>
          </cell>
          <cell r="R602">
            <v>0.5</v>
          </cell>
          <cell r="S602">
            <v>15</v>
          </cell>
          <cell r="T602">
            <v>1.78</v>
          </cell>
        </row>
        <row r="603">
          <cell r="J603" t="str">
            <v>C</v>
          </cell>
          <cell r="K603">
            <v>0.3</v>
          </cell>
          <cell r="L603">
            <v>0.3</v>
          </cell>
          <cell r="M603">
            <v>10</v>
          </cell>
          <cell r="N603">
            <v>1.73</v>
          </cell>
          <cell r="P603" t="str">
            <v>C</v>
          </cell>
          <cell r="Q603">
            <v>0.3</v>
          </cell>
          <cell r="R603">
            <v>0.5</v>
          </cell>
          <cell r="S603">
            <v>20</v>
          </cell>
          <cell r="T603">
            <v>1.78</v>
          </cell>
        </row>
        <row r="604">
          <cell r="J604" t="str">
            <v>C</v>
          </cell>
          <cell r="K604">
            <v>0.3</v>
          </cell>
          <cell r="L604">
            <v>0.3</v>
          </cell>
          <cell r="M604">
            <v>15</v>
          </cell>
          <cell r="N604">
            <v>1.73</v>
          </cell>
          <cell r="P604" t="str">
            <v>C</v>
          </cell>
          <cell r="Q604">
            <v>0.3</v>
          </cell>
          <cell r="R604">
            <v>0.5</v>
          </cell>
          <cell r="S604">
            <v>25</v>
          </cell>
          <cell r="T604">
            <v>1.78</v>
          </cell>
        </row>
        <row r="605">
          <cell r="J605" t="str">
            <v>C</v>
          </cell>
          <cell r="K605">
            <v>0.3</v>
          </cell>
          <cell r="L605">
            <v>0.5</v>
          </cell>
          <cell r="M605">
            <v>0.5</v>
          </cell>
          <cell r="N605">
            <v>1.76</v>
          </cell>
          <cell r="P605" t="str">
            <v>C</v>
          </cell>
          <cell r="Q605">
            <v>0.3</v>
          </cell>
          <cell r="R605">
            <v>1</v>
          </cell>
          <cell r="S605">
            <v>1</v>
          </cell>
          <cell r="T605">
            <v>1.76</v>
          </cell>
        </row>
        <row r="606">
          <cell r="J606" t="str">
            <v>C</v>
          </cell>
          <cell r="K606">
            <v>0.3</v>
          </cell>
          <cell r="L606">
            <v>0.5</v>
          </cell>
          <cell r="M606">
            <v>1</v>
          </cell>
          <cell r="N606">
            <v>1.75</v>
          </cell>
          <cell r="P606" t="str">
            <v>C</v>
          </cell>
          <cell r="Q606">
            <v>0.3</v>
          </cell>
          <cell r="R606">
            <v>1</v>
          </cell>
          <cell r="S606">
            <v>2</v>
          </cell>
          <cell r="T606">
            <v>1.77</v>
          </cell>
        </row>
        <row r="607">
          <cell r="J607" t="str">
            <v>C</v>
          </cell>
          <cell r="K607">
            <v>0.3</v>
          </cell>
          <cell r="L607">
            <v>0.5</v>
          </cell>
          <cell r="M607">
            <v>1.5</v>
          </cell>
          <cell r="N607">
            <v>1.74</v>
          </cell>
          <cell r="P607" t="str">
            <v>C</v>
          </cell>
          <cell r="Q607">
            <v>0.3</v>
          </cell>
          <cell r="R607">
            <v>1</v>
          </cell>
          <cell r="S607">
            <v>3</v>
          </cell>
          <cell r="T607">
            <v>1.77</v>
          </cell>
        </row>
        <row r="608">
          <cell r="J608" t="str">
            <v>C</v>
          </cell>
          <cell r="K608">
            <v>0.3</v>
          </cell>
          <cell r="L608">
            <v>0.5</v>
          </cell>
          <cell r="M608">
            <v>2</v>
          </cell>
          <cell r="N608">
            <v>1.74</v>
          </cell>
          <cell r="P608" t="str">
            <v>C</v>
          </cell>
          <cell r="Q608">
            <v>0.3</v>
          </cell>
          <cell r="R608">
            <v>1</v>
          </cell>
          <cell r="S608">
            <v>5</v>
          </cell>
          <cell r="T608">
            <v>1.79</v>
          </cell>
        </row>
        <row r="609">
          <cell r="J609" t="str">
            <v>C</v>
          </cell>
          <cell r="K609">
            <v>0.3</v>
          </cell>
          <cell r="L609">
            <v>0.5</v>
          </cell>
          <cell r="M609">
            <v>3</v>
          </cell>
          <cell r="N609">
            <v>1.73</v>
          </cell>
          <cell r="P609" t="str">
            <v>C</v>
          </cell>
          <cell r="Q609">
            <v>0.3</v>
          </cell>
          <cell r="R609">
            <v>1</v>
          </cell>
          <cell r="S609">
            <v>10</v>
          </cell>
          <cell r="T609">
            <v>1.79</v>
          </cell>
        </row>
        <row r="610">
          <cell r="J610" t="str">
            <v>C</v>
          </cell>
          <cell r="K610">
            <v>0.3</v>
          </cell>
          <cell r="L610">
            <v>0.5</v>
          </cell>
          <cell r="M610">
            <v>5</v>
          </cell>
          <cell r="N610">
            <v>1.73</v>
          </cell>
          <cell r="P610" t="str">
            <v>C</v>
          </cell>
          <cell r="Q610">
            <v>0.3</v>
          </cell>
          <cell r="R610">
            <v>1</v>
          </cell>
          <cell r="S610">
            <v>15</v>
          </cell>
          <cell r="T610">
            <v>1.8</v>
          </cell>
        </row>
        <row r="611">
          <cell r="J611" t="str">
            <v>C</v>
          </cell>
          <cell r="K611">
            <v>0.3</v>
          </cell>
          <cell r="L611">
            <v>0.5</v>
          </cell>
          <cell r="M611">
            <v>10</v>
          </cell>
          <cell r="N611">
            <v>1.73</v>
          </cell>
          <cell r="P611" t="str">
            <v>C</v>
          </cell>
          <cell r="Q611">
            <v>0.3</v>
          </cell>
          <cell r="R611">
            <v>1</v>
          </cell>
          <cell r="S611">
            <v>20</v>
          </cell>
          <cell r="T611">
            <v>1.8</v>
          </cell>
        </row>
        <row r="612">
          <cell r="J612" t="str">
            <v>C</v>
          </cell>
          <cell r="K612">
            <v>0.3</v>
          </cell>
          <cell r="L612">
            <v>0.5</v>
          </cell>
          <cell r="M612">
            <v>15</v>
          </cell>
          <cell r="N612">
            <v>1.73</v>
          </cell>
          <cell r="P612" t="str">
            <v>C</v>
          </cell>
          <cell r="Q612">
            <v>0.3</v>
          </cell>
          <cell r="R612">
            <v>1</v>
          </cell>
          <cell r="S612">
            <v>25</v>
          </cell>
          <cell r="T612">
            <v>1.8</v>
          </cell>
        </row>
        <row r="613">
          <cell r="J613" t="str">
            <v>C</v>
          </cell>
          <cell r="K613">
            <v>0.3</v>
          </cell>
          <cell r="L613">
            <v>1</v>
          </cell>
          <cell r="M613">
            <v>0.5</v>
          </cell>
          <cell r="N613">
            <v>1.76</v>
          </cell>
          <cell r="P613" t="str">
            <v>C</v>
          </cell>
          <cell r="Q613">
            <v>0.3</v>
          </cell>
          <cell r="R613">
            <v>2</v>
          </cell>
          <cell r="S613">
            <v>1</v>
          </cell>
          <cell r="T613">
            <v>1.76</v>
          </cell>
        </row>
        <row r="614">
          <cell r="J614" t="str">
            <v>C</v>
          </cell>
          <cell r="K614">
            <v>0.3</v>
          </cell>
          <cell r="L614">
            <v>1</v>
          </cell>
          <cell r="M614">
            <v>1</v>
          </cell>
          <cell r="N614">
            <v>1.75</v>
          </cell>
          <cell r="P614" t="str">
            <v>C</v>
          </cell>
          <cell r="Q614">
            <v>0.3</v>
          </cell>
          <cell r="R614">
            <v>2</v>
          </cell>
          <cell r="S614">
            <v>2</v>
          </cell>
          <cell r="T614">
            <v>1.76</v>
          </cell>
        </row>
        <row r="615">
          <cell r="J615" t="str">
            <v>C</v>
          </cell>
          <cell r="K615">
            <v>0.3</v>
          </cell>
          <cell r="L615">
            <v>1</v>
          </cell>
          <cell r="M615">
            <v>1.5</v>
          </cell>
          <cell r="N615">
            <v>1.74</v>
          </cell>
          <cell r="P615" t="str">
            <v>C</v>
          </cell>
          <cell r="Q615">
            <v>0.3</v>
          </cell>
          <cell r="R615">
            <v>2</v>
          </cell>
          <cell r="S615">
            <v>3</v>
          </cell>
          <cell r="T615">
            <v>1.77</v>
          </cell>
        </row>
        <row r="616">
          <cell r="J616" t="str">
            <v>C</v>
          </cell>
          <cell r="K616">
            <v>0.3</v>
          </cell>
          <cell r="L616">
            <v>1</v>
          </cell>
          <cell r="M616">
            <v>2</v>
          </cell>
          <cell r="N616">
            <v>1.74</v>
          </cell>
          <cell r="P616" t="str">
            <v>C</v>
          </cell>
          <cell r="Q616">
            <v>0.3</v>
          </cell>
          <cell r="R616">
            <v>2</v>
          </cell>
          <cell r="S616">
            <v>5</v>
          </cell>
          <cell r="T616">
            <v>1.79</v>
          </cell>
        </row>
        <row r="617">
          <cell r="J617" t="str">
            <v>C</v>
          </cell>
          <cell r="K617">
            <v>0.3</v>
          </cell>
          <cell r="L617">
            <v>1</v>
          </cell>
          <cell r="M617">
            <v>3</v>
          </cell>
          <cell r="N617">
            <v>1.73</v>
          </cell>
          <cell r="P617" t="str">
            <v>C</v>
          </cell>
          <cell r="Q617">
            <v>0.3</v>
          </cell>
          <cell r="R617">
            <v>2</v>
          </cell>
          <cell r="S617">
            <v>10</v>
          </cell>
          <cell r="T617">
            <v>1.8</v>
          </cell>
        </row>
        <row r="618">
          <cell r="J618" t="str">
            <v>C</v>
          </cell>
          <cell r="K618">
            <v>0.3</v>
          </cell>
          <cell r="L618">
            <v>1</v>
          </cell>
          <cell r="M618">
            <v>5</v>
          </cell>
          <cell r="N618">
            <v>1.73</v>
          </cell>
          <cell r="P618" t="str">
            <v>C</v>
          </cell>
          <cell r="Q618">
            <v>0.3</v>
          </cell>
          <cell r="R618">
            <v>2</v>
          </cell>
          <cell r="S618">
            <v>15</v>
          </cell>
          <cell r="T618">
            <v>1.81</v>
          </cell>
        </row>
        <row r="619">
          <cell r="J619" t="str">
            <v>C</v>
          </cell>
          <cell r="K619">
            <v>0.3</v>
          </cell>
          <cell r="L619">
            <v>1</v>
          </cell>
          <cell r="M619">
            <v>10</v>
          </cell>
          <cell r="N619">
            <v>1.73</v>
          </cell>
          <cell r="P619" t="str">
            <v>C</v>
          </cell>
          <cell r="Q619">
            <v>0.3</v>
          </cell>
          <cell r="R619">
            <v>2</v>
          </cell>
          <cell r="S619">
            <v>20</v>
          </cell>
          <cell r="T619">
            <v>1.81</v>
          </cell>
        </row>
        <row r="620">
          <cell r="J620" t="str">
            <v>C</v>
          </cell>
          <cell r="K620">
            <v>0.3</v>
          </cell>
          <cell r="L620">
            <v>1</v>
          </cell>
          <cell r="M620">
            <v>15</v>
          </cell>
          <cell r="N620">
            <v>1.73</v>
          </cell>
          <cell r="P620" t="str">
            <v>C</v>
          </cell>
          <cell r="Q620">
            <v>0.3</v>
          </cell>
          <cell r="R620">
            <v>2</v>
          </cell>
          <cell r="S620">
            <v>25</v>
          </cell>
          <cell r="T620">
            <v>1.81</v>
          </cell>
        </row>
        <row r="621">
          <cell r="J621" t="str">
            <v>C</v>
          </cell>
          <cell r="K621">
            <v>0</v>
          </cell>
          <cell r="L621">
            <v>0</v>
          </cell>
          <cell r="M621">
            <v>0.5</v>
          </cell>
          <cell r="N621">
            <v>1.7</v>
          </cell>
          <cell r="P621" t="str">
            <v>C</v>
          </cell>
          <cell r="Q621">
            <v>0</v>
          </cell>
          <cell r="R621">
            <v>0.1</v>
          </cell>
          <cell r="S621">
            <v>1</v>
          </cell>
          <cell r="T621">
            <v>1.7</v>
          </cell>
        </row>
        <row r="622">
          <cell r="J622" t="str">
            <v>C</v>
          </cell>
          <cell r="K622">
            <v>0</v>
          </cell>
          <cell r="L622">
            <v>0</v>
          </cell>
          <cell r="M622">
            <v>1</v>
          </cell>
          <cell r="N622">
            <v>1.7</v>
          </cell>
          <cell r="P622" t="str">
            <v>C</v>
          </cell>
          <cell r="Q622">
            <v>0</v>
          </cell>
          <cell r="R622">
            <v>0.1</v>
          </cell>
          <cell r="S622">
            <v>2</v>
          </cell>
          <cell r="T622">
            <v>1.7</v>
          </cell>
        </row>
        <row r="623">
          <cell r="J623" t="str">
            <v>C</v>
          </cell>
          <cell r="K623">
            <v>0</v>
          </cell>
          <cell r="L623">
            <v>0</v>
          </cell>
          <cell r="M623">
            <v>1.5</v>
          </cell>
          <cell r="N623">
            <v>1.7</v>
          </cell>
          <cell r="P623" t="str">
            <v>C</v>
          </cell>
          <cell r="Q623">
            <v>0</v>
          </cell>
          <cell r="R623">
            <v>0.1</v>
          </cell>
          <cell r="S623">
            <v>3</v>
          </cell>
          <cell r="T623">
            <v>1.7</v>
          </cell>
        </row>
        <row r="624">
          <cell r="J624" t="str">
            <v>C</v>
          </cell>
          <cell r="K624">
            <v>0</v>
          </cell>
          <cell r="L624">
            <v>0</v>
          </cell>
          <cell r="M624">
            <v>2</v>
          </cell>
          <cell r="N624">
            <v>1.7</v>
          </cell>
          <cell r="P624" t="str">
            <v>C</v>
          </cell>
          <cell r="Q624">
            <v>0</v>
          </cell>
          <cell r="R624">
            <v>0.1</v>
          </cell>
          <cell r="S624">
            <v>5</v>
          </cell>
          <cell r="T624">
            <v>1.7</v>
          </cell>
        </row>
        <row r="625">
          <cell r="J625" t="str">
            <v>C</v>
          </cell>
          <cell r="K625">
            <v>0</v>
          </cell>
          <cell r="L625">
            <v>0</v>
          </cell>
          <cell r="M625">
            <v>3</v>
          </cell>
          <cell r="N625">
            <v>1.7</v>
          </cell>
          <cell r="P625" t="str">
            <v>C</v>
          </cell>
          <cell r="Q625">
            <v>0</v>
          </cell>
          <cell r="R625">
            <v>0.1</v>
          </cell>
          <cell r="S625">
            <v>10</v>
          </cell>
          <cell r="T625">
            <v>1.7</v>
          </cell>
        </row>
        <row r="626">
          <cell r="J626" t="str">
            <v>C</v>
          </cell>
          <cell r="K626">
            <v>0</v>
          </cell>
          <cell r="L626">
            <v>0</v>
          </cell>
          <cell r="M626">
            <v>5</v>
          </cell>
          <cell r="N626">
            <v>1.7</v>
          </cell>
          <cell r="P626" t="str">
            <v>C</v>
          </cell>
          <cell r="Q626">
            <v>0</v>
          </cell>
          <cell r="R626">
            <v>0.1</v>
          </cell>
          <cell r="S626">
            <v>15</v>
          </cell>
          <cell r="T626">
            <v>1.7</v>
          </cell>
        </row>
        <row r="627">
          <cell r="J627" t="str">
            <v>C</v>
          </cell>
          <cell r="K627">
            <v>0</v>
          </cell>
          <cell r="L627">
            <v>0</v>
          </cell>
          <cell r="M627">
            <v>10</v>
          </cell>
          <cell r="N627">
            <v>1.7</v>
          </cell>
          <cell r="P627" t="str">
            <v>C</v>
          </cell>
          <cell r="Q627">
            <v>0</v>
          </cell>
          <cell r="R627">
            <v>0.1</v>
          </cell>
          <cell r="S627">
            <v>20</v>
          </cell>
          <cell r="T627">
            <v>1.7</v>
          </cell>
        </row>
        <row r="628">
          <cell r="J628" t="str">
            <v>C</v>
          </cell>
          <cell r="K628">
            <v>0</v>
          </cell>
          <cell r="L628">
            <v>0</v>
          </cell>
          <cell r="M628">
            <v>15</v>
          </cell>
          <cell r="N628">
            <v>1.7</v>
          </cell>
          <cell r="P628" t="str">
            <v>C</v>
          </cell>
          <cell r="Q628">
            <v>0</v>
          </cell>
          <cell r="R628">
            <v>0.1</v>
          </cell>
          <cell r="S628">
            <v>25</v>
          </cell>
          <cell r="T628">
            <v>1.7</v>
          </cell>
        </row>
        <row r="629">
          <cell r="J629" t="str">
            <v>C</v>
          </cell>
          <cell r="K629">
            <v>0</v>
          </cell>
          <cell r="L629">
            <v>0.1</v>
          </cell>
          <cell r="M629">
            <v>0.5</v>
          </cell>
          <cell r="N629">
            <v>1.7</v>
          </cell>
          <cell r="P629" t="str">
            <v>C</v>
          </cell>
          <cell r="Q629">
            <v>0</v>
          </cell>
          <cell r="R629">
            <v>0.3</v>
          </cell>
          <cell r="S629">
            <v>1</v>
          </cell>
          <cell r="T629">
            <v>1.7</v>
          </cell>
        </row>
        <row r="630">
          <cell r="J630" t="str">
            <v>C</v>
          </cell>
          <cell r="K630">
            <v>0</v>
          </cell>
          <cell r="L630">
            <v>0.1</v>
          </cell>
          <cell r="M630">
            <v>1</v>
          </cell>
          <cell r="N630">
            <v>1.7</v>
          </cell>
          <cell r="P630" t="str">
            <v>C</v>
          </cell>
          <cell r="Q630">
            <v>0</v>
          </cell>
          <cell r="R630">
            <v>0.3</v>
          </cell>
          <cell r="S630">
            <v>2</v>
          </cell>
          <cell r="T630">
            <v>1.7</v>
          </cell>
        </row>
        <row r="631">
          <cell r="J631" t="str">
            <v>C</v>
          </cell>
          <cell r="K631">
            <v>0</v>
          </cell>
          <cell r="L631">
            <v>0.1</v>
          </cell>
          <cell r="M631">
            <v>1.5</v>
          </cell>
          <cell r="N631">
            <v>1.7</v>
          </cell>
          <cell r="P631" t="str">
            <v>C</v>
          </cell>
          <cell r="Q631">
            <v>0</v>
          </cell>
          <cell r="R631">
            <v>0.3</v>
          </cell>
          <cell r="S631">
            <v>3</v>
          </cell>
          <cell r="T631">
            <v>1.7</v>
          </cell>
        </row>
        <row r="632">
          <cell r="J632" t="str">
            <v>C</v>
          </cell>
          <cell r="K632">
            <v>0</v>
          </cell>
          <cell r="L632">
            <v>0.1</v>
          </cell>
          <cell r="M632">
            <v>2</v>
          </cell>
          <cell r="N632">
            <v>1.7</v>
          </cell>
          <cell r="P632" t="str">
            <v>C</v>
          </cell>
          <cell r="Q632">
            <v>0</v>
          </cell>
          <cell r="R632">
            <v>0.3</v>
          </cell>
          <cell r="S632">
            <v>5</v>
          </cell>
          <cell r="T632">
            <v>1.7</v>
          </cell>
        </row>
        <row r="633">
          <cell r="J633" t="str">
            <v>C</v>
          </cell>
          <cell r="K633">
            <v>0</v>
          </cell>
          <cell r="L633">
            <v>0.1</v>
          </cell>
          <cell r="M633">
            <v>3</v>
          </cell>
          <cell r="N633">
            <v>1.7</v>
          </cell>
          <cell r="P633" t="str">
            <v>C</v>
          </cell>
          <cell r="Q633">
            <v>0</v>
          </cell>
          <cell r="R633">
            <v>0.3</v>
          </cell>
          <cell r="S633">
            <v>10</v>
          </cell>
          <cell r="T633">
            <v>1.7</v>
          </cell>
        </row>
        <row r="634">
          <cell r="J634" t="str">
            <v>C</v>
          </cell>
          <cell r="K634">
            <v>0</v>
          </cell>
          <cell r="L634">
            <v>0.1</v>
          </cell>
          <cell r="M634">
            <v>5</v>
          </cell>
          <cell r="N634">
            <v>1.7</v>
          </cell>
          <cell r="P634" t="str">
            <v>C</v>
          </cell>
          <cell r="Q634">
            <v>0</v>
          </cell>
          <cell r="R634">
            <v>0.3</v>
          </cell>
          <cell r="S634">
            <v>15</v>
          </cell>
          <cell r="T634">
            <v>1.7</v>
          </cell>
        </row>
        <row r="635">
          <cell r="J635" t="str">
            <v>C</v>
          </cell>
          <cell r="K635">
            <v>0</v>
          </cell>
          <cell r="L635">
            <v>0.1</v>
          </cell>
          <cell r="M635">
            <v>10</v>
          </cell>
          <cell r="N635">
            <v>1.7</v>
          </cell>
          <cell r="P635" t="str">
            <v>C</v>
          </cell>
          <cell r="Q635">
            <v>0</v>
          </cell>
          <cell r="R635">
            <v>0.3</v>
          </cell>
          <cell r="S635">
            <v>20</v>
          </cell>
          <cell r="T635">
            <v>1.7</v>
          </cell>
        </row>
        <row r="636">
          <cell r="J636" t="str">
            <v>C</v>
          </cell>
          <cell r="K636">
            <v>0</v>
          </cell>
          <cell r="L636">
            <v>0.1</v>
          </cell>
          <cell r="M636">
            <v>15</v>
          </cell>
          <cell r="N636">
            <v>1.7</v>
          </cell>
          <cell r="P636" t="str">
            <v>C</v>
          </cell>
          <cell r="Q636">
            <v>0</v>
          </cell>
          <cell r="R636">
            <v>0.3</v>
          </cell>
          <cell r="S636">
            <v>25</v>
          </cell>
          <cell r="T636">
            <v>1.7</v>
          </cell>
        </row>
        <row r="637">
          <cell r="J637" t="str">
            <v>C</v>
          </cell>
          <cell r="K637">
            <v>0</v>
          </cell>
          <cell r="L637">
            <v>0.3</v>
          </cell>
          <cell r="M637">
            <v>0.5</v>
          </cell>
          <cell r="N637">
            <v>1.7</v>
          </cell>
          <cell r="P637" t="str">
            <v>C</v>
          </cell>
          <cell r="Q637">
            <v>0</v>
          </cell>
          <cell r="R637">
            <v>0.5</v>
          </cell>
          <cell r="S637">
            <v>1</v>
          </cell>
          <cell r="T637">
            <v>1.7</v>
          </cell>
        </row>
        <row r="638">
          <cell r="J638" t="str">
            <v>C</v>
          </cell>
          <cell r="K638">
            <v>0</v>
          </cell>
          <cell r="L638">
            <v>0.3</v>
          </cell>
          <cell r="M638">
            <v>1</v>
          </cell>
          <cell r="N638">
            <v>1.7</v>
          </cell>
          <cell r="P638" t="str">
            <v>C</v>
          </cell>
          <cell r="Q638">
            <v>0</v>
          </cell>
          <cell r="R638">
            <v>0.5</v>
          </cell>
          <cell r="S638">
            <v>2</v>
          </cell>
          <cell r="T638">
            <v>1.7</v>
          </cell>
        </row>
        <row r="639">
          <cell r="J639" t="str">
            <v>C</v>
          </cell>
          <cell r="K639">
            <v>0</v>
          </cell>
          <cell r="L639">
            <v>0.3</v>
          </cell>
          <cell r="M639">
            <v>1.5</v>
          </cell>
          <cell r="N639">
            <v>1.7</v>
          </cell>
          <cell r="P639" t="str">
            <v>C</v>
          </cell>
          <cell r="Q639">
            <v>0</v>
          </cell>
          <cell r="R639">
            <v>0.5</v>
          </cell>
          <cell r="S639">
            <v>3</v>
          </cell>
          <cell r="T639">
            <v>1.7</v>
          </cell>
        </row>
        <row r="640">
          <cell r="J640" t="str">
            <v>C</v>
          </cell>
          <cell r="K640">
            <v>0</v>
          </cell>
          <cell r="L640">
            <v>0.3</v>
          </cell>
          <cell r="M640">
            <v>2</v>
          </cell>
          <cell r="N640">
            <v>1.7</v>
          </cell>
          <cell r="P640" t="str">
            <v>C</v>
          </cell>
          <cell r="Q640">
            <v>0</v>
          </cell>
          <cell r="R640">
            <v>0.5</v>
          </cell>
          <cell r="S640">
            <v>5</v>
          </cell>
          <cell r="T640">
            <v>1.7</v>
          </cell>
        </row>
        <row r="641">
          <cell r="J641" t="str">
            <v>C</v>
          </cell>
          <cell r="K641">
            <v>0</v>
          </cell>
          <cell r="L641">
            <v>0.3</v>
          </cell>
          <cell r="M641">
            <v>3</v>
          </cell>
          <cell r="N641">
            <v>1.7</v>
          </cell>
          <cell r="P641" t="str">
            <v>C</v>
          </cell>
          <cell r="Q641">
            <v>0</v>
          </cell>
          <cell r="R641">
            <v>0.5</v>
          </cell>
          <cell r="S641">
            <v>10</v>
          </cell>
          <cell r="T641">
            <v>1.7</v>
          </cell>
        </row>
        <row r="642">
          <cell r="J642" t="str">
            <v>C</v>
          </cell>
          <cell r="K642">
            <v>0</v>
          </cell>
          <cell r="L642">
            <v>0.3</v>
          </cell>
          <cell r="M642">
            <v>5</v>
          </cell>
          <cell r="N642">
            <v>1.7</v>
          </cell>
          <cell r="P642" t="str">
            <v>C</v>
          </cell>
          <cell r="Q642">
            <v>0</v>
          </cell>
          <cell r="R642">
            <v>0.5</v>
          </cell>
          <cell r="S642">
            <v>15</v>
          </cell>
          <cell r="T642">
            <v>1.7</v>
          </cell>
        </row>
        <row r="643">
          <cell r="J643" t="str">
            <v>C</v>
          </cell>
          <cell r="K643">
            <v>0</v>
          </cell>
          <cell r="L643">
            <v>0.3</v>
          </cell>
          <cell r="M643">
            <v>10</v>
          </cell>
          <cell r="N643">
            <v>1.7</v>
          </cell>
          <cell r="P643" t="str">
            <v>C</v>
          </cell>
          <cell r="Q643">
            <v>0</v>
          </cell>
          <cell r="R643">
            <v>0.5</v>
          </cell>
          <cell r="S643">
            <v>20</v>
          </cell>
          <cell r="T643">
            <v>1.7</v>
          </cell>
        </row>
        <row r="644">
          <cell r="J644" t="str">
            <v>C</v>
          </cell>
          <cell r="K644">
            <v>0</v>
          </cell>
          <cell r="L644">
            <v>0.3</v>
          </cell>
          <cell r="M644">
            <v>15</v>
          </cell>
          <cell r="N644">
            <v>1.7</v>
          </cell>
          <cell r="P644" t="str">
            <v>C</v>
          </cell>
          <cell r="Q644">
            <v>0</v>
          </cell>
          <cell r="R644">
            <v>0.5</v>
          </cell>
          <cell r="S644">
            <v>25</v>
          </cell>
          <cell r="T644">
            <v>1.7</v>
          </cell>
        </row>
        <row r="645">
          <cell r="J645" t="str">
            <v>C</v>
          </cell>
          <cell r="K645">
            <v>0</v>
          </cell>
          <cell r="L645">
            <v>0.5</v>
          </cell>
          <cell r="M645">
            <v>0.5</v>
          </cell>
          <cell r="N645">
            <v>1.7</v>
          </cell>
          <cell r="P645" t="str">
            <v>C</v>
          </cell>
          <cell r="Q645">
            <v>0</v>
          </cell>
          <cell r="R645">
            <v>1</v>
          </cell>
          <cell r="S645">
            <v>1</v>
          </cell>
          <cell r="T645">
            <v>1.7</v>
          </cell>
        </row>
        <row r="646">
          <cell r="J646" t="str">
            <v>C</v>
          </cell>
          <cell r="K646">
            <v>0</v>
          </cell>
          <cell r="L646">
            <v>0.5</v>
          </cell>
          <cell r="M646">
            <v>1</v>
          </cell>
          <cell r="N646">
            <v>1.7</v>
          </cell>
          <cell r="P646" t="str">
            <v>C</v>
          </cell>
          <cell r="Q646">
            <v>0</v>
          </cell>
          <cell r="R646">
            <v>1</v>
          </cell>
          <cell r="S646">
            <v>2</v>
          </cell>
          <cell r="T646">
            <v>1.7</v>
          </cell>
        </row>
        <row r="647">
          <cell r="J647" t="str">
            <v>C</v>
          </cell>
          <cell r="K647">
            <v>0</v>
          </cell>
          <cell r="L647">
            <v>0.5</v>
          </cell>
          <cell r="M647">
            <v>1.5</v>
          </cell>
          <cell r="N647">
            <v>1.7</v>
          </cell>
          <cell r="P647" t="str">
            <v>C</v>
          </cell>
          <cell r="Q647">
            <v>0</v>
          </cell>
          <cell r="R647">
            <v>1</v>
          </cell>
          <cell r="S647">
            <v>3</v>
          </cell>
          <cell r="T647">
            <v>1.7</v>
          </cell>
        </row>
        <row r="648">
          <cell r="J648" t="str">
            <v>C</v>
          </cell>
          <cell r="K648">
            <v>0</v>
          </cell>
          <cell r="L648">
            <v>0.5</v>
          </cell>
          <cell r="M648">
            <v>2</v>
          </cell>
          <cell r="N648">
            <v>1.7</v>
          </cell>
          <cell r="P648" t="str">
            <v>C</v>
          </cell>
          <cell r="Q648">
            <v>0</v>
          </cell>
          <cell r="R648">
            <v>1</v>
          </cell>
          <cell r="S648">
            <v>5</v>
          </cell>
          <cell r="T648">
            <v>1.7</v>
          </cell>
        </row>
        <row r="649">
          <cell r="J649" t="str">
            <v>C</v>
          </cell>
          <cell r="K649">
            <v>0</v>
          </cell>
          <cell r="L649">
            <v>0.5</v>
          </cell>
          <cell r="M649">
            <v>3</v>
          </cell>
          <cell r="N649">
            <v>1.7</v>
          </cell>
          <cell r="P649" t="str">
            <v>C</v>
          </cell>
          <cell r="Q649">
            <v>0</v>
          </cell>
          <cell r="R649">
            <v>1</v>
          </cell>
          <cell r="S649">
            <v>10</v>
          </cell>
          <cell r="T649">
            <v>1.7</v>
          </cell>
        </row>
        <row r="650">
          <cell r="J650" t="str">
            <v>C</v>
          </cell>
          <cell r="K650">
            <v>0</v>
          </cell>
          <cell r="L650">
            <v>0.5</v>
          </cell>
          <cell r="M650">
            <v>5</v>
          </cell>
          <cell r="N650">
            <v>1.7</v>
          </cell>
          <cell r="P650" t="str">
            <v>C</v>
          </cell>
          <cell r="Q650">
            <v>0</v>
          </cell>
          <cell r="R650">
            <v>1</v>
          </cell>
          <cell r="S650">
            <v>15</v>
          </cell>
          <cell r="T650">
            <v>1.7</v>
          </cell>
        </row>
        <row r="651">
          <cell r="J651" t="str">
            <v>C</v>
          </cell>
          <cell r="K651">
            <v>0</v>
          </cell>
          <cell r="L651">
            <v>0.5</v>
          </cell>
          <cell r="M651">
            <v>10</v>
          </cell>
          <cell r="N651">
            <v>1.7</v>
          </cell>
          <cell r="P651" t="str">
            <v>C</v>
          </cell>
          <cell r="Q651">
            <v>0</v>
          </cell>
          <cell r="R651">
            <v>1</v>
          </cell>
          <cell r="S651">
            <v>20</v>
          </cell>
          <cell r="T651">
            <v>1.7</v>
          </cell>
        </row>
        <row r="652">
          <cell r="J652" t="str">
            <v>C</v>
          </cell>
          <cell r="K652">
            <v>0</v>
          </cell>
          <cell r="L652">
            <v>0.5</v>
          </cell>
          <cell r="M652">
            <v>15</v>
          </cell>
          <cell r="N652">
            <v>1.7</v>
          </cell>
          <cell r="P652" t="str">
            <v>C</v>
          </cell>
          <cell r="Q652">
            <v>0</v>
          </cell>
          <cell r="R652">
            <v>1</v>
          </cell>
          <cell r="S652">
            <v>25</v>
          </cell>
          <cell r="T652">
            <v>1.7</v>
          </cell>
        </row>
        <row r="653">
          <cell r="J653" t="str">
            <v>C</v>
          </cell>
          <cell r="K653">
            <v>0</v>
          </cell>
          <cell r="L653">
            <v>1</v>
          </cell>
          <cell r="M653">
            <v>0.5</v>
          </cell>
          <cell r="N653">
            <v>1.7</v>
          </cell>
          <cell r="P653" t="str">
            <v>C</v>
          </cell>
          <cell r="Q653">
            <v>0</v>
          </cell>
          <cell r="R653">
            <v>2</v>
          </cell>
          <cell r="S653">
            <v>1</v>
          </cell>
          <cell r="T653">
            <v>1.7</v>
          </cell>
        </row>
        <row r="654">
          <cell r="J654" t="str">
            <v>C</v>
          </cell>
          <cell r="K654">
            <v>0</v>
          </cell>
          <cell r="L654">
            <v>1</v>
          </cell>
          <cell r="M654">
            <v>1</v>
          </cell>
          <cell r="N654">
            <v>1.7</v>
          </cell>
          <cell r="P654" t="str">
            <v>C</v>
          </cell>
          <cell r="Q654">
            <v>0</v>
          </cell>
          <cell r="R654">
            <v>2</v>
          </cell>
          <cell r="S654">
            <v>2</v>
          </cell>
          <cell r="T654">
            <v>1.7</v>
          </cell>
        </row>
        <row r="655">
          <cell r="J655" t="str">
            <v>C</v>
          </cell>
          <cell r="K655">
            <v>0</v>
          </cell>
          <cell r="L655">
            <v>1</v>
          </cell>
          <cell r="M655">
            <v>1.5</v>
          </cell>
          <cell r="N655">
            <v>1.7</v>
          </cell>
          <cell r="P655" t="str">
            <v>C</v>
          </cell>
          <cell r="Q655">
            <v>0</v>
          </cell>
          <cell r="R655">
            <v>2</v>
          </cell>
          <cell r="S655">
            <v>3</v>
          </cell>
          <cell r="T655">
            <v>1.7</v>
          </cell>
        </row>
        <row r="656">
          <cell r="J656" t="str">
            <v>C</v>
          </cell>
          <cell r="K656">
            <v>0</v>
          </cell>
          <cell r="L656">
            <v>1</v>
          </cell>
          <cell r="M656">
            <v>2</v>
          </cell>
          <cell r="N656">
            <v>1.7</v>
          </cell>
          <cell r="P656" t="str">
            <v>C</v>
          </cell>
          <cell r="Q656">
            <v>0</v>
          </cell>
          <cell r="R656">
            <v>2</v>
          </cell>
          <cell r="S656">
            <v>5</v>
          </cell>
          <cell r="T656">
            <v>1.7</v>
          </cell>
        </row>
        <row r="657">
          <cell r="J657" t="str">
            <v>C</v>
          </cell>
          <cell r="K657">
            <v>0</v>
          </cell>
          <cell r="L657">
            <v>1</v>
          </cell>
          <cell r="M657">
            <v>3</v>
          </cell>
          <cell r="N657">
            <v>1.7</v>
          </cell>
          <cell r="P657" t="str">
            <v>C</v>
          </cell>
          <cell r="Q657">
            <v>0</v>
          </cell>
          <cell r="R657">
            <v>2</v>
          </cell>
          <cell r="S657">
            <v>10</v>
          </cell>
          <cell r="T657">
            <v>1.7</v>
          </cell>
        </row>
        <row r="658">
          <cell r="J658" t="str">
            <v>C</v>
          </cell>
          <cell r="K658">
            <v>0</v>
          </cell>
          <cell r="L658">
            <v>1</v>
          </cell>
          <cell r="M658">
            <v>5</v>
          </cell>
          <cell r="N658">
            <v>1.7</v>
          </cell>
          <cell r="P658" t="str">
            <v>C</v>
          </cell>
          <cell r="Q658">
            <v>0</v>
          </cell>
          <cell r="R658">
            <v>2</v>
          </cell>
          <cell r="S658">
            <v>15</v>
          </cell>
          <cell r="T658">
            <v>1.7</v>
          </cell>
        </row>
        <row r="659">
          <cell r="J659" t="str">
            <v>C</v>
          </cell>
          <cell r="K659">
            <v>0</v>
          </cell>
          <cell r="L659">
            <v>1</v>
          </cell>
          <cell r="M659">
            <v>10</v>
          </cell>
          <cell r="N659">
            <v>1.7</v>
          </cell>
          <cell r="P659" t="str">
            <v>C</v>
          </cell>
          <cell r="Q659">
            <v>0</v>
          </cell>
          <cell r="R659">
            <v>2</v>
          </cell>
          <cell r="S659">
            <v>20</v>
          </cell>
          <cell r="T659">
            <v>1.7</v>
          </cell>
        </row>
        <row r="660">
          <cell r="J660" t="str">
            <v>C</v>
          </cell>
          <cell r="K660">
            <v>0</v>
          </cell>
          <cell r="L660">
            <v>1</v>
          </cell>
          <cell r="M660">
            <v>15</v>
          </cell>
          <cell r="N660">
            <v>1.7</v>
          </cell>
          <cell r="P660" t="str">
            <v>C</v>
          </cell>
          <cell r="Q660">
            <v>0</v>
          </cell>
          <cell r="R660">
            <v>2</v>
          </cell>
          <cell r="S660">
            <v>25</v>
          </cell>
          <cell r="T660">
            <v>1.7</v>
          </cell>
        </row>
        <row r="661">
          <cell r="J661" t="str">
            <v>D</v>
          </cell>
          <cell r="K661">
            <v>0.9</v>
          </cell>
          <cell r="L661">
            <v>0</v>
          </cell>
          <cell r="M661">
            <v>0.5</v>
          </cell>
          <cell r="N661">
            <v>1.51</v>
          </cell>
        </row>
        <row r="662">
          <cell r="J662" t="str">
            <v>D</v>
          </cell>
          <cell r="K662">
            <v>0.9</v>
          </cell>
          <cell r="L662">
            <v>0</v>
          </cell>
          <cell r="M662">
            <v>1</v>
          </cell>
          <cell r="N662">
            <v>1.39</v>
          </cell>
        </row>
        <row r="663">
          <cell r="J663" t="str">
            <v>D</v>
          </cell>
          <cell r="K663">
            <v>0.9</v>
          </cell>
          <cell r="L663">
            <v>0</v>
          </cell>
          <cell r="M663">
            <v>1.5</v>
          </cell>
          <cell r="N663">
            <v>1.35</v>
          </cell>
        </row>
        <row r="664">
          <cell r="J664" t="str">
            <v>D</v>
          </cell>
          <cell r="K664">
            <v>0.9</v>
          </cell>
          <cell r="L664">
            <v>0</v>
          </cell>
          <cell r="M664">
            <v>2</v>
          </cell>
          <cell r="N664">
            <v>1.33</v>
          </cell>
        </row>
        <row r="665">
          <cell r="J665" t="str">
            <v>D</v>
          </cell>
          <cell r="K665">
            <v>0.9</v>
          </cell>
          <cell r="L665">
            <v>0</v>
          </cell>
          <cell r="M665">
            <v>3</v>
          </cell>
          <cell r="N665">
            <v>1.31</v>
          </cell>
        </row>
        <row r="666">
          <cell r="J666" t="str">
            <v>D</v>
          </cell>
          <cell r="K666">
            <v>0.9</v>
          </cell>
          <cell r="L666">
            <v>0</v>
          </cell>
          <cell r="M666">
            <v>5</v>
          </cell>
          <cell r="N666">
            <v>1.3</v>
          </cell>
        </row>
        <row r="667">
          <cell r="J667" t="str">
            <v>D</v>
          </cell>
          <cell r="K667">
            <v>0.9</v>
          </cell>
          <cell r="L667">
            <v>0</v>
          </cell>
          <cell r="M667">
            <v>10</v>
          </cell>
          <cell r="N667">
            <v>1.29</v>
          </cell>
        </row>
        <row r="668">
          <cell r="J668" t="str">
            <v>D</v>
          </cell>
          <cell r="K668">
            <v>0.9</v>
          </cell>
          <cell r="L668">
            <v>0</v>
          </cell>
          <cell r="M668">
            <v>15</v>
          </cell>
          <cell r="N668">
            <v>1.29</v>
          </cell>
        </row>
        <row r="669">
          <cell r="J669" t="str">
            <v>D</v>
          </cell>
          <cell r="K669">
            <v>0.9</v>
          </cell>
          <cell r="L669">
            <v>0.1</v>
          </cell>
          <cell r="M669">
            <v>0.5</v>
          </cell>
          <cell r="N669">
            <v>1.46</v>
          </cell>
        </row>
        <row r="670">
          <cell r="J670" t="str">
            <v>D</v>
          </cell>
          <cell r="K670">
            <v>0.9</v>
          </cell>
          <cell r="L670">
            <v>0.1</v>
          </cell>
          <cell r="M670">
            <v>1</v>
          </cell>
          <cell r="N670">
            <v>1.33</v>
          </cell>
        </row>
        <row r="671">
          <cell r="J671" t="str">
            <v>D</v>
          </cell>
          <cell r="K671">
            <v>0.9</v>
          </cell>
          <cell r="L671">
            <v>0.1</v>
          </cell>
          <cell r="M671">
            <v>1.5</v>
          </cell>
          <cell r="N671">
            <v>1.29</v>
          </cell>
        </row>
        <row r="672">
          <cell r="J672" t="str">
            <v>D</v>
          </cell>
          <cell r="K672">
            <v>0.9</v>
          </cell>
          <cell r="L672">
            <v>0.1</v>
          </cell>
          <cell r="M672">
            <v>2</v>
          </cell>
          <cell r="N672">
            <v>1.28</v>
          </cell>
        </row>
        <row r="673">
          <cell r="J673" t="str">
            <v>D</v>
          </cell>
          <cell r="K673">
            <v>0.9</v>
          </cell>
          <cell r="L673">
            <v>0.1</v>
          </cell>
          <cell r="M673">
            <v>3</v>
          </cell>
          <cell r="N673">
            <v>1.26</v>
          </cell>
        </row>
        <row r="674">
          <cell r="J674" t="str">
            <v>D</v>
          </cell>
          <cell r="K674">
            <v>0.9</v>
          </cell>
          <cell r="L674">
            <v>0.1</v>
          </cell>
          <cell r="M674">
            <v>5</v>
          </cell>
          <cell r="N674">
            <v>1.26</v>
          </cell>
        </row>
        <row r="675">
          <cell r="J675" t="str">
            <v>D</v>
          </cell>
          <cell r="K675">
            <v>0.9</v>
          </cell>
          <cell r="L675">
            <v>0.1</v>
          </cell>
          <cell r="M675">
            <v>10</v>
          </cell>
          <cell r="N675">
            <v>1.25</v>
          </cell>
        </row>
        <row r="676">
          <cell r="J676" t="str">
            <v>D</v>
          </cell>
          <cell r="K676">
            <v>0.9</v>
          </cell>
          <cell r="L676">
            <v>0.1</v>
          </cell>
          <cell r="M676">
            <v>15</v>
          </cell>
          <cell r="N676">
            <v>1.25</v>
          </cell>
        </row>
        <row r="677">
          <cell r="J677" t="str">
            <v>D</v>
          </cell>
          <cell r="K677">
            <v>0.9</v>
          </cell>
          <cell r="L677">
            <v>0.3</v>
          </cell>
          <cell r="M677">
            <v>0.5</v>
          </cell>
          <cell r="N677">
            <v>1.46</v>
          </cell>
        </row>
        <row r="678">
          <cell r="J678" t="str">
            <v>D</v>
          </cell>
          <cell r="K678">
            <v>0.9</v>
          </cell>
          <cell r="L678">
            <v>0.3</v>
          </cell>
          <cell r="M678">
            <v>1</v>
          </cell>
          <cell r="N678">
            <v>1.33</v>
          </cell>
        </row>
        <row r="679">
          <cell r="J679" t="str">
            <v>D</v>
          </cell>
          <cell r="K679">
            <v>0.9</v>
          </cell>
          <cell r="L679">
            <v>0.3</v>
          </cell>
          <cell r="M679">
            <v>1.5</v>
          </cell>
          <cell r="N679">
            <v>1.27</v>
          </cell>
        </row>
        <row r="680">
          <cell r="J680" t="str">
            <v>D</v>
          </cell>
          <cell r="K680">
            <v>0.9</v>
          </cell>
          <cell r="L680">
            <v>0.3</v>
          </cell>
          <cell r="M680">
            <v>2</v>
          </cell>
          <cell r="N680">
            <v>1.26</v>
          </cell>
        </row>
        <row r="681">
          <cell r="J681" t="str">
            <v>D</v>
          </cell>
          <cell r="K681">
            <v>0.9</v>
          </cell>
          <cell r="L681">
            <v>0.3</v>
          </cell>
          <cell r="M681">
            <v>3</v>
          </cell>
          <cell r="N681">
            <v>1.24</v>
          </cell>
        </row>
        <row r="682">
          <cell r="J682" t="str">
            <v>D</v>
          </cell>
          <cell r="K682">
            <v>0.9</v>
          </cell>
          <cell r="L682">
            <v>0.3</v>
          </cell>
          <cell r="M682">
            <v>5</v>
          </cell>
          <cell r="N682">
            <v>1.24</v>
          </cell>
        </row>
        <row r="683">
          <cell r="J683" t="str">
            <v>D</v>
          </cell>
          <cell r="K683">
            <v>0.9</v>
          </cell>
          <cell r="L683">
            <v>0.3</v>
          </cell>
          <cell r="M683">
            <v>10</v>
          </cell>
          <cell r="N683">
            <v>1.23</v>
          </cell>
        </row>
        <row r="684">
          <cell r="J684" t="str">
            <v>D</v>
          </cell>
          <cell r="K684">
            <v>0.9</v>
          </cell>
          <cell r="L684">
            <v>0.3</v>
          </cell>
          <cell r="M684">
            <v>15</v>
          </cell>
          <cell r="N684">
            <v>1.23</v>
          </cell>
        </row>
        <row r="685">
          <cell r="J685" t="str">
            <v>D</v>
          </cell>
          <cell r="K685">
            <v>0.9</v>
          </cell>
          <cell r="L685">
            <v>0.5</v>
          </cell>
          <cell r="M685">
            <v>0.5</v>
          </cell>
          <cell r="N685">
            <v>1.46</v>
          </cell>
        </row>
        <row r="686">
          <cell r="J686" t="str">
            <v>D</v>
          </cell>
          <cell r="K686">
            <v>0.9</v>
          </cell>
          <cell r="L686">
            <v>0.5</v>
          </cell>
          <cell r="M686">
            <v>1</v>
          </cell>
          <cell r="N686">
            <v>1.33</v>
          </cell>
        </row>
        <row r="687">
          <cell r="J687" t="str">
            <v>D</v>
          </cell>
          <cell r="K687">
            <v>0.9</v>
          </cell>
          <cell r="L687">
            <v>0.5</v>
          </cell>
          <cell r="M687">
            <v>1.5</v>
          </cell>
          <cell r="N687">
            <v>1.27</v>
          </cell>
        </row>
        <row r="688">
          <cell r="J688" t="str">
            <v>D</v>
          </cell>
          <cell r="K688">
            <v>0.9</v>
          </cell>
          <cell r="L688">
            <v>0.5</v>
          </cell>
          <cell r="M688">
            <v>2</v>
          </cell>
          <cell r="N688">
            <v>1.24</v>
          </cell>
        </row>
        <row r="689">
          <cell r="J689" t="str">
            <v>D</v>
          </cell>
          <cell r="K689">
            <v>0.9</v>
          </cell>
          <cell r="L689">
            <v>0.5</v>
          </cell>
          <cell r="M689">
            <v>3</v>
          </cell>
          <cell r="N689">
            <v>1.23</v>
          </cell>
        </row>
        <row r="690">
          <cell r="J690" t="str">
            <v>D</v>
          </cell>
          <cell r="K690">
            <v>0.9</v>
          </cell>
          <cell r="L690">
            <v>0.5</v>
          </cell>
          <cell r="M690">
            <v>5</v>
          </cell>
          <cell r="N690">
            <v>1.22</v>
          </cell>
        </row>
        <row r="691">
          <cell r="J691" t="str">
            <v>D</v>
          </cell>
          <cell r="K691">
            <v>0.9</v>
          </cell>
          <cell r="L691">
            <v>0.5</v>
          </cell>
          <cell r="M691">
            <v>10</v>
          </cell>
          <cell r="N691">
            <v>1.22</v>
          </cell>
        </row>
        <row r="692">
          <cell r="J692" t="str">
            <v>D</v>
          </cell>
          <cell r="K692">
            <v>0.9</v>
          </cell>
          <cell r="L692">
            <v>0.5</v>
          </cell>
          <cell r="M692">
            <v>15</v>
          </cell>
          <cell r="N692">
            <v>1.21</v>
          </cell>
        </row>
        <row r="693">
          <cell r="J693" t="str">
            <v>D</v>
          </cell>
          <cell r="K693">
            <v>0.9</v>
          </cell>
          <cell r="L693">
            <v>1</v>
          </cell>
          <cell r="M693">
            <v>0.5</v>
          </cell>
          <cell r="N693">
            <v>1.46</v>
          </cell>
        </row>
        <row r="694">
          <cell r="J694" t="str">
            <v>D</v>
          </cell>
          <cell r="K694">
            <v>0.9</v>
          </cell>
          <cell r="L694">
            <v>1</v>
          </cell>
          <cell r="M694">
            <v>1</v>
          </cell>
          <cell r="N694">
            <v>1.33</v>
          </cell>
        </row>
        <row r="695">
          <cell r="J695" t="str">
            <v>D</v>
          </cell>
          <cell r="K695">
            <v>0.9</v>
          </cell>
          <cell r="L695">
            <v>1</v>
          </cell>
          <cell r="M695">
            <v>1.5</v>
          </cell>
          <cell r="N695">
            <v>1.27</v>
          </cell>
        </row>
        <row r="696">
          <cell r="J696" t="str">
            <v>D</v>
          </cell>
          <cell r="K696">
            <v>0.9</v>
          </cell>
          <cell r="L696">
            <v>1</v>
          </cell>
          <cell r="M696">
            <v>2</v>
          </cell>
          <cell r="N696">
            <v>1.24</v>
          </cell>
        </row>
        <row r="697">
          <cell r="J697" t="str">
            <v>D</v>
          </cell>
          <cell r="K697">
            <v>0.9</v>
          </cell>
          <cell r="L697">
            <v>1</v>
          </cell>
          <cell r="M697">
            <v>3</v>
          </cell>
          <cell r="N697">
            <v>1.22</v>
          </cell>
        </row>
        <row r="698">
          <cell r="J698" t="str">
            <v>D</v>
          </cell>
          <cell r="K698">
            <v>0.9</v>
          </cell>
          <cell r="L698">
            <v>1</v>
          </cell>
          <cell r="M698">
            <v>5</v>
          </cell>
          <cell r="N698">
            <v>1.21</v>
          </cell>
        </row>
        <row r="699">
          <cell r="J699" t="str">
            <v>D</v>
          </cell>
          <cell r="K699">
            <v>0.9</v>
          </cell>
          <cell r="L699">
            <v>1</v>
          </cell>
          <cell r="M699">
            <v>10</v>
          </cell>
          <cell r="N699">
            <v>1.2</v>
          </cell>
        </row>
        <row r="700">
          <cell r="J700" t="str">
            <v>D</v>
          </cell>
          <cell r="K700">
            <v>0.9</v>
          </cell>
          <cell r="L700">
            <v>1</v>
          </cell>
          <cell r="M700">
            <v>15</v>
          </cell>
          <cell r="N700">
            <v>1.2</v>
          </cell>
        </row>
        <row r="701">
          <cell r="J701" t="str">
            <v>D</v>
          </cell>
          <cell r="K701">
            <v>0.7</v>
          </cell>
          <cell r="L701">
            <v>0</v>
          </cell>
          <cell r="M701">
            <v>0.5</v>
          </cell>
          <cell r="N701">
            <v>1.33</v>
          </cell>
        </row>
        <row r="702">
          <cell r="J702" t="str">
            <v>D</v>
          </cell>
          <cell r="K702">
            <v>0.7</v>
          </cell>
          <cell r="L702">
            <v>0</v>
          </cell>
          <cell r="M702">
            <v>1</v>
          </cell>
          <cell r="N702">
            <v>1.27</v>
          </cell>
        </row>
        <row r="703">
          <cell r="J703" t="str">
            <v>D</v>
          </cell>
          <cell r="K703">
            <v>0.7</v>
          </cell>
          <cell r="L703">
            <v>0</v>
          </cell>
          <cell r="M703">
            <v>1.5</v>
          </cell>
          <cell r="N703">
            <v>1.25</v>
          </cell>
        </row>
        <row r="704">
          <cell r="J704" t="str">
            <v>D</v>
          </cell>
          <cell r="K704">
            <v>0.7</v>
          </cell>
          <cell r="L704">
            <v>0</v>
          </cell>
          <cell r="M704">
            <v>2</v>
          </cell>
          <cell r="N704">
            <v>1.24</v>
          </cell>
        </row>
        <row r="705">
          <cell r="J705" t="str">
            <v>D</v>
          </cell>
          <cell r="K705">
            <v>0.7</v>
          </cell>
          <cell r="L705">
            <v>0</v>
          </cell>
          <cell r="M705">
            <v>3</v>
          </cell>
          <cell r="N705">
            <v>1.24</v>
          </cell>
        </row>
        <row r="706">
          <cell r="J706" t="str">
            <v>D</v>
          </cell>
          <cell r="K706">
            <v>0.7</v>
          </cell>
          <cell r="L706">
            <v>0</v>
          </cell>
          <cell r="M706">
            <v>5</v>
          </cell>
          <cell r="N706">
            <v>1.23</v>
          </cell>
        </row>
        <row r="707">
          <cell r="J707" t="str">
            <v>D</v>
          </cell>
          <cell r="K707">
            <v>0.7</v>
          </cell>
          <cell r="L707">
            <v>0</v>
          </cell>
          <cell r="M707">
            <v>10</v>
          </cell>
          <cell r="N707">
            <v>1.22</v>
          </cell>
        </row>
        <row r="708">
          <cell r="J708" t="str">
            <v>D</v>
          </cell>
          <cell r="K708">
            <v>0.7</v>
          </cell>
          <cell r="L708">
            <v>0</v>
          </cell>
          <cell r="M708">
            <v>15</v>
          </cell>
          <cell r="N708">
            <v>1.22</v>
          </cell>
        </row>
        <row r="709">
          <cell r="J709" t="str">
            <v>D</v>
          </cell>
          <cell r="K709">
            <v>0.7</v>
          </cell>
          <cell r="L709">
            <v>0.1</v>
          </cell>
          <cell r="M709">
            <v>0.5</v>
          </cell>
          <cell r="N709">
            <v>1.3</v>
          </cell>
        </row>
        <row r="710">
          <cell r="J710" t="str">
            <v>D</v>
          </cell>
          <cell r="K710">
            <v>0.7</v>
          </cell>
          <cell r="L710">
            <v>0.1</v>
          </cell>
          <cell r="M710">
            <v>1</v>
          </cell>
          <cell r="N710">
            <v>1.24</v>
          </cell>
        </row>
        <row r="711">
          <cell r="J711" t="str">
            <v>D</v>
          </cell>
          <cell r="K711">
            <v>0.7</v>
          </cell>
          <cell r="L711">
            <v>0.1</v>
          </cell>
          <cell r="M711">
            <v>1.5</v>
          </cell>
          <cell r="N711">
            <v>1.22</v>
          </cell>
        </row>
        <row r="712">
          <cell r="J712" t="str">
            <v>D</v>
          </cell>
          <cell r="K712">
            <v>0.7</v>
          </cell>
          <cell r="L712">
            <v>0.1</v>
          </cell>
          <cell r="M712">
            <v>2</v>
          </cell>
          <cell r="N712">
            <v>1.21</v>
          </cell>
        </row>
        <row r="713">
          <cell r="J713" t="str">
            <v>D</v>
          </cell>
          <cell r="K713">
            <v>0.7</v>
          </cell>
          <cell r="L713">
            <v>0.1</v>
          </cell>
          <cell r="M713">
            <v>3</v>
          </cell>
          <cell r="N713">
            <v>1.21</v>
          </cell>
        </row>
        <row r="714">
          <cell r="J714" t="str">
            <v>D</v>
          </cell>
          <cell r="K714">
            <v>0.7</v>
          </cell>
          <cell r="L714">
            <v>0.1</v>
          </cell>
          <cell r="M714">
            <v>5</v>
          </cell>
          <cell r="N714">
            <v>1.2</v>
          </cell>
        </row>
        <row r="715">
          <cell r="J715" t="str">
            <v>D</v>
          </cell>
          <cell r="K715">
            <v>0.7</v>
          </cell>
          <cell r="L715">
            <v>0.1</v>
          </cell>
          <cell r="M715">
            <v>10</v>
          </cell>
          <cell r="N715">
            <v>1.2</v>
          </cell>
        </row>
        <row r="716">
          <cell r="J716" t="str">
            <v>D</v>
          </cell>
          <cell r="K716">
            <v>0.7</v>
          </cell>
          <cell r="L716">
            <v>0.1</v>
          </cell>
          <cell r="M716">
            <v>15</v>
          </cell>
          <cell r="N716">
            <v>1.2</v>
          </cell>
        </row>
        <row r="717">
          <cell r="J717" t="str">
            <v>D</v>
          </cell>
          <cell r="K717">
            <v>0.7</v>
          </cell>
          <cell r="L717">
            <v>0.3</v>
          </cell>
          <cell r="M717">
            <v>0.5</v>
          </cell>
          <cell r="N717">
            <v>1.3</v>
          </cell>
        </row>
        <row r="718">
          <cell r="J718" t="str">
            <v>D</v>
          </cell>
          <cell r="K718">
            <v>0.7</v>
          </cell>
          <cell r="L718">
            <v>0.3</v>
          </cell>
          <cell r="M718">
            <v>1</v>
          </cell>
          <cell r="N718">
            <v>1.24</v>
          </cell>
        </row>
        <row r="719">
          <cell r="J719" t="str">
            <v>D</v>
          </cell>
          <cell r="K719">
            <v>0.7</v>
          </cell>
          <cell r="L719">
            <v>0.3</v>
          </cell>
          <cell r="M719">
            <v>1.5</v>
          </cell>
          <cell r="N719">
            <v>1.2</v>
          </cell>
        </row>
        <row r="720">
          <cell r="J720" t="str">
            <v>D</v>
          </cell>
          <cell r="K720">
            <v>0.7</v>
          </cell>
          <cell r="L720">
            <v>0.3</v>
          </cell>
          <cell r="M720">
            <v>2</v>
          </cell>
          <cell r="N720">
            <v>1.2</v>
          </cell>
        </row>
        <row r="721">
          <cell r="J721" t="str">
            <v>D</v>
          </cell>
          <cell r="K721">
            <v>0.7</v>
          </cell>
          <cell r="L721">
            <v>0.3</v>
          </cell>
          <cell r="M721">
            <v>3</v>
          </cell>
          <cell r="N721">
            <v>1.19</v>
          </cell>
        </row>
        <row r="722">
          <cell r="J722" t="str">
            <v>D</v>
          </cell>
          <cell r="K722">
            <v>0.7</v>
          </cell>
          <cell r="L722">
            <v>0.3</v>
          </cell>
          <cell r="M722">
            <v>5</v>
          </cell>
          <cell r="N722">
            <v>1.19</v>
          </cell>
        </row>
        <row r="723">
          <cell r="J723" t="str">
            <v>D</v>
          </cell>
          <cell r="K723">
            <v>0.7</v>
          </cell>
          <cell r="L723">
            <v>0.3</v>
          </cell>
          <cell r="M723">
            <v>10</v>
          </cell>
          <cell r="N723">
            <v>1.18</v>
          </cell>
        </row>
        <row r="724">
          <cell r="J724" t="str">
            <v>D</v>
          </cell>
          <cell r="K724">
            <v>0.7</v>
          </cell>
          <cell r="L724">
            <v>0.3</v>
          </cell>
          <cell r="M724">
            <v>15</v>
          </cell>
          <cell r="N724">
            <v>1.18</v>
          </cell>
        </row>
        <row r="725">
          <cell r="J725" t="str">
            <v>D</v>
          </cell>
          <cell r="K725">
            <v>0.7</v>
          </cell>
          <cell r="L725">
            <v>0.5</v>
          </cell>
          <cell r="M725">
            <v>0.5</v>
          </cell>
          <cell r="N725">
            <v>1.3</v>
          </cell>
        </row>
        <row r="726">
          <cell r="J726" t="str">
            <v>D</v>
          </cell>
          <cell r="K726">
            <v>0.7</v>
          </cell>
          <cell r="L726">
            <v>0.5</v>
          </cell>
          <cell r="M726">
            <v>1</v>
          </cell>
          <cell r="N726">
            <v>1.24</v>
          </cell>
        </row>
        <row r="727">
          <cell r="J727" t="str">
            <v>D</v>
          </cell>
          <cell r="K727">
            <v>0.7</v>
          </cell>
          <cell r="L727">
            <v>0.5</v>
          </cell>
          <cell r="M727">
            <v>1.5</v>
          </cell>
          <cell r="N727">
            <v>1.2</v>
          </cell>
        </row>
        <row r="728">
          <cell r="J728" t="str">
            <v>D</v>
          </cell>
          <cell r="K728">
            <v>0.7</v>
          </cell>
          <cell r="L728">
            <v>0.5</v>
          </cell>
          <cell r="M728">
            <v>2</v>
          </cell>
          <cell r="N728">
            <v>1.19</v>
          </cell>
        </row>
        <row r="729">
          <cell r="J729" t="str">
            <v>D</v>
          </cell>
          <cell r="K729">
            <v>0.7</v>
          </cell>
          <cell r="L729">
            <v>0.5</v>
          </cell>
          <cell r="M729">
            <v>3</v>
          </cell>
          <cell r="N729">
            <v>1.18</v>
          </cell>
        </row>
        <row r="730">
          <cell r="J730" t="str">
            <v>D</v>
          </cell>
          <cell r="K730">
            <v>0.7</v>
          </cell>
          <cell r="L730">
            <v>0.5</v>
          </cell>
          <cell r="M730">
            <v>5</v>
          </cell>
          <cell r="N730">
            <v>1.18</v>
          </cell>
        </row>
        <row r="731">
          <cell r="J731" t="str">
            <v>D</v>
          </cell>
          <cell r="K731">
            <v>0.7</v>
          </cell>
          <cell r="L731">
            <v>0.5</v>
          </cell>
          <cell r="M731">
            <v>10</v>
          </cell>
          <cell r="N731">
            <v>1.18</v>
          </cell>
        </row>
        <row r="732">
          <cell r="J732" t="str">
            <v>D</v>
          </cell>
          <cell r="K732">
            <v>0.7</v>
          </cell>
          <cell r="L732">
            <v>0.5</v>
          </cell>
          <cell r="M732">
            <v>15</v>
          </cell>
          <cell r="N732">
            <v>1.18</v>
          </cell>
        </row>
        <row r="733">
          <cell r="J733" t="str">
            <v>D</v>
          </cell>
          <cell r="K733">
            <v>0.7</v>
          </cell>
          <cell r="L733">
            <v>1</v>
          </cell>
          <cell r="M733">
            <v>0.5</v>
          </cell>
          <cell r="N733">
            <v>1.3</v>
          </cell>
        </row>
        <row r="734">
          <cell r="J734" t="str">
            <v>D</v>
          </cell>
          <cell r="K734">
            <v>0.7</v>
          </cell>
          <cell r="L734">
            <v>1</v>
          </cell>
          <cell r="M734">
            <v>1</v>
          </cell>
          <cell r="N734">
            <v>1.24</v>
          </cell>
        </row>
        <row r="735">
          <cell r="J735" t="str">
            <v>D</v>
          </cell>
          <cell r="K735">
            <v>0.7</v>
          </cell>
          <cell r="L735">
            <v>1</v>
          </cell>
          <cell r="M735">
            <v>1.5</v>
          </cell>
          <cell r="N735">
            <v>1.2</v>
          </cell>
        </row>
        <row r="736">
          <cell r="J736" t="str">
            <v>D</v>
          </cell>
          <cell r="K736">
            <v>0.7</v>
          </cell>
          <cell r="L736">
            <v>1</v>
          </cell>
          <cell r="M736">
            <v>2</v>
          </cell>
          <cell r="N736">
            <v>1.19</v>
          </cell>
        </row>
        <row r="737">
          <cell r="J737" t="str">
            <v>D</v>
          </cell>
          <cell r="K737">
            <v>0.7</v>
          </cell>
          <cell r="L737">
            <v>1</v>
          </cell>
          <cell r="M737">
            <v>3</v>
          </cell>
          <cell r="N737">
            <v>1.17</v>
          </cell>
        </row>
        <row r="738">
          <cell r="J738" t="str">
            <v>D</v>
          </cell>
          <cell r="K738">
            <v>0.7</v>
          </cell>
          <cell r="L738">
            <v>1</v>
          </cell>
          <cell r="M738">
            <v>5</v>
          </cell>
          <cell r="N738">
            <v>1.17</v>
          </cell>
        </row>
        <row r="739">
          <cell r="J739" t="str">
            <v>D</v>
          </cell>
          <cell r="K739">
            <v>0.7</v>
          </cell>
          <cell r="L739">
            <v>1</v>
          </cell>
          <cell r="M739">
            <v>10</v>
          </cell>
          <cell r="N739">
            <v>1.17</v>
          </cell>
        </row>
        <row r="740">
          <cell r="J740" t="str">
            <v>D</v>
          </cell>
          <cell r="K740">
            <v>0.7</v>
          </cell>
          <cell r="L740">
            <v>1</v>
          </cell>
          <cell r="M740">
            <v>15</v>
          </cell>
          <cell r="N740">
            <v>1.17</v>
          </cell>
        </row>
        <row r="741">
          <cell r="J741" t="str">
            <v>D</v>
          </cell>
          <cell r="K741">
            <v>0.5</v>
          </cell>
          <cell r="L741">
            <v>0</v>
          </cell>
          <cell r="M741">
            <v>0.5</v>
          </cell>
          <cell r="N741">
            <v>1.19</v>
          </cell>
        </row>
        <row r="742">
          <cell r="J742" t="str">
            <v>D</v>
          </cell>
          <cell r="K742">
            <v>0.5</v>
          </cell>
          <cell r="L742">
            <v>0</v>
          </cell>
          <cell r="M742">
            <v>1</v>
          </cell>
          <cell r="N742">
            <v>1.17</v>
          </cell>
        </row>
        <row r="743">
          <cell r="J743" t="str">
            <v>D</v>
          </cell>
          <cell r="K743">
            <v>0.5</v>
          </cell>
          <cell r="L743">
            <v>0</v>
          </cell>
          <cell r="M743">
            <v>1.5</v>
          </cell>
          <cell r="N743">
            <v>1.1599999999999999</v>
          </cell>
        </row>
        <row r="744">
          <cell r="J744" t="str">
            <v>D</v>
          </cell>
          <cell r="K744">
            <v>0.5</v>
          </cell>
          <cell r="L744">
            <v>0</v>
          </cell>
          <cell r="M744">
            <v>2</v>
          </cell>
          <cell r="N744">
            <v>1.1599999999999999</v>
          </cell>
        </row>
        <row r="745">
          <cell r="J745" t="str">
            <v>D</v>
          </cell>
          <cell r="K745">
            <v>0.5</v>
          </cell>
          <cell r="L745">
            <v>0</v>
          </cell>
          <cell r="M745">
            <v>3</v>
          </cell>
          <cell r="N745">
            <v>1.1599999999999999</v>
          </cell>
        </row>
        <row r="746">
          <cell r="J746" t="str">
            <v>D</v>
          </cell>
          <cell r="K746">
            <v>0.5</v>
          </cell>
          <cell r="L746">
            <v>0</v>
          </cell>
          <cell r="M746">
            <v>5</v>
          </cell>
          <cell r="N746">
            <v>1.1599999999999999</v>
          </cell>
        </row>
        <row r="747">
          <cell r="J747" t="str">
            <v>D</v>
          </cell>
          <cell r="K747">
            <v>0.5</v>
          </cell>
          <cell r="L747">
            <v>0</v>
          </cell>
          <cell r="M747">
            <v>10</v>
          </cell>
          <cell r="N747">
            <v>1.1499999999999999</v>
          </cell>
        </row>
        <row r="748">
          <cell r="J748" t="str">
            <v>D</v>
          </cell>
          <cell r="K748">
            <v>0.5</v>
          </cell>
          <cell r="L748">
            <v>0</v>
          </cell>
          <cell r="M748">
            <v>15</v>
          </cell>
          <cell r="N748">
            <v>1.1499999999999999</v>
          </cell>
        </row>
        <row r="749">
          <cell r="J749" t="str">
            <v>D</v>
          </cell>
          <cell r="K749">
            <v>0.5</v>
          </cell>
          <cell r="L749">
            <v>0.1</v>
          </cell>
          <cell r="M749">
            <v>0.5</v>
          </cell>
          <cell r="N749">
            <v>1.18</v>
          </cell>
        </row>
        <row r="750">
          <cell r="J750" t="str">
            <v>D</v>
          </cell>
          <cell r="K750">
            <v>0.5</v>
          </cell>
          <cell r="L750">
            <v>0.1</v>
          </cell>
          <cell r="M750">
            <v>1</v>
          </cell>
          <cell r="N750">
            <v>1.1599999999999999</v>
          </cell>
        </row>
        <row r="751">
          <cell r="J751" t="str">
            <v>D</v>
          </cell>
          <cell r="K751">
            <v>0.5</v>
          </cell>
          <cell r="L751">
            <v>0.1</v>
          </cell>
          <cell r="M751">
            <v>1.5</v>
          </cell>
          <cell r="N751">
            <v>1.1499999999999999</v>
          </cell>
        </row>
        <row r="752">
          <cell r="J752" t="str">
            <v>D</v>
          </cell>
          <cell r="K752">
            <v>0.5</v>
          </cell>
          <cell r="L752">
            <v>0.1</v>
          </cell>
          <cell r="M752">
            <v>2</v>
          </cell>
          <cell r="N752">
            <v>1.1499999999999999</v>
          </cell>
        </row>
        <row r="753">
          <cell r="J753" t="str">
            <v>D</v>
          </cell>
          <cell r="K753">
            <v>0.5</v>
          </cell>
          <cell r="L753">
            <v>0.1</v>
          </cell>
          <cell r="M753">
            <v>3</v>
          </cell>
          <cell r="N753">
            <v>1.1499999999999999</v>
          </cell>
        </row>
        <row r="754">
          <cell r="J754" t="str">
            <v>D</v>
          </cell>
          <cell r="K754">
            <v>0.5</v>
          </cell>
          <cell r="L754">
            <v>0.1</v>
          </cell>
          <cell r="M754">
            <v>5</v>
          </cell>
          <cell r="N754">
            <v>1.1399999999999999</v>
          </cell>
        </row>
        <row r="755">
          <cell r="J755" t="str">
            <v>D</v>
          </cell>
          <cell r="K755">
            <v>0.5</v>
          </cell>
          <cell r="L755">
            <v>0.1</v>
          </cell>
          <cell r="M755">
            <v>10</v>
          </cell>
          <cell r="N755">
            <v>1.1399999999999999</v>
          </cell>
        </row>
        <row r="756">
          <cell r="J756" t="str">
            <v>D</v>
          </cell>
          <cell r="K756">
            <v>0.5</v>
          </cell>
          <cell r="L756">
            <v>0.1</v>
          </cell>
          <cell r="M756">
            <v>15</v>
          </cell>
          <cell r="N756">
            <v>1.1399999999999999</v>
          </cell>
        </row>
        <row r="757">
          <cell r="J757" t="str">
            <v>D</v>
          </cell>
          <cell r="K757">
            <v>0.5</v>
          </cell>
          <cell r="L757">
            <v>0.3</v>
          </cell>
          <cell r="M757">
            <v>0.5</v>
          </cell>
          <cell r="N757">
            <v>1.18</v>
          </cell>
        </row>
        <row r="758">
          <cell r="J758" t="str">
            <v>D</v>
          </cell>
          <cell r="K758">
            <v>0.5</v>
          </cell>
          <cell r="L758">
            <v>0.3</v>
          </cell>
          <cell r="M758">
            <v>1</v>
          </cell>
          <cell r="N758">
            <v>1.1599999999999999</v>
          </cell>
        </row>
        <row r="759">
          <cell r="J759" t="str">
            <v>D</v>
          </cell>
          <cell r="K759">
            <v>0.5</v>
          </cell>
          <cell r="L759">
            <v>0.3</v>
          </cell>
          <cell r="M759">
            <v>1.5</v>
          </cell>
          <cell r="N759">
            <v>1.1399999999999999</v>
          </cell>
        </row>
        <row r="760">
          <cell r="J760" t="str">
            <v>D</v>
          </cell>
          <cell r="K760">
            <v>0.5</v>
          </cell>
          <cell r="L760">
            <v>0.3</v>
          </cell>
          <cell r="M760">
            <v>2</v>
          </cell>
          <cell r="N760">
            <v>1.1399999999999999</v>
          </cell>
        </row>
        <row r="761">
          <cell r="J761" t="str">
            <v>D</v>
          </cell>
          <cell r="K761">
            <v>0.5</v>
          </cell>
          <cell r="L761">
            <v>0.3</v>
          </cell>
          <cell r="M761">
            <v>3</v>
          </cell>
          <cell r="N761">
            <v>1.1399999999999999</v>
          </cell>
        </row>
        <row r="762">
          <cell r="J762" t="str">
            <v>D</v>
          </cell>
          <cell r="K762">
            <v>0.5</v>
          </cell>
          <cell r="L762">
            <v>0.3</v>
          </cell>
          <cell r="M762">
            <v>5</v>
          </cell>
          <cell r="N762">
            <v>1.1399999999999999</v>
          </cell>
        </row>
        <row r="763">
          <cell r="J763" t="str">
            <v>D</v>
          </cell>
          <cell r="K763">
            <v>0.5</v>
          </cell>
          <cell r="L763">
            <v>0.3</v>
          </cell>
          <cell r="M763">
            <v>10</v>
          </cell>
          <cell r="N763">
            <v>1.1399999999999999</v>
          </cell>
        </row>
        <row r="764">
          <cell r="J764" t="str">
            <v>D</v>
          </cell>
          <cell r="K764">
            <v>0.5</v>
          </cell>
          <cell r="L764">
            <v>0.3</v>
          </cell>
          <cell r="M764">
            <v>15</v>
          </cell>
          <cell r="N764">
            <v>1.1399999999999999</v>
          </cell>
        </row>
        <row r="765">
          <cell r="J765" t="str">
            <v>D</v>
          </cell>
          <cell r="K765">
            <v>0.5</v>
          </cell>
          <cell r="L765">
            <v>0.5</v>
          </cell>
          <cell r="M765">
            <v>0.5</v>
          </cell>
          <cell r="N765">
            <v>1.18</v>
          </cell>
        </row>
        <row r="766">
          <cell r="J766" t="str">
            <v>D</v>
          </cell>
          <cell r="K766">
            <v>0.5</v>
          </cell>
          <cell r="L766">
            <v>0.5</v>
          </cell>
          <cell r="M766">
            <v>1</v>
          </cell>
          <cell r="N766">
            <v>1.1599999999999999</v>
          </cell>
        </row>
        <row r="767">
          <cell r="J767" t="str">
            <v>D</v>
          </cell>
          <cell r="K767">
            <v>0.5</v>
          </cell>
          <cell r="L767">
            <v>0.5</v>
          </cell>
          <cell r="M767">
            <v>1.5</v>
          </cell>
          <cell r="N767">
            <v>1.1399999999999999</v>
          </cell>
        </row>
        <row r="768">
          <cell r="J768" t="str">
            <v>D</v>
          </cell>
          <cell r="K768">
            <v>0.5</v>
          </cell>
          <cell r="L768">
            <v>0.5</v>
          </cell>
          <cell r="M768">
            <v>2</v>
          </cell>
          <cell r="N768">
            <v>1.1399999999999999</v>
          </cell>
        </row>
        <row r="769">
          <cell r="J769" t="str">
            <v>D</v>
          </cell>
          <cell r="K769">
            <v>0.5</v>
          </cell>
          <cell r="L769">
            <v>0.5</v>
          </cell>
          <cell r="M769">
            <v>3</v>
          </cell>
          <cell r="N769">
            <v>1.1399999999999999</v>
          </cell>
        </row>
        <row r="770">
          <cell r="J770" t="str">
            <v>D</v>
          </cell>
          <cell r="K770">
            <v>0.5</v>
          </cell>
          <cell r="L770">
            <v>0.5</v>
          </cell>
          <cell r="M770">
            <v>5</v>
          </cell>
          <cell r="N770">
            <v>1.1299999999999999</v>
          </cell>
        </row>
        <row r="771">
          <cell r="J771" t="str">
            <v>D</v>
          </cell>
          <cell r="K771">
            <v>0.5</v>
          </cell>
          <cell r="L771">
            <v>0.5</v>
          </cell>
          <cell r="M771">
            <v>10</v>
          </cell>
          <cell r="N771">
            <v>1.1299999999999999</v>
          </cell>
        </row>
        <row r="772">
          <cell r="J772" t="str">
            <v>D</v>
          </cell>
          <cell r="K772">
            <v>0.5</v>
          </cell>
          <cell r="L772">
            <v>0.5</v>
          </cell>
          <cell r="M772">
            <v>15</v>
          </cell>
          <cell r="N772">
            <v>1.1299999999999999</v>
          </cell>
        </row>
        <row r="773">
          <cell r="J773" t="str">
            <v>D</v>
          </cell>
          <cell r="K773">
            <v>0.5</v>
          </cell>
          <cell r="L773">
            <v>1</v>
          </cell>
          <cell r="M773">
            <v>0.5</v>
          </cell>
          <cell r="N773">
            <v>1.18</v>
          </cell>
        </row>
        <row r="774">
          <cell r="J774" t="str">
            <v>D</v>
          </cell>
          <cell r="K774">
            <v>0.5</v>
          </cell>
          <cell r="L774">
            <v>1</v>
          </cell>
          <cell r="M774">
            <v>1</v>
          </cell>
          <cell r="N774">
            <v>1.1599999999999999</v>
          </cell>
        </row>
        <row r="775">
          <cell r="J775" t="str">
            <v>D</v>
          </cell>
          <cell r="K775">
            <v>0.5</v>
          </cell>
          <cell r="L775">
            <v>1</v>
          </cell>
          <cell r="M775">
            <v>1.5</v>
          </cell>
          <cell r="N775">
            <v>1.1399999999999999</v>
          </cell>
        </row>
        <row r="776">
          <cell r="J776" t="str">
            <v>D</v>
          </cell>
          <cell r="K776">
            <v>0.5</v>
          </cell>
          <cell r="L776">
            <v>1</v>
          </cell>
          <cell r="M776">
            <v>2</v>
          </cell>
          <cell r="N776">
            <v>1.1399999999999999</v>
          </cell>
        </row>
        <row r="777">
          <cell r="J777" t="str">
            <v>D</v>
          </cell>
          <cell r="K777">
            <v>0.5</v>
          </cell>
          <cell r="L777">
            <v>1</v>
          </cell>
          <cell r="M777">
            <v>3</v>
          </cell>
          <cell r="N777">
            <v>1.1299999999999999</v>
          </cell>
        </row>
        <row r="778">
          <cell r="J778" t="str">
            <v>D</v>
          </cell>
          <cell r="K778">
            <v>0.5</v>
          </cell>
          <cell r="L778">
            <v>1</v>
          </cell>
          <cell r="M778">
            <v>5</v>
          </cell>
          <cell r="N778">
            <v>1.1299999999999999</v>
          </cell>
        </row>
        <row r="779">
          <cell r="J779" t="str">
            <v>D</v>
          </cell>
          <cell r="K779">
            <v>0.5</v>
          </cell>
          <cell r="L779">
            <v>1</v>
          </cell>
          <cell r="M779">
            <v>10</v>
          </cell>
          <cell r="N779">
            <v>1.1299999999999999</v>
          </cell>
        </row>
        <row r="780">
          <cell r="J780" t="str">
            <v>D</v>
          </cell>
          <cell r="K780">
            <v>0.5</v>
          </cell>
          <cell r="L780">
            <v>1</v>
          </cell>
          <cell r="M780">
            <v>15</v>
          </cell>
          <cell r="N780">
            <v>1.1299999999999999</v>
          </cell>
        </row>
        <row r="781">
          <cell r="J781" t="str">
            <v>D</v>
          </cell>
          <cell r="K781">
            <v>0.3</v>
          </cell>
          <cell r="L781">
            <v>0</v>
          </cell>
          <cell r="M781">
            <v>0.5</v>
          </cell>
          <cell r="N781">
            <v>1.1200000000000001</v>
          </cell>
        </row>
        <row r="782">
          <cell r="J782" t="str">
            <v>D</v>
          </cell>
          <cell r="K782">
            <v>0.3</v>
          </cell>
          <cell r="L782">
            <v>0</v>
          </cell>
          <cell r="M782">
            <v>1</v>
          </cell>
          <cell r="N782">
            <v>1.1100000000000001</v>
          </cell>
        </row>
        <row r="783">
          <cell r="J783" t="str">
            <v>D</v>
          </cell>
          <cell r="K783">
            <v>0.3</v>
          </cell>
          <cell r="L783">
            <v>0</v>
          </cell>
          <cell r="M783">
            <v>1.5</v>
          </cell>
          <cell r="N783">
            <v>1.1100000000000001</v>
          </cell>
        </row>
        <row r="784">
          <cell r="J784" t="str">
            <v>D</v>
          </cell>
          <cell r="K784">
            <v>0.3</v>
          </cell>
          <cell r="L784">
            <v>0</v>
          </cell>
          <cell r="M784">
            <v>2</v>
          </cell>
          <cell r="N784">
            <v>1.1100000000000001</v>
          </cell>
        </row>
        <row r="785">
          <cell r="J785" t="str">
            <v>D</v>
          </cell>
          <cell r="K785">
            <v>0.3</v>
          </cell>
          <cell r="L785">
            <v>0</v>
          </cell>
          <cell r="M785">
            <v>3</v>
          </cell>
          <cell r="N785">
            <v>1.1100000000000001</v>
          </cell>
        </row>
        <row r="786">
          <cell r="J786" t="str">
            <v>D</v>
          </cell>
          <cell r="K786">
            <v>0.3</v>
          </cell>
          <cell r="L786">
            <v>0</v>
          </cell>
          <cell r="M786">
            <v>5</v>
          </cell>
          <cell r="N786">
            <v>1.1100000000000001</v>
          </cell>
        </row>
        <row r="787">
          <cell r="J787" t="str">
            <v>D</v>
          </cell>
          <cell r="K787">
            <v>0.3</v>
          </cell>
          <cell r="L787">
            <v>0</v>
          </cell>
          <cell r="M787">
            <v>10</v>
          </cell>
          <cell r="N787">
            <v>1.1100000000000001</v>
          </cell>
        </row>
        <row r="788">
          <cell r="J788" t="str">
            <v>D</v>
          </cell>
          <cell r="K788">
            <v>0.3</v>
          </cell>
          <cell r="L788">
            <v>0</v>
          </cell>
          <cell r="M788">
            <v>15</v>
          </cell>
          <cell r="N788">
            <v>1.1100000000000001</v>
          </cell>
        </row>
        <row r="789">
          <cell r="J789" t="str">
            <v>D</v>
          </cell>
          <cell r="K789">
            <v>0.3</v>
          </cell>
          <cell r="L789">
            <v>0.1</v>
          </cell>
          <cell r="M789">
            <v>0.5</v>
          </cell>
          <cell r="N789">
            <v>1.1100000000000001</v>
          </cell>
        </row>
        <row r="790">
          <cell r="J790" t="str">
            <v>D</v>
          </cell>
          <cell r="K790">
            <v>0.3</v>
          </cell>
          <cell r="L790">
            <v>0.1</v>
          </cell>
          <cell r="M790">
            <v>1</v>
          </cell>
          <cell r="N790">
            <v>1.1100000000000001</v>
          </cell>
        </row>
        <row r="791">
          <cell r="J791" t="str">
            <v>D</v>
          </cell>
          <cell r="K791">
            <v>0.3</v>
          </cell>
          <cell r="L791">
            <v>0.1</v>
          </cell>
          <cell r="M791">
            <v>1.5</v>
          </cell>
          <cell r="N791">
            <v>1.1100000000000001</v>
          </cell>
        </row>
        <row r="792">
          <cell r="J792" t="str">
            <v>D</v>
          </cell>
          <cell r="K792">
            <v>0.3</v>
          </cell>
          <cell r="L792">
            <v>0.1</v>
          </cell>
          <cell r="M792">
            <v>2</v>
          </cell>
          <cell r="N792">
            <v>1.1100000000000001</v>
          </cell>
        </row>
        <row r="793">
          <cell r="J793" t="str">
            <v>D</v>
          </cell>
          <cell r="K793">
            <v>0.3</v>
          </cell>
          <cell r="L793">
            <v>0.1</v>
          </cell>
          <cell r="M793">
            <v>3</v>
          </cell>
          <cell r="N793">
            <v>1.1100000000000001</v>
          </cell>
        </row>
        <row r="794">
          <cell r="J794" t="str">
            <v>D</v>
          </cell>
          <cell r="K794">
            <v>0.3</v>
          </cell>
          <cell r="L794">
            <v>0.1</v>
          </cell>
          <cell r="M794">
            <v>5</v>
          </cell>
          <cell r="N794">
            <v>1.1100000000000001</v>
          </cell>
        </row>
        <row r="795">
          <cell r="J795" t="str">
            <v>D</v>
          </cell>
          <cell r="K795">
            <v>0.3</v>
          </cell>
          <cell r="L795">
            <v>0.1</v>
          </cell>
          <cell r="M795">
            <v>10</v>
          </cell>
          <cell r="N795">
            <v>1.1100000000000001</v>
          </cell>
        </row>
        <row r="796">
          <cell r="J796" t="str">
            <v>D</v>
          </cell>
          <cell r="K796">
            <v>0.3</v>
          </cell>
          <cell r="L796">
            <v>0.1</v>
          </cell>
          <cell r="M796">
            <v>15</v>
          </cell>
          <cell r="N796">
            <v>1.1100000000000001</v>
          </cell>
        </row>
        <row r="797">
          <cell r="J797" t="str">
            <v>D</v>
          </cell>
          <cell r="K797">
            <v>0.3</v>
          </cell>
          <cell r="L797">
            <v>0.3</v>
          </cell>
          <cell r="M797">
            <v>0.5</v>
          </cell>
          <cell r="N797">
            <v>1.1100000000000001</v>
          </cell>
        </row>
        <row r="798">
          <cell r="J798" t="str">
            <v>D</v>
          </cell>
          <cell r="K798">
            <v>0.3</v>
          </cell>
          <cell r="L798">
            <v>0.3</v>
          </cell>
          <cell r="M798">
            <v>1</v>
          </cell>
          <cell r="N798">
            <v>1.1100000000000001</v>
          </cell>
        </row>
        <row r="799">
          <cell r="J799" t="str">
            <v>D</v>
          </cell>
          <cell r="K799">
            <v>0.3</v>
          </cell>
          <cell r="L799">
            <v>0.3</v>
          </cell>
          <cell r="M799">
            <v>1.5</v>
          </cell>
          <cell r="N799">
            <v>1.1100000000000001</v>
          </cell>
        </row>
        <row r="800">
          <cell r="J800" t="str">
            <v>D</v>
          </cell>
          <cell r="K800">
            <v>0.3</v>
          </cell>
          <cell r="L800">
            <v>0.3</v>
          </cell>
          <cell r="M800">
            <v>2</v>
          </cell>
          <cell r="N800">
            <v>1.1100000000000001</v>
          </cell>
        </row>
        <row r="801">
          <cell r="J801" t="str">
            <v>D</v>
          </cell>
          <cell r="K801">
            <v>0.3</v>
          </cell>
          <cell r="L801">
            <v>0.3</v>
          </cell>
          <cell r="M801">
            <v>3</v>
          </cell>
          <cell r="N801">
            <v>1.1100000000000001</v>
          </cell>
        </row>
        <row r="802">
          <cell r="J802" t="str">
            <v>D</v>
          </cell>
          <cell r="K802">
            <v>0.3</v>
          </cell>
          <cell r="L802">
            <v>0.3</v>
          </cell>
          <cell r="M802">
            <v>5</v>
          </cell>
          <cell r="N802">
            <v>1.1100000000000001</v>
          </cell>
        </row>
        <row r="803">
          <cell r="J803" t="str">
            <v>D</v>
          </cell>
          <cell r="K803">
            <v>0.3</v>
          </cell>
          <cell r="L803">
            <v>0.3</v>
          </cell>
          <cell r="M803">
            <v>10</v>
          </cell>
          <cell r="N803">
            <v>1.1100000000000001</v>
          </cell>
        </row>
        <row r="804">
          <cell r="J804" t="str">
            <v>D</v>
          </cell>
          <cell r="K804">
            <v>0.3</v>
          </cell>
          <cell r="L804">
            <v>0.3</v>
          </cell>
          <cell r="M804">
            <v>15</v>
          </cell>
          <cell r="N804">
            <v>1.1100000000000001</v>
          </cell>
        </row>
        <row r="805">
          <cell r="J805" t="str">
            <v>D</v>
          </cell>
          <cell r="K805">
            <v>0.3</v>
          </cell>
          <cell r="L805">
            <v>0.5</v>
          </cell>
          <cell r="M805">
            <v>0.5</v>
          </cell>
          <cell r="N805">
            <v>1.1100000000000001</v>
          </cell>
        </row>
        <row r="806">
          <cell r="J806" t="str">
            <v>D</v>
          </cell>
          <cell r="K806">
            <v>0.3</v>
          </cell>
          <cell r="L806">
            <v>0.5</v>
          </cell>
          <cell r="M806">
            <v>1</v>
          </cell>
          <cell r="N806">
            <v>1.1100000000000001</v>
          </cell>
        </row>
        <row r="807">
          <cell r="J807" t="str">
            <v>D</v>
          </cell>
          <cell r="K807">
            <v>0.3</v>
          </cell>
          <cell r="L807">
            <v>0.5</v>
          </cell>
          <cell r="M807">
            <v>1.5</v>
          </cell>
          <cell r="N807">
            <v>1.1100000000000001</v>
          </cell>
        </row>
        <row r="808">
          <cell r="J808" t="str">
            <v>D</v>
          </cell>
          <cell r="K808">
            <v>0.3</v>
          </cell>
          <cell r="L808">
            <v>0.5</v>
          </cell>
          <cell r="M808">
            <v>2</v>
          </cell>
          <cell r="N808">
            <v>1.1100000000000001</v>
          </cell>
        </row>
        <row r="809">
          <cell r="J809" t="str">
            <v>D</v>
          </cell>
          <cell r="K809">
            <v>0.3</v>
          </cell>
          <cell r="L809">
            <v>0.5</v>
          </cell>
          <cell r="M809">
            <v>3</v>
          </cell>
          <cell r="N809">
            <v>1.1100000000000001</v>
          </cell>
        </row>
        <row r="810">
          <cell r="J810" t="str">
            <v>D</v>
          </cell>
          <cell r="K810">
            <v>0.3</v>
          </cell>
          <cell r="L810">
            <v>0.5</v>
          </cell>
          <cell r="M810">
            <v>5</v>
          </cell>
          <cell r="N810">
            <v>1.1100000000000001</v>
          </cell>
        </row>
        <row r="811">
          <cell r="J811" t="str">
            <v>D</v>
          </cell>
          <cell r="K811">
            <v>0.3</v>
          </cell>
          <cell r="L811">
            <v>0.5</v>
          </cell>
          <cell r="M811">
            <v>10</v>
          </cell>
          <cell r="N811">
            <v>1.1000000000000001</v>
          </cell>
        </row>
        <row r="812">
          <cell r="J812" t="str">
            <v>D</v>
          </cell>
          <cell r="K812">
            <v>0.3</v>
          </cell>
          <cell r="L812">
            <v>0.5</v>
          </cell>
          <cell r="M812">
            <v>15</v>
          </cell>
          <cell r="N812">
            <v>1.1000000000000001</v>
          </cell>
        </row>
        <row r="813">
          <cell r="J813" t="str">
            <v>D</v>
          </cell>
          <cell r="K813">
            <v>0.3</v>
          </cell>
          <cell r="L813">
            <v>1</v>
          </cell>
          <cell r="M813">
            <v>0.5</v>
          </cell>
          <cell r="N813">
            <v>1.1100000000000001</v>
          </cell>
        </row>
        <row r="814">
          <cell r="J814" t="str">
            <v>D</v>
          </cell>
          <cell r="K814">
            <v>0.3</v>
          </cell>
          <cell r="L814">
            <v>1</v>
          </cell>
          <cell r="M814">
            <v>1</v>
          </cell>
          <cell r="N814">
            <v>1.1100000000000001</v>
          </cell>
        </row>
        <row r="815">
          <cell r="J815" t="str">
            <v>D</v>
          </cell>
          <cell r="K815">
            <v>0.3</v>
          </cell>
          <cell r="L815">
            <v>1</v>
          </cell>
          <cell r="M815">
            <v>1.5</v>
          </cell>
          <cell r="N815">
            <v>1.1100000000000001</v>
          </cell>
        </row>
        <row r="816">
          <cell r="J816" t="str">
            <v>D</v>
          </cell>
          <cell r="K816">
            <v>0.3</v>
          </cell>
          <cell r="L816">
            <v>1</v>
          </cell>
          <cell r="M816">
            <v>2</v>
          </cell>
          <cell r="N816">
            <v>1.1100000000000001</v>
          </cell>
        </row>
        <row r="817">
          <cell r="J817" t="str">
            <v>D</v>
          </cell>
          <cell r="K817">
            <v>0.3</v>
          </cell>
          <cell r="L817">
            <v>1</v>
          </cell>
          <cell r="M817">
            <v>3</v>
          </cell>
          <cell r="N817">
            <v>1.1000000000000001</v>
          </cell>
        </row>
        <row r="818">
          <cell r="J818" t="str">
            <v>D</v>
          </cell>
          <cell r="K818">
            <v>0.3</v>
          </cell>
          <cell r="L818">
            <v>1</v>
          </cell>
          <cell r="M818">
            <v>5</v>
          </cell>
          <cell r="N818">
            <v>1.1000000000000001</v>
          </cell>
        </row>
        <row r="819">
          <cell r="J819" t="str">
            <v>D</v>
          </cell>
          <cell r="K819">
            <v>0.3</v>
          </cell>
          <cell r="L819">
            <v>1</v>
          </cell>
          <cell r="M819">
            <v>10</v>
          </cell>
          <cell r="N819">
            <v>1.1000000000000001</v>
          </cell>
        </row>
        <row r="820">
          <cell r="J820" t="str">
            <v>D</v>
          </cell>
          <cell r="K820">
            <v>0.3</v>
          </cell>
          <cell r="L820">
            <v>1</v>
          </cell>
          <cell r="M820">
            <v>15</v>
          </cell>
          <cell r="N820">
            <v>1.1000000000000001</v>
          </cell>
        </row>
        <row r="821">
          <cell r="J821" t="str">
            <v>D</v>
          </cell>
          <cell r="K821">
            <v>0</v>
          </cell>
          <cell r="L821">
            <v>0</v>
          </cell>
          <cell r="M821">
            <v>0.5</v>
          </cell>
          <cell r="N821">
            <v>1.1000000000000001</v>
          </cell>
        </row>
        <row r="822">
          <cell r="J822" t="str">
            <v>D</v>
          </cell>
          <cell r="K822">
            <v>0</v>
          </cell>
          <cell r="L822">
            <v>0</v>
          </cell>
          <cell r="M822">
            <v>1</v>
          </cell>
          <cell r="N822">
            <v>1.1000000000000001</v>
          </cell>
        </row>
        <row r="823">
          <cell r="J823" t="str">
            <v>D</v>
          </cell>
          <cell r="K823">
            <v>0</v>
          </cell>
          <cell r="L823">
            <v>0</v>
          </cell>
          <cell r="M823">
            <v>1.5</v>
          </cell>
          <cell r="N823">
            <v>1.1000000000000001</v>
          </cell>
        </row>
        <row r="824">
          <cell r="J824" t="str">
            <v>D</v>
          </cell>
          <cell r="K824">
            <v>0</v>
          </cell>
          <cell r="L824">
            <v>0</v>
          </cell>
          <cell r="M824">
            <v>2</v>
          </cell>
          <cell r="N824">
            <v>1.1000000000000001</v>
          </cell>
        </row>
        <row r="825">
          <cell r="J825" t="str">
            <v>D</v>
          </cell>
          <cell r="K825">
            <v>0</v>
          </cell>
          <cell r="L825">
            <v>0</v>
          </cell>
          <cell r="M825">
            <v>3</v>
          </cell>
          <cell r="N825">
            <v>1.1000000000000001</v>
          </cell>
        </row>
        <row r="826">
          <cell r="J826" t="str">
            <v>D</v>
          </cell>
          <cell r="K826">
            <v>0</v>
          </cell>
          <cell r="L826">
            <v>0</v>
          </cell>
          <cell r="M826">
            <v>5</v>
          </cell>
          <cell r="N826">
            <v>1.1000000000000001</v>
          </cell>
        </row>
        <row r="827">
          <cell r="J827" t="str">
            <v>D</v>
          </cell>
          <cell r="K827">
            <v>0</v>
          </cell>
          <cell r="L827">
            <v>0</v>
          </cell>
          <cell r="M827">
            <v>10</v>
          </cell>
          <cell r="N827">
            <v>1.1000000000000001</v>
          </cell>
        </row>
        <row r="828">
          <cell r="J828" t="str">
            <v>D</v>
          </cell>
          <cell r="K828">
            <v>0</v>
          </cell>
          <cell r="L828">
            <v>0</v>
          </cell>
          <cell r="M828">
            <v>15</v>
          </cell>
          <cell r="N828">
            <v>1.1000000000000001</v>
          </cell>
        </row>
        <row r="829">
          <cell r="J829" t="str">
            <v>D</v>
          </cell>
          <cell r="K829">
            <v>0</v>
          </cell>
          <cell r="L829">
            <v>0.1</v>
          </cell>
          <cell r="M829">
            <v>0.5</v>
          </cell>
          <cell r="N829">
            <v>1.1000000000000001</v>
          </cell>
        </row>
        <row r="830">
          <cell r="J830" t="str">
            <v>D</v>
          </cell>
          <cell r="K830">
            <v>0</v>
          </cell>
          <cell r="L830">
            <v>0.1</v>
          </cell>
          <cell r="M830">
            <v>1</v>
          </cell>
          <cell r="N830">
            <v>1.1000000000000001</v>
          </cell>
        </row>
        <row r="831">
          <cell r="J831" t="str">
            <v>D</v>
          </cell>
          <cell r="K831">
            <v>0</v>
          </cell>
          <cell r="L831">
            <v>0.1</v>
          </cell>
          <cell r="M831">
            <v>1.5</v>
          </cell>
          <cell r="N831">
            <v>1.1000000000000001</v>
          </cell>
        </row>
        <row r="832">
          <cell r="J832" t="str">
            <v>D</v>
          </cell>
          <cell r="K832">
            <v>0</v>
          </cell>
          <cell r="L832">
            <v>0.1</v>
          </cell>
          <cell r="M832">
            <v>2</v>
          </cell>
          <cell r="N832">
            <v>1.1000000000000001</v>
          </cell>
        </row>
        <row r="833">
          <cell r="J833" t="str">
            <v>D</v>
          </cell>
          <cell r="K833">
            <v>0</v>
          </cell>
          <cell r="L833">
            <v>0.1</v>
          </cell>
          <cell r="M833">
            <v>3</v>
          </cell>
          <cell r="N833">
            <v>1.1000000000000001</v>
          </cell>
        </row>
        <row r="834">
          <cell r="J834" t="str">
            <v>D</v>
          </cell>
          <cell r="K834">
            <v>0</v>
          </cell>
          <cell r="L834">
            <v>0.1</v>
          </cell>
          <cell r="M834">
            <v>5</v>
          </cell>
          <cell r="N834">
            <v>1.1000000000000001</v>
          </cell>
        </row>
        <row r="835">
          <cell r="J835" t="str">
            <v>D</v>
          </cell>
          <cell r="K835">
            <v>0</v>
          </cell>
          <cell r="L835">
            <v>0.1</v>
          </cell>
          <cell r="M835">
            <v>10</v>
          </cell>
          <cell r="N835">
            <v>1.1000000000000001</v>
          </cell>
        </row>
        <row r="836">
          <cell r="J836" t="str">
            <v>D</v>
          </cell>
          <cell r="K836">
            <v>0</v>
          </cell>
          <cell r="L836">
            <v>0.1</v>
          </cell>
          <cell r="M836">
            <v>15</v>
          </cell>
          <cell r="N836">
            <v>1.1000000000000001</v>
          </cell>
        </row>
        <row r="837">
          <cell r="J837" t="str">
            <v>D</v>
          </cell>
          <cell r="K837">
            <v>0</v>
          </cell>
          <cell r="L837">
            <v>0.3</v>
          </cell>
          <cell r="M837">
            <v>0.5</v>
          </cell>
          <cell r="N837">
            <v>1.1000000000000001</v>
          </cell>
        </row>
        <row r="838">
          <cell r="J838" t="str">
            <v>D</v>
          </cell>
          <cell r="K838">
            <v>0</v>
          </cell>
          <cell r="L838">
            <v>0.3</v>
          </cell>
          <cell r="M838">
            <v>1</v>
          </cell>
          <cell r="N838">
            <v>1.1000000000000001</v>
          </cell>
        </row>
        <row r="839">
          <cell r="J839" t="str">
            <v>D</v>
          </cell>
          <cell r="K839">
            <v>0</v>
          </cell>
          <cell r="L839">
            <v>0.3</v>
          </cell>
          <cell r="M839">
            <v>1.5</v>
          </cell>
          <cell r="N839">
            <v>1.1000000000000001</v>
          </cell>
        </row>
        <row r="840">
          <cell r="J840" t="str">
            <v>D</v>
          </cell>
          <cell r="K840">
            <v>0</v>
          </cell>
          <cell r="L840">
            <v>0.3</v>
          </cell>
          <cell r="M840">
            <v>2</v>
          </cell>
          <cell r="N840">
            <v>1.1000000000000001</v>
          </cell>
        </row>
        <row r="841">
          <cell r="J841" t="str">
            <v>D</v>
          </cell>
          <cell r="K841">
            <v>0</v>
          </cell>
          <cell r="L841">
            <v>0.3</v>
          </cell>
          <cell r="M841">
            <v>3</v>
          </cell>
          <cell r="N841">
            <v>1.1000000000000001</v>
          </cell>
        </row>
        <row r="842">
          <cell r="J842" t="str">
            <v>D</v>
          </cell>
          <cell r="K842">
            <v>0</v>
          </cell>
          <cell r="L842">
            <v>0.3</v>
          </cell>
          <cell r="M842">
            <v>5</v>
          </cell>
          <cell r="N842">
            <v>1.1000000000000001</v>
          </cell>
        </row>
        <row r="843">
          <cell r="J843" t="str">
            <v>D</v>
          </cell>
          <cell r="K843">
            <v>0</v>
          </cell>
          <cell r="L843">
            <v>0.3</v>
          </cell>
          <cell r="M843">
            <v>10</v>
          </cell>
          <cell r="N843">
            <v>1.1000000000000001</v>
          </cell>
        </row>
        <row r="844">
          <cell r="J844" t="str">
            <v>D</v>
          </cell>
          <cell r="K844">
            <v>0</v>
          </cell>
          <cell r="L844">
            <v>0.3</v>
          </cell>
          <cell r="M844">
            <v>15</v>
          </cell>
          <cell r="N844">
            <v>1.1000000000000001</v>
          </cell>
        </row>
        <row r="845">
          <cell r="J845" t="str">
            <v>D</v>
          </cell>
          <cell r="K845">
            <v>0</v>
          </cell>
          <cell r="L845">
            <v>0.5</v>
          </cell>
          <cell r="M845">
            <v>0.5</v>
          </cell>
          <cell r="N845">
            <v>1.1000000000000001</v>
          </cell>
        </row>
        <row r="846">
          <cell r="J846" t="str">
            <v>D</v>
          </cell>
          <cell r="K846">
            <v>0</v>
          </cell>
          <cell r="L846">
            <v>0.5</v>
          </cell>
          <cell r="M846">
            <v>1</v>
          </cell>
          <cell r="N846">
            <v>1.1000000000000001</v>
          </cell>
        </row>
        <row r="847">
          <cell r="J847" t="str">
            <v>D</v>
          </cell>
          <cell r="K847">
            <v>0</v>
          </cell>
          <cell r="L847">
            <v>0.5</v>
          </cell>
          <cell r="M847">
            <v>1.5</v>
          </cell>
          <cell r="N847">
            <v>1.1000000000000001</v>
          </cell>
        </row>
        <row r="848">
          <cell r="J848" t="str">
            <v>D</v>
          </cell>
          <cell r="K848">
            <v>0</v>
          </cell>
          <cell r="L848">
            <v>0.5</v>
          </cell>
          <cell r="M848">
            <v>2</v>
          </cell>
          <cell r="N848">
            <v>1.1000000000000001</v>
          </cell>
        </row>
        <row r="849">
          <cell r="J849" t="str">
            <v>D</v>
          </cell>
          <cell r="K849">
            <v>0</v>
          </cell>
          <cell r="L849">
            <v>0.5</v>
          </cell>
          <cell r="M849">
            <v>3</v>
          </cell>
          <cell r="N849">
            <v>1.1000000000000001</v>
          </cell>
        </row>
        <row r="850">
          <cell r="J850" t="str">
            <v>D</v>
          </cell>
          <cell r="K850">
            <v>0</v>
          </cell>
          <cell r="L850">
            <v>0.5</v>
          </cell>
          <cell r="M850">
            <v>5</v>
          </cell>
          <cell r="N850">
            <v>1.1000000000000001</v>
          </cell>
        </row>
        <row r="851">
          <cell r="J851" t="str">
            <v>D</v>
          </cell>
          <cell r="K851">
            <v>0</v>
          </cell>
          <cell r="L851">
            <v>0.5</v>
          </cell>
          <cell r="M851">
            <v>10</v>
          </cell>
          <cell r="N851">
            <v>1.1000000000000001</v>
          </cell>
        </row>
        <row r="852">
          <cell r="J852" t="str">
            <v>D</v>
          </cell>
          <cell r="K852">
            <v>0</v>
          </cell>
          <cell r="L852">
            <v>0.5</v>
          </cell>
          <cell r="M852">
            <v>15</v>
          </cell>
          <cell r="N852">
            <v>1.1000000000000001</v>
          </cell>
        </row>
        <row r="853">
          <cell r="J853" t="str">
            <v>D</v>
          </cell>
          <cell r="K853">
            <v>0</v>
          </cell>
          <cell r="L853">
            <v>1</v>
          </cell>
          <cell r="M853">
            <v>0.5</v>
          </cell>
          <cell r="N853">
            <v>1.1000000000000001</v>
          </cell>
        </row>
        <row r="854">
          <cell r="J854" t="str">
            <v>D</v>
          </cell>
          <cell r="K854">
            <v>0</v>
          </cell>
          <cell r="L854">
            <v>1</v>
          </cell>
          <cell r="M854">
            <v>1</v>
          </cell>
          <cell r="N854">
            <v>1.1000000000000001</v>
          </cell>
        </row>
        <row r="855">
          <cell r="J855" t="str">
            <v>D</v>
          </cell>
          <cell r="K855">
            <v>0</v>
          </cell>
          <cell r="L855">
            <v>1</v>
          </cell>
          <cell r="M855">
            <v>1.5</v>
          </cell>
          <cell r="N855">
            <v>1.1000000000000001</v>
          </cell>
        </row>
        <row r="856">
          <cell r="J856" t="str">
            <v>D</v>
          </cell>
          <cell r="K856">
            <v>0</v>
          </cell>
          <cell r="L856">
            <v>1</v>
          </cell>
          <cell r="M856">
            <v>2</v>
          </cell>
          <cell r="N856">
            <v>1.1000000000000001</v>
          </cell>
        </row>
        <row r="857">
          <cell r="J857" t="str">
            <v>D</v>
          </cell>
          <cell r="K857">
            <v>0</v>
          </cell>
          <cell r="L857">
            <v>1</v>
          </cell>
          <cell r="M857">
            <v>3</v>
          </cell>
          <cell r="N857">
            <v>1.1000000000000001</v>
          </cell>
        </row>
        <row r="858">
          <cell r="J858" t="str">
            <v>D</v>
          </cell>
          <cell r="K858">
            <v>0</v>
          </cell>
          <cell r="L858">
            <v>1</v>
          </cell>
          <cell r="M858">
            <v>5</v>
          </cell>
          <cell r="N858">
            <v>1.1000000000000001</v>
          </cell>
        </row>
        <row r="859">
          <cell r="J859" t="str">
            <v>D</v>
          </cell>
          <cell r="K859">
            <v>0</v>
          </cell>
          <cell r="L859">
            <v>1</v>
          </cell>
          <cell r="M859">
            <v>10</v>
          </cell>
          <cell r="N859">
            <v>1.1000000000000001</v>
          </cell>
        </row>
        <row r="860">
          <cell r="J860" t="str">
            <v>D</v>
          </cell>
          <cell r="K860">
            <v>0</v>
          </cell>
          <cell r="L860">
            <v>1</v>
          </cell>
          <cell r="M860">
            <v>15</v>
          </cell>
          <cell r="N860">
            <v>1.1000000000000001</v>
          </cell>
        </row>
        <row r="872">
          <cell r="J872">
            <v>0</v>
          </cell>
          <cell r="L872">
            <v>0</v>
          </cell>
        </row>
        <row r="873">
          <cell r="J873">
            <v>0.3</v>
          </cell>
          <cell r="L873">
            <v>0.3</v>
          </cell>
        </row>
        <row r="874">
          <cell r="J874">
            <v>0.5</v>
          </cell>
          <cell r="L874">
            <v>0.5</v>
          </cell>
        </row>
        <row r="875">
          <cell r="J875">
            <v>0.7</v>
          </cell>
          <cell r="L875">
            <v>0.7</v>
          </cell>
        </row>
        <row r="876">
          <cell r="J876">
            <v>0.9</v>
          </cell>
          <cell r="L876">
            <v>0.9</v>
          </cell>
        </row>
        <row r="879">
          <cell r="J879">
            <v>0</v>
          </cell>
          <cell r="L879">
            <v>0.1</v>
          </cell>
        </row>
        <row r="880">
          <cell r="J880">
            <v>0.1</v>
          </cell>
          <cell r="L880">
            <v>0.3</v>
          </cell>
        </row>
        <row r="881">
          <cell r="J881">
            <v>0.3</v>
          </cell>
          <cell r="L881">
            <v>0.5</v>
          </cell>
        </row>
        <row r="882">
          <cell r="J882">
            <v>0.5</v>
          </cell>
          <cell r="L882">
            <v>1</v>
          </cell>
        </row>
        <row r="883">
          <cell r="J883">
            <v>1</v>
          </cell>
          <cell r="L883">
            <v>2</v>
          </cell>
        </row>
        <row r="886">
          <cell r="J886">
            <v>0.5</v>
          </cell>
          <cell r="L886">
            <v>1</v>
          </cell>
        </row>
        <row r="887">
          <cell r="J887">
            <v>1</v>
          </cell>
          <cell r="L887">
            <v>2</v>
          </cell>
        </row>
        <row r="888">
          <cell r="J888">
            <v>1.5</v>
          </cell>
          <cell r="L888">
            <v>3</v>
          </cell>
        </row>
        <row r="889">
          <cell r="J889">
            <v>2</v>
          </cell>
          <cell r="L889">
            <v>5</v>
          </cell>
        </row>
        <row r="890">
          <cell r="J890">
            <v>3</v>
          </cell>
          <cell r="L890">
            <v>10</v>
          </cell>
        </row>
        <row r="891">
          <cell r="J891">
            <v>5</v>
          </cell>
          <cell r="L891">
            <v>15</v>
          </cell>
        </row>
        <row r="892">
          <cell r="J892">
            <v>10</v>
          </cell>
          <cell r="L892">
            <v>20</v>
          </cell>
        </row>
        <row r="893">
          <cell r="J893">
            <v>15</v>
          </cell>
          <cell r="L893">
            <v>25</v>
          </cell>
        </row>
      </sheetData>
      <sheetData sheetId="4"/>
      <sheetData sheetId="5"/>
      <sheetData sheetId="6"/>
      <sheetData sheetId="7"/>
      <sheetData sheetId="8"/>
      <sheetData sheetId="9"/>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A"/>
      <sheetName val="Diseño"/>
      <sheetName val="Chequeo calculo"/>
      <sheetName val="Impresión"/>
      <sheetName val="Cim. Concreto"/>
      <sheetName val="Cim. PVC"/>
      <sheetName val="Formulas  PVC"/>
      <sheetName val="Tablas"/>
      <sheetName val="Datos EXP INP"/>
      <sheetName val="Exp. a EPA Swmm"/>
      <sheetName val="Tuberia Aldo"/>
      <sheetName val="Descargas"/>
      <sheetName val="Cámara"/>
      <sheetName val="Cant. obra"/>
      <sheetName val="Base de datos"/>
      <sheetName val="Chequeo_calculo"/>
      <sheetName val="Cim__Concreto"/>
      <sheetName val="Cim__PVC"/>
      <sheetName val="Formulas__PVC"/>
      <sheetName val="Datos_EXP_INP"/>
      <sheetName val="Exp__a_EPA_Swmm"/>
      <sheetName val="Tuberia_Aldo"/>
      <sheetName val="Cant__obra"/>
      <sheetName val="Base_de_datos"/>
    </sheetNames>
    <sheetDataSet>
      <sheetData sheetId="0" refreshError="1"/>
      <sheetData sheetId="1">
        <row r="17">
          <cell r="C17" t="str">
            <v>CJ41</v>
          </cell>
        </row>
        <row r="18">
          <cell r="C18" t="str">
            <v>CJ42</v>
          </cell>
        </row>
        <row r="19">
          <cell r="C19" t="str">
            <v>CJ43</v>
          </cell>
        </row>
        <row r="20">
          <cell r="C20" t="str">
            <v>CJ44</v>
          </cell>
        </row>
        <row r="21">
          <cell r="C21" t="str">
            <v>CJ45</v>
          </cell>
        </row>
        <row r="22">
          <cell r="C22" t="str">
            <v>CJ46</v>
          </cell>
        </row>
        <row r="23">
          <cell r="C23" t="str">
            <v>CJ47</v>
          </cell>
        </row>
        <row r="24">
          <cell r="C24" t="str">
            <v>CJ48</v>
          </cell>
        </row>
        <row r="25">
          <cell r="C25" t="str">
            <v>CJ49</v>
          </cell>
        </row>
        <row r="28">
          <cell r="C28" t="str">
            <v>CJ71</v>
          </cell>
        </row>
        <row r="29">
          <cell r="C29" t="str">
            <v>CJ72</v>
          </cell>
        </row>
        <row r="30">
          <cell r="C30" t="str">
            <v>CJ73</v>
          </cell>
        </row>
        <row r="31">
          <cell r="C31" t="str">
            <v>CJ74</v>
          </cell>
        </row>
        <row r="32">
          <cell r="C32" t="str">
            <v>CJ75</v>
          </cell>
        </row>
        <row r="33">
          <cell r="C33" t="str">
            <v>CJ76</v>
          </cell>
        </row>
        <row r="34">
          <cell r="C34" t="str">
            <v>CJ77</v>
          </cell>
        </row>
        <row r="35">
          <cell r="C35" t="str">
            <v>CJ49</v>
          </cell>
        </row>
        <row r="36">
          <cell r="C36" t="str">
            <v>CJ50A</v>
          </cell>
        </row>
        <row r="39">
          <cell r="C39" t="str">
            <v>CJ58</v>
          </cell>
        </row>
        <row r="40">
          <cell r="C40" t="str">
            <v>CJ59</v>
          </cell>
        </row>
        <row r="41">
          <cell r="C41" t="str">
            <v>CJ60</v>
          </cell>
        </row>
        <row r="42">
          <cell r="C42" t="str">
            <v>CJ61</v>
          </cell>
        </row>
        <row r="43">
          <cell r="C43" t="str">
            <v>CJ62</v>
          </cell>
        </row>
        <row r="44">
          <cell r="C44" t="str">
            <v>CJ63</v>
          </cell>
        </row>
        <row r="45">
          <cell r="C45" t="str">
            <v>CJ64</v>
          </cell>
        </row>
        <row r="46">
          <cell r="C46" t="str">
            <v>CJ65</v>
          </cell>
        </row>
        <row r="47">
          <cell r="C47" t="str">
            <v>CJ66</v>
          </cell>
        </row>
        <row r="48">
          <cell r="C48" t="str">
            <v>CJ67</v>
          </cell>
        </row>
        <row r="49">
          <cell r="C49" t="str">
            <v>CJ68</v>
          </cell>
        </row>
        <row r="50">
          <cell r="C50" t="str">
            <v>CJ69</v>
          </cell>
        </row>
        <row r="51">
          <cell r="C51" t="str">
            <v>CJ69A</v>
          </cell>
        </row>
        <row r="52">
          <cell r="C52" t="str">
            <v>CJ50A</v>
          </cell>
        </row>
        <row r="53">
          <cell r="C53" t="str">
            <v>CJ51</v>
          </cell>
        </row>
        <row r="54">
          <cell r="C54" t="str">
            <v>CJ52</v>
          </cell>
        </row>
        <row r="55">
          <cell r="C55" t="str">
            <v>CJ53</v>
          </cell>
        </row>
        <row r="56">
          <cell r="C56" t="str">
            <v>CJ54</v>
          </cell>
        </row>
        <row r="57">
          <cell r="C57" t="str">
            <v>MH56</v>
          </cell>
        </row>
        <row r="60">
          <cell r="C60" t="str">
            <v>CJ101</v>
          </cell>
        </row>
        <row r="61">
          <cell r="C61" t="str">
            <v>CJ102</v>
          </cell>
        </row>
        <row r="62">
          <cell r="C62" t="str">
            <v>CJ103</v>
          </cell>
        </row>
        <row r="63">
          <cell r="C63" t="str">
            <v>CJ104</v>
          </cell>
        </row>
        <row r="64">
          <cell r="C64" t="str">
            <v>CJ105</v>
          </cell>
        </row>
        <row r="65">
          <cell r="C65" t="str">
            <v>CJ106</v>
          </cell>
        </row>
        <row r="66">
          <cell r="C66" t="str">
            <v>CJ107</v>
          </cell>
        </row>
        <row r="67">
          <cell r="C67" t="str">
            <v>CJ108</v>
          </cell>
        </row>
        <row r="68">
          <cell r="C68" t="str">
            <v>CJ109</v>
          </cell>
        </row>
        <row r="69">
          <cell r="C69" t="str">
            <v>CJ110</v>
          </cell>
        </row>
        <row r="70">
          <cell r="C70" t="str">
            <v>CJ111</v>
          </cell>
        </row>
        <row r="71">
          <cell r="C71" t="str">
            <v>CJ112</v>
          </cell>
        </row>
        <row r="72">
          <cell r="C72" t="str">
            <v>CJ113</v>
          </cell>
        </row>
        <row r="73">
          <cell r="C73" t="str">
            <v>MH1025</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sheetData sheetId="18"/>
      <sheetData sheetId="19"/>
      <sheetData sheetId="20"/>
      <sheetData sheetId="21"/>
      <sheetData sheetId="22"/>
      <sheetData sheetId="23"/>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_BT"/>
      <sheetName val="P_XHHW"/>
      <sheetName val="XHHW-2"/>
      <sheetName val="P_RHW-2"/>
      <sheetName val="RHW-2 0.6"/>
      <sheetName val="RHW-2 2"/>
      <sheetName val="P_USE-2"/>
      <sheetName val="USE-2"/>
      <sheetName val="P_TTU"/>
      <sheetName val="TTU 0.6"/>
      <sheetName val="TTU 2"/>
      <sheetName val="POTENCIA"/>
      <sheetName val="PVC-PVC"/>
      <sheetName val="PVC-PVC PC"/>
      <sheetName val="PVC-PVC_AH"/>
      <sheetName val="PVC-PVC_AF"/>
      <sheetName val="PVC-PVC_IL"/>
      <sheetName val="XLPE-PVC"/>
      <sheetName val="XLPE-PVC PC"/>
      <sheetName val="XLPE-PVC_AH"/>
      <sheetName val="XLPE-PVC_IL"/>
      <sheetName val="XLPE-PVC_AF"/>
      <sheetName val="POT mm2"/>
      <sheetName val="P_MLPLX"/>
      <sheetName val="DPLX"/>
      <sheetName val="TPLX"/>
      <sheetName val="QPLX"/>
      <sheetName val="NM GC-SW"/>
      <sheetName val="P_SEU_SER"/>
      <sheetName val="SER"/>
      <sheetName val="P_APE_ARE"/>
      <sheetName val="ARE"/>
      <sheetName val="APE"/>
      <sheetName val="Cab"/>
      <sheetName val="CG"/>
      <sheetName val="AMPACITY"/>
      <sheetName val="FACTORES"/>
      <sheetName val="Esp"/>
      <sheetName val="TPLX UD 600"/>
      <sheetName val="Single UD 600"/>
      <sheetName val="TPLX-Cu"/>
      <sheetName val="SER-AL"/>
      <sheetName val="SEU"/>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row r="4">
          <cell r="E4">
            <v>18</v>
          </cell>
          <cell r="F4">
            <v>1.0236873428326527</v>
          </cell>
          <cell r="G4">
            <v>7</v>
          </cell>
          <cell r="H4">
            <v>0.38607999999999998</v>
          </cell>
          <cell r="I4">
            <v>1.1582399999999999</v>
          </cell>
          <cell r="J4">
            <v>1.1234928</v>
          </cell>
          <cell r="K4">
            <v>19</v>
          </cell>
          <cell r="L4">
            <v>0.23367999999999997</v>
          </cell>
          <cell r="M4">
            <v>1.1683999999999999</v>
          </cell>
          <cell r="N4">
            <v>1.1333479999999998</v>
          </cell>
          <cell r="O4">
            <v>19</v>
          </cell>
          <cell r="P4">
            <v>0.254</v>
          </cell>
          <cell r="Q4">
            <v>0.18592800000000001</v>
          </cell>
          <cell r="R4">
            <v>1.133856</v>
          </cell>
          <cell r="S4">
            <v>1.09984032</v>
          </cell>
          <cell r="T4">
            <v>0.82304683373131526</v>
          </cell>
          <cell r="U4">
            <v>16</v>
          </cell>
          <cell r="V4">
            <v>0.254</v>
          </cell>
          <cell r="W4">
            <v>1.22</v>
          </cell>
        </row>
        <row r="5">
          <cell r="E5">
            <v>16</v>
          </cell>
          <cell r="F5">
            <v>1.2908459058322823</v>
          </cell>
          <cell r="G5">
            <v>7</v>
          </cell>
          <cell r="H5">
            <v>0.48767999999999995</v>
          </cell>
          <cell r="I5">
            <v>1.4630399999999999</v>
          </cell>
          <cell r="J5">
            <v>1.4191487999999999</v>
          </cell>
          <cell r="K5">
            <v>19</v>
          </cell>
          <cell r="L5">
            <v>0.29717999999999994</v>
          </cell>
          <cell r="M5">
            <v>1.4858999999999998</v>
          </cell>
          <cell r="N5">
            <v>1.4413229999999997</v>
          </cell>
          <cell r="O5">
            <v>19</v>
          </cell>
          <cell r="P5">
            <v>0.32003999999999999</v>
          </cell>
          <cell r="Q5">
            <v>0.23426928</v>
          </cell>
          <cell r="R5">
            <v>1.4286585599999999</v>
          </cell>
          <cell r="S5">
            <v>1.3857988031999999</v>
          </cell>
          <cell r="T5">
            <v>1.3086957277552644</v>
          </cell>
          <cell r="U5">
            <v>26</v>
          </cell>
          <cell r="V5">
            <v>0.254</v>
          </cell>
          <cell r="W5">
            <v>1.52</v>
          </cell>
        </row>
        <row r="6">
          <cell r="E6">
            <v>14</v>
          </cell>
          <cell r="F6">
            <v>1.6277266337915062</v>
          </cell>
          <cell r="G6">
            <v>7</v>
          </cell>
          <cell r="H6">
            <v>0.61468</v>
          </cell>
          <cell r="I6">
            <v>1.8440400000000001</v>
          </cell>
          <cell r="J6">
            <v>1.7887188000000001</v>
          </cell>
          <cell r="K6">
            <v>19</v>
          </cell>
          <cell r="L6">
            <v>0.37337999999999999</v>
          </cell>
          <cell r="M6">
            <v>1.8669</v>
          </cell>
          <cell r="N6">
            <v>1.8108929999999999</v>
          </cell>
          <cell r="O6">
            <v>19</v>
          </cell>
          <cell r="P6">
            <v>0.40386</v>
          </cell>
          <cell r="Q6">
            <v>0.29562551999999997</v>
          </cell>
          <cell r="R6">
            <v>1.8028310400000001</v>
          </cell>
          <cell r="S6">
            <v>1.7487461088</v>
          </cell>
          <cell r="T6">
            <v>2.0809077170983796</v>
          </cell>
          <cell r="U6">
            <v>41</v>
          </cell>
          <cell r="V6">
            <v>0.254</v>
          </cell>
          <cell r="W6">
            <v>1.98</v>
          </cell>
        </row>
        <row r="7">
          <cell r="E7">
            <v>12</v>
          </cell>
          <cell r="F7">
            <v>2.0525253884939483</v>
          </cell>
          <cell r="G7">
            <v>7</v>
          </cell>
          <cell r="H7">
            <v>0.77469999999999994</v>
          </cell>
          <cell r="I7">
            <v>2.3240999999999996</v>
          </cell>
          <cell r="J7">
            <v>2.2543769999999994</v>
          </cell>
          <cell r="K7">
            <v>19</v>
          </cell>
          <cell r="L7">
            <v>0.46989999999999998</v>
          </cell>
          <cell r="M7">
            <v>2.3494999999999999</v>
          </cell>
          <cell r="N7">
            <v>2.2790149999999998</v>
          </cell>
          <cell r="O7">
            <v>19</v>
          </cell>
          <cell r="P7">
            <v>0.51053999999999999</v>
          </cell>
          <cell r="Q7">
            <v>0.37371527999999998</v>
          </cell>
          <cell r="R7">
            <v>2.2790505599999999</v>
          </cell>
          <cell r="S7">
            <v>2.2106790431999999</v>
          </cell>
          <cell r="T7">
            <v>3.3087728761114783</v>
          </cell>
          <cell r="U7">
            <v>65</v>
          </cell>
          <cell r="V7">
            <v>0.254</v>
          </cell>
          <cell r="W7">
            <v>2.57</v>
          </cell>
        </row>
        <row r="8">
          <cell r="E8">
            <v>10</v>
          </cell>
          <cell r="F8">
            <v>2.5881867280128654</v>
          </cell>
          <cell r="G8">
            <v>7</v>
          </cell>
          <cell r="H8">
            <v>0.97789999999999999</v>
          </cell>
          <cell r="I8">
            <v>2.9337</v>
          </cell>
          <cell r="J8">
            <v>2.8456889999999997</v>
          </cell>
          <cell r="K8">
            <v>19</v>
          </cell>
          <cell r="L8">
            <v>0.59435999999999989</v>
          </cell>
          <cell r="M8">
            <v>2.9717999999999996</v>
          </cell>
          <cell r="N8">
            <v>2.8826459999999994</v>
          </cell>
          <cell r="O8">
            <v>19</v>
          </cell>
          <cell r="P8">
            <v>0.64261999999999997</v>
          </cell>
          <cell r="Q8">
            <v>0.47039784000000001</v>
          </cell>
          <cell r="R8">
            <v>2.8686556799999998</v>
          </cell>
          <cell r="S8">
            <v>2.7825960095999998</v>
          </cell>
          <cell r="T8">
            <v>5.2611549545103795</v>
          </cell>
          <cell r="U8">
            <v>104</v>
          </cell>
          <cell r="V8">
            <v>0.254</v>
          </cell>
          <cell r="W8">
            <v>3.2</v>
          </cell>
        </row>
        <row r="9">
          <cell r="E9">
            <v>8</v>
          </cell>
          <cell r="F9">
            <v>3.2636432058836342</v>
          </cell>
          <cell r="G9">
            <v>7</v>
          </cell>
          <cell r="H9">
            <v>1.23444</v>
          </cell>
          <cell r="I9">
            <v>3.7033199999999997</v>
          </cell>
          <cell r="J9">
            <v>3.5922203999999995</v>
          </cell>
          <cell r="K9">
            <v>19</v>
          </cell>
          <cell r="L9">
            <v>0.74929999999999997</v>
          </cell>
          <cell r="M9">
            <v>3.7464999999999997</v>
          </cell>
          <cell r="N9">
            <v>3.6341049999999995</v>
          </cell>
          <cell r="O9">
            <v>19</v>
          </cell>
          <cell r="P9">
            <v>0.81025999999999998</v>
          </cell>
          <cell r="Q9">
            <v>0.59311031999999997</v>
          </cell>
          <cell r="R9">
            <v>3.6170006399999997</v>
          </cell>
          <cell r="S9">
            <v>3.5084906207999995</v>
          </cell>
          <cell r="T9">
            <v>8.3655640600810273</v>
          </cell>
          <cell r="U9">
            <v>24</v>
          </cell>
          <cell r="V9">
            <v>0.254</v>
          </cell>
          <cell r="W9">
            <v>3.99</v>
          </cell>
          <cell r="X9">
            <v>3.4</v>
          </cell>
        </row>
        <row r="10">
          <cell r="E10">
            <v>6</v>
          </cell>
          <cell r="F10">
            <v>4.1153780985069099</v>
          </cell>
          <cell r="G10">
            <v>7</v>
          </cell>
          <cell r="H10">
            <v>1.5544800000000001</v>
          </cell>
          <cell r="I10">
            <v>4.6634400000000005</v>
          </cell>
          <cell r="J10">
            <v>4.5235368000000005</v>
          </cell>
          <cell r="K10">
            <v>19</v>
          </cell>
          <cell r="L10">
            <v>0.94488000000000005</v>
          </cell>
          <cell r="M10">
            <v>4.7244000000000002</v>
          </cell>
          <cell r="N10">
            <v>4.582668</v>
          </cell>
          <cell r="O10">
            <v>19</v>
          </cell>
          <cell r="P10">
            <v>1.02108</v>
          </cell>
          <cell r="Q10">
            <v>0.74743055999999997</v>
          </cell>
          <cell r="R10">
            <v>4.5581011199999999</v>
          </cell>
          <cell r="S10">
            <v>4.4213580863999997</v>
          </cell>
          <cell r="T10">
            <v>13.301767890969138</v>
          </cell>
          <cell r="U10">
            <v>38</v>
          </cell>
          <cell r="V10">
            <v>0.254</v>
          </cell>
          <cell r="W10">
            <v>5.33</v>
          </cell>
          <cell r="X10">
            <v>4.29</v>
          </cell>
        </row>
        <row r="11">
          <cell r="E11">
            <v>4</v>
          </cell>
          <cell r="F11">
            <v>5.1893959680205972</v>
          </cell>
          <cell r="G11">
            <v>7</v>
          </cell>
          <cell r="H11">
            <v>1.96088</v>
          </cell>
          <cell r="I11">
            <v>5.8826400000000003</v>
          </cell>
          <cell r="J11">
            <v>5.7061608000000001</v>
          </cell>
          <cell r="K11">
            <v>19</v>
          </cell>
          <cell r="L11">
            <v>1.19126</v>
          </cell>
          <cell r="M11">
            <v>5.9562999999999997</v>
          </cell>
          <cell r="N11">
            <v>5.7776109999999994</v>
          </cell>
          <cell r="O11">
            <v>19</v>
          </cell>
          <cell r="P11">
            <v>1.2877799999999999</v>
          </cell>
          <cell r="Q11">
            <v>0.94265495999999993</v>
          </cell>
          <cell r="R11">
            <v>5.7486499200000001</v>
          </cell>
          <cell r="S11">
            <v>5.5761904223999998</v>
          </cell>
          <cell r="T11">
            <v>21.150639425442844</v>
          </cell>
          <cell r="U11">
            <v>60</v>
          </cell>
          <cell r="V11">
            <v>0.254</v>
          </cell>
          <cell r="W11">
            <v>6.91</v>
          </cell>
          <cell r="X11">
            <v>5.41</v>
          </cell>
        </row>
        <row r="12">
          <cell r="E12">
            <v>2</v>
          </cell>
          <cell r="F12">
            <v>6.5437074962027859</v>
          </cell>
          <cell r="G12">
            <v>7</v>
          </cell>
          <cell r="H12">
            <v>2.4739599999999999</v>
          </cell>
          <cell r="I12">
            <v>7.4218799999999998</v>
          </cell>
          <cell r="J12">
            <v>7.1992235999999998</v>
          </cell>
          <cell r="K12">
            <v>19</v>
          </cell>
          <cell r="L12">
            <v>1.5011399999999999</v>
          </cell>
          <cell r="M12">
            <v>7.5056999999999992</v>
          </cell>
          <cell r="N12">
            <v>7.2805289999999987</v>
          </cell>
          <cell r="O12">
            <v>19</v>
          </cell>
          <cell r="P12">
            <v>1.6255999999999999</v>
          </cell>
          <cell r="Q12">
            <v>1.1899392</v>
          </cell>
          <cell r="R12">
            <v>7.2566783999999993</v>
          </cell>
          <cell r="S12">
            <v>7.0389780479999988</v>
          </cell>
          <cell r="T12">
            <v>33.630834019349621</v>
          </cell>
          <cell r="U12">
            <v>35</v>
          </cell>
          <cell r="V12">
            <v>0.254</v>
          </cell>
          <cell r="W12">
            <v>8.59</v>
          </cell>
          <cell r="X12">
            <v>6.82</v>
          </cell>
        </row>
        <row r="13">
          <cell r="E13">
            <v>1</v>
          </cell>
          <cell r="F13">
            <v>7.3481398321757503</v>
          </cell>
          <cell r="G13">
            <v>19</v>
          </cell>
          <cell r="H13">
            <v>1.6865600000000001</v>
          </cell>
          <cell r="I13">
            <v>8.4328000000000003</v>
          </cell>
          <cell r="J13">
            <v>8.1798160000000006</v>
          </cell>
          <cell r="K13">
            <v>37</v>
          </cell>
          <cell r="L13">
            <v>1.2090399999999999</v>
          </cell>
          <cell r="M13">
            <v>8.4632799999999992</v>
          </cell>
          <cell r="N13">
            <v>8.2093815999999986</v>
          </cell>
          <cell r="O13">
            <v>19</v>
          </cell>
          <cell r="P13">
            <v>1.8237199999999998</v>
          </cell>
          <cell r="Q13">
            <v>1.3349630399999999</v>
          </cell>
          <cell r="R13">
            <v>8.1410860799999991</v>
          </cell>
          <cell r="S13">
            <v>7.8968534975999987</v>
          </cell>
          <cell r="T13">
            <v>42.407698705618671</v>
          </cell>
          <cell r="U13">
            <v>44</v>
          </cell>
          <cell r="V13">
            <v>0.254</v>
          </cell>
          <cell r="W13">
            <v>10.1</v>
          </cell>
          <cell r="X13">
            <v>7.61</v>
          </cell>
        </row>
        <row r="14">
          <cell r="E14" t="str">
            <v>1/0</v>
          </cell>
          <cell r="F14">
            <v>8.2514628021714636</v>
          </cell>
          <cell r="G14">
            <v>19</v>
          </cell>
          <cell r="H14">
            <v>1.8922999999999999</v>
          </cell>
          <cell r="I14">
            <v>9.4614999999999991</v>
          </cell>
          <cell r="J14">
            <v>9.1776549999999997</v>
          </cell>
          <cell r="K14">
            <v>37</v>
          </cell>
          <cell r="L14">
            <v>1.35636</v>
          </cell>
          <cell r="M14">
            <v>9.4945199999999996</v>
          </cell>
          <cell r="N14">
            <v>9.2096843999999987</v>
          </cell>
          <cell r="O14">
            <v>19</v>
          </cell>
          <cell r="P14">
            <v>2.0497800000000002</v>
          </cell>
          <cell r="Q14">
            <v>1.5004389599999999</v>
          </cell>
          <cell r="R14">
            <v>9.1502179199999993</v>
          </cell>
          <cell r="S14">
            <v>8.8757113823999987</v>
          </cell>
          <cell r="T14">
            <v>53.475120732117652</v>
          </cell>
          <cell r="X14">
            <v>8.64</v>
          </cell>
        </row>
        <row r="15">
          <cell r="E15" t="str">
            <v>2/0</v>
          </cell>
          <cell r="F15">
            <v>9.265833249046814</v>
          </cell>
          <cell r="G15">
            <v>19</v>
          </cell>
          <cell r="H15">
            <v>2.1259800000000002</v>
          </cell>
          <cell r="I15">
            <v>10.629900000000001</v>
          </cell>
          <cell r="J15">
            <v>10.311003000000001</v>
          </cell>
          <cell r="K15">
            <v>37</v>
          </cell>
          <cell r="L15">
            <v>1.524</v>
          </cell>
          <cell r="M15">
            <v>10.667999999999999</v>
          </cell>
          <cell r="N15">
            <v>10.347959999999999</v>
          </cell>
          <cell r="O15">
            <v>19</v>
          </cell>
          <cell r="P15">
            <v>2.30124</v>
          </cell>
          <cell r="Q15">
            <v>1.6845076799999998</v>
          </cell>
          <cell r="R15">
            <v>10.272735359999999</v>
          </cell>
          <cell r="S15">
            <v>9.9645532991999985</v>
          </cell>
          <cell r="T15">
            <v>67.430882235910801</v>
          </cell>
          <cell r="X15">
            <v>9.59</v>
          </cell>
        </row>
        <row r="16">
          <cell r="E16" t="str">
            <v>3/0</v>
          </cell>
          <cell r="F16">
            <v>10.404902483053986</v>
          </cell>
          <cell r="G16">
            <v>19</v>
          </cell>
          <cell r="H16">
            <v>2.3875999999999999</v>
          </cell>
          <cell r="I16">
            <v>11.937999999999999</v>
          </cell>
          <cell r="J16">
            <v>11.579859999999998</v>
          </cell>
          <cell r="K16">
            <v>37</v>
          </cell>
          <cell r="L16">
            <v>1.7094199999999999</v>
          </cell>
          <cell r="M16">
            <v>11.96594</v>
          </cell>
          <cell r="N16">
            <v>11.606961799999999</v>
          </cell>
          <cell r="O16">
            <v>19</v>
          </cell>
          <cell r="P16">
            <v>2.58318</v>
          </cell>
          <cell r="Q16">
            <v>1.89088776</v>
          </cell>
          <cell r="R16">
            <v>11.53131552</v>
          </cell>
          <cell r="S16">
            <v>11.185376054399999</v>
          </cell>
          <cell r="T16">
            <v>85.028772574277681</v>
          </cell>
          <cell r="X16">
            <v>10.77</v>
          </cell>
        </row>
        <row r="17">
          <cell r="E17" t="str">
            <v>4/0</v>
          </cell>
          <cell r="F17">
            <v>11.683999999999999</v>
          </cell>
          <cell r="G17">
            <v>19</v>
          </cell>
          <cell r="H17">
            <v>2.6797</v>
          </cell>
          <cell r="I17">
            <v>13.3985</v>
          </cell>
          <cell r="J17">
            <v>12.996544999999999</v>
          </cell>
          <cell r="K17">
            <v>37</v>
          </cell>
          <cell r="L17">
            <v>1.9202399999999997</v>
          </cell>
          <cell r="M17">
            <v>13.441679999999998</v>
          </cell>
          <cell r="N17">
            <v>13.038429599999997</v>
          </cell>
          <cell r="O17">
            <v>19</v>
          </cell>
          <cell r="P17">
            <v>2.9006799999999999</v>
          </cell>
          <cell r="Q17">
            <v>2.1232977599999998</v>
          </cell>
          <cell r="R17">
            <v>12.94863552</v>
          </cell>
          <cell r="S17">
            <v>12.560176454399999</v>
          </cell>
          <cell r="T17">
            <v>107.2193025770305</v>
          </cell>
          <cell r="X17">
            <v>12.1</v>
          </cell>
        </row>
        <row r="18">
          <cell r="E18">
            <v>250</v>
          </cell>
          <cell r="G18">
            <v>37</v>
          </cell>
          <cell r="H18">
            <v>2.0878800000000002</v>
          </cell>
          <cell r="I18">
            <v>14.615160000000001</v>
          </cell>
          <cell r="J18">
            <v>14.176705200000001</v>
          </cell>
          <cell r="K18">
            <v>61</v>
          </cell>
          <cell r="L18">
            <v>1.6255999999999999</v>
          </cell>
          <cell r="M18">
            <v>14.6304</v>
          </cell>
          <cell r="N18">
            <v>14.191488</v>
          </cell>
          <cell r="O18">
            <v>19</v>
          </cell>
          <cell r="P18">
            <v>3.1546799999999999</v>
          </cell>
          <cell r="Q18">
            <v>2.3092257599999999</v>
          </cell>
          <cell r="R18">
            <v>14.082491520000001</v>
          </cell>
          <cell r="S18">
            <v>13.660016774400001</v>
          </cell>
          <cell r="T18">
            <v>126.67500000000001</v>
          </cell>
          <cell r="X18">
            <v>13.23</v>
          </cell>
        </row>
        <row r="19">
          <cell r="E19">
            <v>300</v>
          </cell>
          <cell r="G19">
            <v>37</v>
          </cell>
          <cell r="H19">
            <v>2.286</v>
          </cell>
          <cell r="I19">
            <v>16.001999999999999</v>
          </cell>
          <cell r="J19">
            <v>15.521939999999999</v>
          </cell>
          <cell r="K19">
            <v>61</v>
          </cell>
          <cell r="L19">
            <v>1.7805399999999998</v>
          </cell>
          <cell r="M19">
            <v>16.024859999999997</v>
          </cell>
          <cell r="N19">
            <v>15.544114199999996</v>
          </cell>
          <cell r="O19">
            <v>19</v>
          </cell>
          <cell r="P19">
            <v>3.4543999999999997</v>
          </cell>
          <cell r="Q19">
            <v>2.5286207999999997</v>
          </cell>
          <cell r="R19">
            <v>15.420441599999998</v>
          </cell>
          <cell r="S19">
            <v>14.957828351999998</v>
          </cell>
          <cell r="T19">
            <v>152.01000000000002</v>
          </cell>
          <cell r="X19">
            <v>14.5</v>
          </cell>
        </row>
        <row r="20">
          <cell r="E20">
            <v>350</v>
          </cell>
          <cell r="G20">
            <v>37</v>
          </cell>
          <cell r="H20">
            <v>2.4714199999999997</v>
          </cell>
          <cell r="I20">
            <v>17.299939999999999</v>
          </cell>
          <cell r="J20">
            <v>16.780941799999997</v>
          </cell>
          <cell r="K20">
            <v>61</v>
          </cell>
          <cell r="L20">
            <v>1.9227799999999999</v>
          </cell>
          <cell r="M20">
            <v>17.305019999999999</v>
          </cell>
          <cell r="N20">
            <v>16.785869399999999</v>
          </cell>
          <cell r="O20">
            <v>19</v>
          </cell>
          <cell r="P20">
            <v>3.7312599999999998</v>
          </cell>
          <cell r="Q20">
            <v>2.73128232</v>
          </cell>
          <cell r="R20">
            <v>16.65634464</v>
          </cell>
          <cell r="S20">
            <v>16.1566543008</v>
          </cell>
          <cell r="T20">
            <v>177.34500000000003</v>
          </cell>
          <cell r="X20">
            <v>15.66</v>
          </cell>
        </row>
        <row r="21">
          <cell r="E21">
            <v>400</v>
          </cell>
          <cell r="G21">
            <v>37</v>
          </cell>
          <cell r="H21">
            <v>2.6415999999999999</v>
          </cell>
          <cell r="I21">
            <v>18.491199999999999</v>
          </cell>
          <cell r="J21">
            <v>17.936463999999997</v>
          </cell>
          <cell r="K21">
            <v>61</v>
          </cell>
          <cell r="L21">
            <v>2.0573999999999999</v>
          </cell>
          <cell r="M21">
            <v>18.5166</v>
          </cell>
          <cell r="N21">
            <v>17.961102</v>
          </cell>
          <cell r="O21">
            <v>19</v>
          </cell>
          <cell r="P21">
            <v>3.9903399999999998</v>
          </cell>
          <cell r="Q21">
            <v>2.9209288799999995</v>
          </cell>
          <cell r="R21">
            <v>17.812877759999999</v>
          </cell>
          <cell r="S21">
            <v>17.278491427199999</v>
          </cell>
          <cell r="T21">
            <v>202.68</v>
          </cell>
          <cell r="X21">
            <v>16.739999999999998</v>
          </cell>
        </row>
        <row r="22">
          <cell r="E22">
            <v>500</v>
          </cell>
          <cell r="G22">
            <v>37</v>
          </cell>
          <cell r="H22">
            <v>2.9514800000000001</v>
          </cell>
          <cell r="I22">
            <v>20.660360000000001</v>
          </cell>
          <cell r="J22">
            <v>20.040549200000001</v>
          </cell>
          <cell r="K22">
            <v>61</v>
          </cell>
          <cell r="L22">
            <v>2.2986999999999997</v>
          </cell>
          <cell r="M22">
            <v>20.688299999999998</v>
          </cell>
          <cell r="N22">
            <v>20.067650999999998</v>
          </cell>
          <cell r="O22">
            <v>19</v>
          </cell>
          <cell r="P22">
            <v>4.4602399999999998</v>
          </cell>
          <cell r="Q22">
            <v>3.2648956799999995</v>
          </cell>
          <cell r="R22">
            <v>19.910511360000001</v>
          </cell>
          <cell r="S22">
            <v>19.313196019199999</v>
          </cell>
          <cell r="T22">
            <v>253.35000000000002</v>
          </cell>
          <cell r="X22">
            <v>18.71</v>
          </cell>
        </row>
        <row r="23">
          <cell r="E23">
            <v>600</v>
          </cell>
          <cell r="G23">
            <v>61</v>
          </cell>
          <cell r="H23">
            <v>2.5196800000000001</v>
          </cell>
          <cell r="I23">
            <v>22.677120000000002</v>
          </cell>
          <cell r="J23">
            <v>21.996806400000001</v>
          </cell>
          <cell r="K23">
            <v>91</v>
          </cell>
          <cell r="L23">
            <v>2.0624799999999999</v>
          </cell>
          <cell r="M23">
            <v>22.687279999999998</v>
          </cell>
          <cell r="N23">
            <v>22.006661599999997</v>
          </cell>
          <cell r="T23">
            <v>304.02000000000004</v>
          </cell>
          <cell r="X23">
            <v>20.59</v>
          </cell>
        </row>
        <row r="24">
          <cell r="E24">
            <v>700</v>
          </cell>
          <cell r="G24">
            <v>61</v>
          </cell>
          <cell r="H24">
            <v>2.7203399999999998</v>
          </cell>
          <cell r="I24">
            <v>24.483059999999998</v>
          </cell>
          <cell r="J24">
            <v>23.748568199999998</v>
          </cell>
          <cell r="K24">
            <v>91</v>
          </cell>
          <cell r="L24">
            <v>2.2275800000000001</v>
          </cell>
          <cell r="M24">
            <v>24.50338</v>
          </cell>
          <cell r="N24">
            <v>23.768278599999999</v>
          </cell>
          <cell r="T24">
            <v>354.69000000000005</v>
          </cell>
          <cell r="X24">
            <v>22.24</v>
          </cell>
        </row>
        <row r="25">
          <cell r="E25">
            <v>750</v>
          </cell>
          <cell r="G25">
            <v>61</v>
          </cell>
          <cell r="H25">
            <v>2.8168600000000001</v>
          </cell>
          <cell r="I25">
            <v>25.351739999999999</v>
          </cell>
          <cell r="J25">
            <v>24.5911878</v>
          </cell>
          <cell r="K25">
            <v>91</v>
          </cell>
          <cell r="L25">
            <v>2.3063199999999999</v>
          </cell>
          <cell r="M25">
            <v>25.369519999999998</v>
          </cell>
          <cell r="N25">
            <v>24.608434399999997</v>
          </cell>
          <cell r="T25">
            <v>380.02500000000003</v>
          </cell>
          <cell r="X25">
            <v>23.02</v>
          </cell>
        </row>
        <row r="26">
          <cell r="E26">
            <v>800</v>
          </cell>
          <cell r="G26">
            <v>61</v>
          </cell>
          <cell r="H26">
            <v>2.9082999999999997</v>
          </cell>
          <cell r="I26">
            <v>26.174699999999998</v>
          </cell>
          <cell r="J26">
            <v>25.389458999999999</v>
          </cell>
          <cell r="K26">
            <v>91</v>
          </cell>
          <cell r="L26">
            <v>2.38252</v>
          </cell>
          <cell r="M26">
            <v>26.207719999999998</v>
          </cell>
          <cell r="N26">
            <v>25.421488399999998</v>
          </cell>
          <cell r="T26">
            <v>405.36</v>
          </cell>
          <cell r="X26">
            <v>23.78</v>
          </cell>
        </row>
        <row r="27">
          <cell r="E27">
            <v>900</v>
          </cell>
          <cell r="G27">
            <v>61</v>
          </cell>
          <cell r="H27">
            <v>3.0861000000000001</v>
          </cell>
          <cell r="I27">
            <v>27.774900000000002</v>
          </cell>
          <cell r="J27">
            <v>26.941653000000002</v>
          </cell>
          <cell r="K27">
            <v>91</v>
          </cell>
          <cell r="L27">
            <v>2.5247600000000001</v>
          </cell>
          <cell r="M27">
            <v>27.772360000000003</v>
          </cell>
          <cell r="N27">
            <v>26.939189200000001</v>
          </cell>
          <cell r="T27">
            <v>456.03000000000003</v>
          </cell>
          <cell r="X27">
            <v>25.22</v>
          </cell>
        </row>
        <row r="28">
          <cell r="E28">
            <v>1000</v>
          </cell>
          <cell r="G28">
            <v>61</v>
          </cell>
          <cell r="H28">
            <v>3.2511999999999999</v>
          </cell>
          <cell r="I28">
            <v>29.2608</v>
          </cell>
          <cell r="J28">
            <v>28.382975999999999</v>
          </cell>
          <cell r="K28">
            <v>91</v>
          </cell>
          <cell r="L28">
            <v>2.6619199999999998</v>
          </cell>
          <cell r="M28">
            <v>29.281119999999998</v>
          </cell>
          <cell r="N28">
            <v>28.402686399999997</v>
          </cell>
          <cell r="T28">
            <v>506.70000000000005</v>
          </cell>
          <cell r="X28">
            <v>26.58</v>
          </cell>
        </row>
      </sheetData>
      <sheetData sheetId="34" refreshError="1"/>
      <sheetData sheetId="35" refreshError="1">
        <row r="6">
          <cell r="B6">
            <v>14</v>
          </cell>
          <cell r="C6">
            <v>2.0809077170983796</v>
          </cell>
          <cell r="D6">
            <v>25</v>
          </cell>
          <cell r="E6">
            <v>20</v>
          </cell>
          <cell r="F6">
            <v>30</v>
          </cell>
          <cell r="G6">
            <v>20</v>
          </cell>
          <cell r="H6">
            <v>35</v>
          </cell>
          <cell r="I6">
            <v>25</v>
          </cell>
        </row>
        <row r="7">
          <cell r="B7">
            <v>12</v>
          </cell>
          <cell r="C7">
            <v>3.3087728761114783</v>
          </cell>
          <cell r="D7">
            <v>30</v>
          </cell>
          <cell r="E7">
            <v>25</v>
          </cell>
          <cell r="F7">
            <v>35</v>
          </cell>
          <cell r="G7">
            <v>25</v>
          </cell>
          <cell r="H7">
            <v>40</v>
          </cell>
          <cell r="I7">
            <v>30</v>
          </cell>
        </row>
        <row r="8">
          <cell r="B8">
            <v>10</v>
          </cell>
          <cell r="C8">
            <v>5.2611549545103795</v>
          </cell>
          <cell r="D8">
            <v>40</v>
          </cell>
          <cell r="E8">
            <v>30</v>
          </cell>
          <cell r="F8">
            <v>50</v>
          </cell>
          <cell r="G8">
            <v>35</v>
          </cell>
          <cell r="H8">
            <v>55</v>
          </cell>
          <cell r="I8">
            <v>40</v>
          </cell>
        </row>
        <row r="9">
          <cell r="B9">
            <v>8</v>
          </cell>
          <cell r="C9">
            <v>8.3655640600810273</v>
          </cell>
          <cell r="D9">
            <v>60</v>
          </cell>
          <cell r="E9">
            <v>40</v>
          </cell>
          <cell r="F9">
            <v>70</v>
          </cell>
          <cell r="G9">
            <v>50</v>
          </cell>
          <cell r="H9">
            <v>80</v>
          </cell>
          <cell r="I9">
            <v>55</v>
          </cell>
        </row>
        <row r="10">
          <cell r="B10">
            <v>6</v>
          </cell>
          <cell r="C10">
            <v>13.301767890969138</v>
          </cell>
          <cell r="D10">
            <v>80</v>
          </cell>
          <cell r="E10">
            <v>55</v>
          </cell>
          <cell r="F10">
            <v>95</v>
          </cell>
          <cell r="G10">
            <v>65</v>
          </cell>
          <cell r="H10">
            <v>105</v>
          </cell>
          <cell r="I10">
            <v>75</v>
          </cell>
        </row>
        <row r="11">
          <cell r="B11">
            <v>4</v>
          </cell>
          <cell r="C11">
            <v>21.150639425442844</v>
          </cell>
          <cell r="D11">
            <v>105</v>
          </cell>
          <cell r="E11">
            <v>70</v>
          </cell>
          <cell r="F11">
            <v>125</v>
          </cell>
          <cell r="G11">
            <v>85</v>
          </cell>
          <cell r="H11">
            <v>140</v>
          </cell>
          <cell r="I11">
            <v>95</v>
          </cell>
        </row>
        <row r="12">
          <cell r="B12">
            <v>2</v>
          </cell>
          <cell r="C12">
            <v>33.630834019349621</v>
          </cell>
          <cell r="D12">
            <v>140</v>
          </cell>
          <cell r="E12">
            <v>95</v>
          </cell>
          <cell r="F12">
            <v>170</v>
          </cell>
          <cell r="G12">
            <v>115</v>
          </cell>
          <cell r="H12">
            <v>190</v>
          </cell>
          <cell r="I12">
            <v>130</v>
          </cell>
        </row>
        <row r="13">
          <cell r="B13">
            <v>1</v>
          </cell>
          <cell r="C13">
            <v>42.407698705618671</v>
          </cell>
          <cell r="D13">
            <v>165</v>
          </cell>
          <cell r="E13">
            <v>110</v>
          </cell>
          <cell r="F13">
            <v>195</v>
          </cell>
          <cell r="G13">
            <v>130</v>
          </cell>
          <cell r="H13">
            <v>220</v>
          </cell>
          <cell r="I13">
            <v>150</v>
          </cell>
        </row>
        <row r="14">
          <cell r="B14" t="str">
            <v>1/0</v>
          </cell>
          <cell r="C14">
            <v>53.475120732117652</v>
          </cell>
          <cell r="D14">
            <v>195</v>
          </cell>
          <cell r="E14">
            <v>125</v>
          </cell>
          <cell r="F14">
            <v>230</v>
          </cell>
          <cell r="G14">
            <v>150</v>
          </cell>
          <cell r="H14">
            <v>260</v>
          </cell>
          <cell r="I14">
            <v>170</v>
          </cell>
        </row>
        <row r="15">
          <cell r="B15" t="str">
            <v>2/0</v>
          </cell>
          <cell r="C15">
            <v>67.430882235910801</v>
          </cell>
          <cell r="D15">
            <v>225</v>
          </cell>
          <cell r="E15">
            <v>145</v>
          </cell>
          <cell r="F15">
            <v>265</v>
          </cell>
          <cell r="G15">
            <v>175</v>
          </cell>
          <cell r="H15">
            <v>300</v>
          </cell>
          <cell r="I15">
            <v>195</v>
          </cell>
        </row>
        <row r="16">
          <cell r="B16" t="str">
            <v>3/0</v>
          </cell>
          <cell r="C16">
            <v>85.028772574277681</v>
          </cell>
          <cell r="D16">
            <v>260</v>
          </cell>
          <cell r="E16">
            <v>165</v>
          </cell>
          <cell r="F16">
            <v>310</v>
          </cell>
          <cell r="G16">
            <v>200</v>
          </cell>
          <cell r="H16">
            <v>350</v>
          </cell>
          <cell r="I16">
            <v>225</v>
          </cell>
        </row>
        <row r="17">
          <cell r="B17" t="str">
            <v>4/0</v>
          </cell>
          <cell r="C17">
            <v>107.2193025770305</v>
          </cell>
          <cell r="D17">
            <v>300</v>
          </cell>
          <cell r="E17">
            <v>195</v>
          </cell>
          <cell r="F17">
            <v>360</v>
          </cell>
          <cell r="G17">
            <v>230</v>
          </cell>
          <cell r="H17">
            <v>405</v>
          </cell>
          <cell r="I17">
            <v>260</v>
          </cell>
        </row>
        <row r="18">
          <cell r="B18">
            <v>250</v>
          </cell>
          <cell r="C18">
            <v>126.67500000000001</v>
          </cell>
          <cell r="D18">
            <v>340</v>
          </cell>
          <cell r="E18">
            <v>215</v>
          </cell>
          <cell r="F18">
            <v>405</v>
          </cell>
          <cell r="G18">
            <v>255</v>
          </cell>
          <cell r="H18">
            <v>455</v>
          </cell>
          <cell r="I18">
            <v>290</v>
          </cell>
        </row>
        <row r="19">
          <cell r="B19">
            <v>300</v>
          </cell>
          <cell r="C19">
            <v>152.01000000000002</v>
          </cell>
          <cell r="D19">
            <v>375</v>
          </cell>
          <cell r="E19">
            <v>240</v>
          </cell>
          <cell r="F19">
            <v>455</v>
          </cell>
          <cell r="G19">
            <v>285</v>
          </cell>
          <cell r="H19">
            <v>505</v>
          </cell>
          <cell r="I19">
            <v>320</v>
          </cell>
        </row>
        <row r="20">
          <cell r="B20">
            <v>350</v>
          </cell>
          <cell r="C20">
            <v>177.34500000000003</v>
          </cell>
          <cell r="D20">
            <v>420</v>
          </cell>
          <cell r="E20">
            <v>260</v>
          </cell>
          <cell r="F20">
            <v>505</v>
          </cell>
          <cell r="G20">
            <v>310</v>
          </cell>
          <cell r="H20">
            <v>570</v>
          </cell>
          <cell r="I20">
            <v>350</v>
          </cell>
        </row>
        <row r="21">
          <cell r="B21">
            <v>400</v>
          </cell>
          <cell r="C21">
            <v>202.68</v>
          </cell>
          <cell r="D21">
            <v>455</v>
          </cell>
          <cell r="E21">
            <v>280</v>
          </cell>
          <cell r="F21">
            <v>545</v>
          </cell>
          <cell r="G21">
            <v>335</v>
          </cell>
          <cell r="H21">
            <v>615</v>
          </cell>
          <cell r="I21">
            <v>380</v>
          </cell>
        </row>
        <row r="22">
          <cell r="B22">
            <v>500</v>
          </cell>
          <cell r="C22">
            <v>253.35000000000002</v>
          </cell>
          <cell r="D22">
            <v>515</v>
          </cell>
          <cell r="E22">
            <v>320</v>
          </cell>
          <cell r="F22">
            <v>620</v>
          </cell>
          <cell r="G22">
            <v>380</v>
          </cell>
          <cell r="H22">
            <v>700</v>
          </cell>
          <cell r="I22">
            <v>430</v>
          </cell>
        </row>
        <row r="23">
          <cell r="B23">
            <v>600</v>
          </cell>
          <cell r="C23">
            <v>304.02000000000004</v>
          </cell>
          <cell r="D23">
            <v>575</v>
          </cell>
          <cell r="E23">
            <v>355</v>
          </cell>
          <cell r="F23">
            <v>690</v>
          </cell>
          <cell r="G23">
            <v>420</v>
          </cell>
          <cell r="H23">
            <v>780</v>
          </cell>
          <cell r="I23">
            <v>475</v>
          </cell>
        </row>
        <row r="24">
          <cell r="B24">
            <v>700</v>
          </cell>
          <cell r="C24">
            <v>354.69000000000005</v>
          </cell>
          <cell r="D24">
            <v>630</v>
          </cell>
          <cell r="E24">
            <v>385</v>
          </cell>
          <cell r="F24">
            <v>755</v>
          </cell>
          <cell r="G24">
            <v>460</v>
          </cell>
          <cell r="H24">
            <v>855</v>
          </cell>
          <cell r="I24">
            <v>520</v>
          </cell>
        </row>
        <row r="25">
          <cell r="B25">
            <v>750</v>
          </cell>
          <cell r="C25">
            <v>380.02500000000003</v>
          </cell>
          <cell r="D25">
            <v>655</v>
          </cell>
          <cell r="E25">
            <v>400</v>
          </cell>
          <cell r="F25">
            <v>785</v>
          </cell>
          <cell r="G25">
            <v>475</v>
          </cell>
          <cell r="H25">
            <v>885</v>
          </cell>
          <cell r="I25">
            <v>535</v>
          </cell>
        </row>
        <row r="26">
          <cell r="B26">
            <v>800</v>
          </cell>
          <cell r="C26">
            <v>405.36</v>
          </cell>
          <cell r="D26">
            <v>680</v>
          </cell>
          <cell r="E26">
            <v>410</v>
          </cell>
          <cell r="F26">
            <v>815</v>
          </cell>
          <cell r="G26">
            <v>490</v>
          </cell>
          <cell r="H26">
            <v>920</v>
          </cell>
          <cell r="I26">
            <v>555</v>
          </cell>
        </row>
        <row r="27">
          <cell r="B27">
            <v>900</v>
          </cell>
          <cell r="C27">
            <v>456.03000000000003</v>
          </cell>
          <cell r="D27">
            <v>730</v>
          </cell>
          <cell r="E27">
            <v>435</v>
          </cell>
          <cell r="F27">
            <v>870</v>
          </cell>
          <cell r="G27">
            <v>520</v>
          </cell>
          <cell r="H27">
            <v>985</v>
          </cell>
          <cell r="I27">
            <v>585</v>
          </cell>
        </row>
        <row r="28">
          <cell r="B28">
            <v>1000</v>
          </cell>
          <cell r="C28">
            <v>506.70000000000005</v>
          </cell>
          <cell r="D28">
            <v>780</v>
          </cell>
          <cell r="E28">
            <v>455</v>
          </cell>
          <cell r="F28">
            <v>935</v>
          </cell>
          <cell r="G28">
            <v>545</v>
          </cell>
          <cell r="H28">
            <v>1055</v>
          </cell>
          <cell r="I28">
            <v>615</v>
          </cell>
        </row>
      </sheetData>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ntidades"/>
      <sheetName val="Cantidadesválvulas"/>
      <sheetName val="Cantidadeshidrantes"/>
      <sheetName val="Cantidadesreposiciones"/>
      <sheetName val="Nichosdeinvestigación"/>
      <sheetName val="Presupuesto detallado"/>
      <sheetName val="Res 342-Tarifas 2016"/>
      <sheetName val="FM&gt;3000"/>
      <sheetName val="FM&lt;3000"/>
    </sheetNames>
    <sheetDataSet>
      <sheetData sheetId="0" refreshError="1"/>
      <sheetData sheetId="1">
        <row r="1">
          <cell r="A1" t="str">
            <v>ITEM</v>
          </cell>
          <cell r="B1" t="str">
            <v>Descripcion</v>
          </cell>
          <cell r="C1" t="str">
            <v>Cantidad unitaria</v>
          </cell>
          <cell r="D1" t="str">
            <v>Volumen unitario</v>
          </cell>
          <cell r="E1" t="str">
            <v>Cantidad total</v>
          </cell>
          <cell r="F1" t="str">
            <v>Volumen Total</v>
          </cell>
        </row>
        <row r="2">
          <cell r="B2" t="str">
            <v>Rotura</v>
          </cell>
          <cell r="D2" t="str">
            <v>Volumen unitario</v>
          </cell>
          <cell r="E2" t="str">
            <v>Cantidad</v>
          </cell>
          <cell r="F2" t="str">
            <v>Volumen Total</v>
          </cell>
        </row>
        <row r="3">
          <cell r="A3">
            <v>1.1000000000000001</v>
          </cell>
          <cell r="B3" t="str">
            <v>Rotura de pavimento</v>
          </cell>
          <cell r="D3">
            <v>0.19500000000000001</v>
          </cell>
          <cell r="E3">
            <v>70</v>
          </cell>
          <cell r="F3">
            <v>13.65</v>
          </cell>
        </row>
        <row r="4">
          <cell r="B4" t="str">
            <v>Longitud</v>
          </cell>
          <cell r="C4">
            <v>1.3</v>
          </cell>
        </row>
        <row r="5">
          <cell r="B5" t="str">
            <v>Ancho</v>
          </cell>
          <cell r="C5">
            <v>1</v>
          </cell>
        </row>
        <row r="6">
          <cell r="B6" t="str">
            <v>Espesor</v>
          </cell>
          <cell r="C6">
            <v>0.15</v>
          </cell>
        </row>
        <row r="7">
          <cell r="D7" t="str">
            <v>Volumen unitario</v>
          </cell>
          <cell r="E7" t="str">
            <v>Cantidad</v>
          </cell>
          <cell r="F7" t="str">
            <v>Volumen Total</v>
          </cell>
        </row>
        <row r="8">
          <cell r="A8">
            <v>3.1</v>
          </cell>
          <cell r="B8" t="str">
            <v xml:space="preserve"> Demolición de anden</v>
          </cell>
          <cell r="D8">
            <v>0.10400000000000001</v>
          </cell>
          <cell r="E8">
            <v>20</v>
          </cell>
          <cell r="F8">
            <v>2.08</v>
          </cell>
        </row>
        <row r="9">
          <cell r="B9" t="str">
            <v>Longitud</v>
          </cell>
          <cell r="C9">
            <v>1.3</v>
          </cell>
        </row>
        <row r="10">
          <cell r="B10" t="str">
            <v>Ancho</v>
          </cell>
          <cell r="C10">
            <v>1</v>
          </cell>
        </row>
        <row r="11">
          <cell r="B11" t="str">
            <v>Espesor</v>
          </cell>
          <cell r="C11">
            <v>0.08</v>
          </cell>
        </row>
        <row r="12">
          <cell r="D12" t="str">
            <v>Volumen unitario</v>
          </cell>
          <cell r="E12" t="str">
            <v>Cantidad</v>
          </cell>
          <cell r="F12" t="str">
            <v>Volumen Total</v>
          </cell>
        </row>
        <row r="13">
          <cell r="A13">
            <v>4</v>
          </cell>
          <cell r="B13" t="str">
            <v>Excavación</v>
          </cell>
          <cell r="D13">
            <v>1.3650000000000002</v>
          </cell>
          <cell r="E13">
            <v>100</v>
          </cell>
          <cell r="F13">
            <v>136.50000000000003</v>
          </cell>
        </row>
        <row r="14">
          <cell r="B14" t="str">
            <v>Longitud</v>
          </cell>
          <cell r="C14">
            <v>1.3</v>
          </cell>
        </row>
        <row r="15">
          <cell r="B15" t="str">
            <v>Ancho</v>
          </cell>
          <cell r="C15">
            <v>1</v>
          </cell>
        </row>
        <row r="16">
          <cell r="B16" t="str">
            <v>Profundidad</v>
          </cell>
          <cell r="C16">
            <v>1.05</v>
          </cell>
        </row>
        <row r="17">
          <cell r="D17" t="str">
            <v>Unidad</v>
          </cell>
          <cell r="E17" t="str">
            <v>Cantidad</v>
          </cell>
          <cell r="F17" t="str">
            <v>Unidad total</v>
          </cell>
        </row>
        <row r="18">
          <cell r="B18" t="str">
            <v>Tubería PVC</v>
          </cell>
        </row>
        <row r="19">
          <cell r="A19">
            <v>22.1</v>
          </cell>
          <cell r="B19">
            <v>75</v>
          </cell>
          <cell r="D19">
            <v>1</v>
          </cell>
          <cell r="E19">
            <v>50</v>
          </cell>
          <cell r="F19">
            <v>50</v>
          </cell>
        </row>
        <row r="20">
          <cell r="A20">
            <v>22.2</v>
          </cell>
          <cell r="B20">
            <v>100</v>
          </cell>
          <cell r="D20">
            <v>1</v>
          </cell>
          <cell r="E20">
            <v>20</v>
          </cell>
          <cell r="F20">
            <v>20</v>
          </cell>
        </row>
        <row r="21">
          <cell r="A21">
            <v>22.3</v>
          </cell>
          <cell r="B21">
            <v>150</v>
          </cell>
          <cell r="D21">
            <v>1</v>
          </cell>
          <cell r="E21">
            <v>36</v>
          </cell>
          <cell r="F21">
            <v>36</v>
          </cell>
        </row>
        <row r="22">
          <cell r="A22">
            <v>22.4</v>
          </cell>
          <cell r="B22">
            <v>200</v>
          </cell>
          <cell r="D22">
            <v>1</v>
          </cell>
          <cell r="E22">
            <v>26</v>
          </cell>
          <cell r="F22">
            <v>26</v>
          </cell>
        </row>
        <row r="23">
          <cell r="D23" t="str">
            <v>Volumen unitario</v>
          </cell>
          <cell r="E23" t="str">
            <v>Cantidad</v>
          </cell>
          <cell r="F23" t="str">
            <v>Volumen Total</v>
          </cell>
        </row>
        <row r="24">
          <cell r="A24">
            <v>7.2</v>
          </cell>
          <cell r="B24" t="str">
            <v>Lleno con Arenilla</v>
          </cell>
          <cell r="D24">
            <v>1.04</v>
          </cell>
          <cell r="E24">
            <v>100</v>
          </cell>
          <cell r="F24">
            <v>104</v>
          </cell>
        </row>
        <row r="25">
          <cell r="B25" t="str">
            <v>Longitud</v>
          </cell>
          <cell r="C25">
            <v>1.3</v>
          </cell>
        </row>
        <row r="26">
          <cell r="B26" t="str">
            <v>Ancho</v>
          </cell>
          <cell r="C26">
            <v>1</v>
          </cell>
        </row>
        <row r="27">
          <cell r="B27" t="str">
            <v>Profundidad</v>
          </cell>
          <cell r="C27">
            <v>0.8</v>
          </cell>
        </row>
        <row r="28">
          <cell r="D28" t="str">
            <v>Volumen unitario</v>
          </cell>
          <cell r="E28" t="str">
            <v>Cantidad</v>
          </cell>
          <cell r="F28" t="str">
            <v>Volumen Total</v>
          </cell>
        </row>
        <row r="29">
          <cell r="A29">
            <v>6</v>
          </cell>
          <cell r="B29" t="str">
            <v>Botada</v>
          </cell>
          <cell r="D29">
            <v>1.3650000000000002</v>
          </cell>
          <cell r="E29">
            <v>100</v>
          </cell>
          <cell r="F29">
            <v>136.50000000000003</v>
          </cell>
        </row>
        <row r="30">
          <cell r="B30" t="str">
            <v>Longitud</v>
          </cell>
          <cell r="C30">
            <v>1.3</v>
          </cell>
        </row>
        <row r="31">
          <cell r="B31" t="str">
            <v>Ancho</v>
          </cell>
          <cell r="C31">
            <v>1</v>
          </cell>
        </row>
        <row r="32">
          <cell r="B32" t="str">
            <v>Profundidad</v>
          </cell>
          <cell r="C32">
            <v>1.05</v>
          </cell>
        </row>
        <row r="34">
          <cell r="B34" t="str">
            <v>Reconstrucción de andenes</v>
          </cell>
          <cell r="D34" t="str">
            <v>Area unitaria</v>
          </cell>
          <cell r="E34" t="str">
            <v>Cantidad</v>
          </cell>
          <cell r="F34" t="str">
            <v>Area Total</v>
          </cell>
        </row>
        <row r="35">
          <cell r="A35">
            <v>8</v>
          </cell>
          <cell r="B35" t="str">
            <v>Longitud</v>
          </cell>
          <cell r="C35">
            <v>1.3</v>
          </cell>
          <cell r="D35">
            <v>1.3</v>
          </cell>
          <cell r="E35">
            <v>20</v>
          </cell>
          <cell r="F35">
            <v>26</v>
          </cell>
        </row>
        <row r="36">
          <cell r="B36" t="str">
            <v>Ancho</v>
          </cell>
          <cell r="C36">
            <v>1</v>
          </cell>
        </row>
        <row r="37">
          <cell r="B37" t="str">
            <v>Engramado</v>
          </cell>
          <cell r="D37" t="str">
            <v>Area unitaria</v>
          </cell>
          <cell r="E37" t="str">
            <v>Cantidad</v>
          </cell>
          <cell r="F37" t="str">
            <v>Area Total</v>
          </cell>
        </row>
        <row r="38">
          <cell r="A38">
            <v>13.1</v>
          </cell>
          <cell r="C38">
            <v>1.3</v>
          </cell>
          <cell r="D38">
            <v>1.3</v>
          </cell>
          <cell r="E38">
            <v>10</v>
          </cell>
          <cell r="F38">
            <v>13</v>
          </cell>
        </row>
        <row r="39">
          <cell r="C39">
            <v>1</v>
          </cell>
        </row>
        <row r="40">
          <cell r="B40" t="str">
            <v>Uniones</v>
          </cell>
        </row>
        <row r="41">
          <cell r="A41">
            <v>26.1</v>
          </cell>
          <cell r="B41">
            <v>75</v>
          </cell>
          <cell r="D41">
            <v>1</v>
          </cell>
          <cell r="E41">
            <v>100</v>
          </cell>
          <cell r="F41">
            <v>100</v>
          </cell>
        </row>
        <row r="42">
          <cell r="A42">
            <v>26.2</v>
          </cell>
          <cell r="B42">
            <v>100</v>
          </cell>
          <cell r="D42">
            <v>1</v>
          </cell>
          <cell r="E42">
            <v>40</v>
          </cell>
          <cell r="F42">
            <v>40</v>
          </cell>
        </row>
        <row r="43">
          <cell r="A43">
            <v>26.3</v>
          </cell>
          <cell r="B43">
            <v>150</v>
          </cell>
          <cell r="D43">
            <v>1</v>
          </cell>
          <cell r="E43">
            <v>60</v>
          </cell>
          <cell r="F43">
            <v>60</v>
          </cell>
        </row>
        <row r="44">
          <cell r="A44">
            <v>26.4</v>
          </cell>
          <cell r="B44">
            <v>200</v>
          </cell>
          <cell r="D44">
            <v>1</v>
          </cell>
          <cell r="E44">
            <v>40</v>
          </cell>
          <cell r="F44">
            <v>40</v>
          </cell>
        </row>
        <row r="46">
          <cell r="B46" t="str">
            <v>Colocación Válvulas</v>
          </cell>
          <cell r="D46" t="str">
            <v>Area unitaria</v>
          </cell>
          <cell r="E46" t="str">
            <v>Cantidad</v>
          </cell>
          <cell r="F46" t="str">
            <v>Area Total</v>
          </cell>
        </row>
        <row r="47">
          <cell r="A47">
            <v>38.1</v>
          </cell>
          <cell r="B47">
            <v>75</v>
          </cell>
          <cell r="D47">
            <v>1</v>
          </cell>
          <cell r="E47">
            <v>50</v>
          </cell>
          <cell r="F47">
            <v>50</v>
          </cell>
        </row>
        <row r="48">
          <cell r="A48">
            <v>38.200000000000003</v>
          </cell>
          <cell r="B48">
            <v>100</v>
          </cell>
          <cell r="D48">
            <v>1</v>
          </cell>
          <cell r="E48">
            <v>20</v>
          </cell>
          <cell r="F48">
            <v>20</v>
          </cell>
        </row>
        <row r="49">
          <cell r="A49">
            <v>38.299999999999997</v>
          </cell>
          <cell r="B49">
            <v>150</v>
          </cell>
          <cell r="D49">
            <v>1</v>
          </cell>
          <cell r="E49">
            <v>30</v>
          </cell>
          <cell r="F49">
            <v>30</v>
          </cell>
        </row>
        <row r="50">
          <cell r="A50">
            <v>38.4</v>
          </cell>
          <cell r="B50">
            <v>200</v>
          </cell>
          <cell r="D50">
            <v>1</v>
          </cell>
          <cell r="E50">
            <v>20</v>
          </cell>
          <cell r="F50">
            <v>20</v>
          </cell>
        </row>
        <row r="52">
          <cell r="B52" t="str">
            <v>Retiro Válvulas</v>
          </cell>
          <cell r="D52" t="str">
            <v>Area unitaria</v>
          </cell>
          <cell r="E52" t="str">
            <v>Cantidad</v>
          </cell>
          <cell r="F52" t="str">
            <v>Area Total</v>
          </cell>
        </row>
        <row r="53">
          <cell r="A53">
            <v>39.1</v>
          </cell>
          <cell r="B53">
            <v>75</v>
          </cell>
          <cell r="D53">
            <v>1</v>
          </cell>
          <cell r="E53">
            <v>50</v>
          </cell>
          <cell r="F53">
            <v>50</v>
          </cell>
        </row>
        <row r="54">
          <cell r="A54">
            <v>39.200000000000003</v>
          </cell>
          <cell r="B54">
            <v>100</v>
          </cell>
          <cell r="D54">
            <v>1</v>
          </cell>
          <cell r="E54">
            <v>20</v>
          </cell>
          <cell r="F54">
            <v>20</v>
          </cell>
        </row>
        <row r="55">
          <cell r="A55">
            <v>39.299999999999997</v>
          </cell>
          <cell r="B55">
            <v>150</v>
          </cell>
          <cell r="D55">
            <v>1</v>
          </cell>
          <cell r="E55">
            <v>30</v>
          </cell>
          <cell r="F55">
            <v>30</v>
          </cell>
        </row>
        <row r="56">
          <cell r="A56">
            <v>39.4</v>
          </cell>
          <cell r="B56">
            <v>200</v>
          </cell>
          <cell r="D56">
            <v>1</v>
          </cell>
          <cell r="E56">
            <v>20</v>
          </cell>
          <cell r="F56">
            <v>20</v>
          </cell>
        </row>
        <row r="58">
          <cell r="A58">
            <v>34</v>
          </cell>
          <cell r="B58" t="str">
            <v>Cajas de válvulas</v>
          </cell>
          <cell r="D58">
            <v>1</v>
          </cell>
          <cell r="E58">
            <v>100</v>
          </cell>
          <cell r="F58">
            <v>100</v>
          </cell>
        </row>
      </sheetData>
      <sheetData sheetId="2">
        <row r="1">
          <cell r="A1" t="str">
            <v>ITEM</v>
          </cell>
          <cell r="B1" t="str">
            <v>Descripcion</v>
          </cell>
          <cell r="C1" t="str">
            <v>Cantidad unitaria</v>
          </cell>
          <cell r="D1" t="str">
            <v>Volumen unitario</v>
          </cell>
          <cell r="E1" t="str">
            <v>Cantidad total</v>
          </cell>
          <cell r="F1" t="str">
            <v>Volumen Total</v>
          </cell>
        </row>
        <row r="2">
          <cell r="B2" t="str">
            <v>Rotura</v>
          </cell>
          <cell r="D2" t="str">
            <v>Volumen unitario</v>
          </cell>
          <cell r="E2" t="str">
            <v>Cantidad</v>
          </cell>
          <cell r="F2" t="str">
            <v>Volumen Total</v>
          </cell>
        </row>
        <row r="3">
          <cell r="A3">
            <v>1.1000000000000001</v>
          </cell>
          <cell r="B3" t="str">
            <v>Rotura de pavimento</v>
          </cell>
          <cell r="D3">
            <v>0.3</v>
          </cell>
          <cell r="E3">
            <v>12</v>
          </cell>
          <cell r="F3">
            <v>3.5999999999999996</v>
          </cell>
        </row>
        <row r="4">
          <cell r="B4" t="str">
            <v>Longitud</v>
          </cell>
          <cell r="C4">
            <v>2</v>
          </cell>
        </row>
        <row r="5">
          <cell r="B5" t="str">
            <v>Ancho</v>
          </cell>
          <cell r="C5">
            <v>1</v>
          </cell>
        </row>
        <row r="6">
          <cell r="B6" t="str">
            <v>Espesor</v>
          </cell>
          <cell r="C6">
            <v>0.15</v>
          </cell>
        </row>
        <row r="7">
          <cell r="D7" t="str">
            <v>Volumen unitario</v>
          </cell>
          <cell r="E7" t="str">
            <v>Cantidad</v>
          </cell>
          <cell r="F7" t="str">
            <v>Volumen Total</v>
          </cell>
        </row>
        <row r="8">
          <cell r="A8">
            <v>3.1</v>
          </cell>
          <cell r="B8" t="str">
            <v xml:space="preserve"> Demolición de anden</v>
          </cell>
          <cell r="D8">
            <v>0.12</v>
          </cell>
          <cell r="E8">
            <v>12</v>
          </cell>
          <cell r="F8">
            <v>1.44</v>
          </cell>
        </row>
        <row r="9">
          <cell r="B9" t="str">
            <v>Longitud</v>
          </cell>
          <cell r="C9">
            <v>1.5</v>
          </cell>
        </row>
        <row r="10">
          <cell r="B10" t="str">
            <v>Ancho</v>
          </cell>
          <cell r="C10">
            <v>1</v>
          </cell>
        </row>
        <row r="11">
          <cell r="B11" t="str">
            <v>Espesor</v>
          </cell>
          <cell r="C11">
            <v>0.08</v>
          </cell>
        </row>
        <row r="12">
          <cell r="D12" t="str">
            <v>Volumen unitario</v>
          </cell>
          <cell r="E12" t="str">
            <v>Cantidad</v>
          </cell>
          <cell r="F12" t="str">
            <v>Volumen Total</v>
          </cell>
        </row>
        <row r="13">
          <cell r="A13">
            <v>4</v>
          </cell>
          <cell r="B13" t="str">
            <v>Excavación</v>
          </cell>
          <cell r="D13">
            <v>4.2</v>
          </cell>
          <cell r="E13">
            <v>12</v>
          </cell>
          <cell r="F13">
            <v>50.400000000000006</v>
          </cell>
        </row>
        <row r="14">
          <cell r="B14" t="str">
            <v>Longitud</v>
          </cell>
          <cell r="C14">
            <v>3.5</v>
          </cell>
        </row>
        <row r="15">
          <cell r="B15" t="str">
            <v>Ancho</v>
          </cell>
          <cell r="C15">
            <v>1</v>
          </cell>
        </row>
        <row r="16">
          <cell r="B16" t="str">
            <v>Profundidad</v>
          </cell>
          <cell r="C16">
            <v>1.2</v>
          </cell>
        </row>
        <row r="17">
          <cell r="D17" t="str">
            <v>Unidad</v>
          </cell>
          <cell r="E17" t="str">
            <v>Cantidad</v>
          </cell>
          <cell r="F17" t="str">
            <v>Unidad total</v>
          </cell>
        </row>
        <row r="18">
          <cell r="B18" t="str">
            <v>Tubería Acero</v>
          </cell>
        </row>
        <row r="19">
          <cell r="A19">
            <v>25.1</v>
          </cell>
          <cell r="B19">
            <v>75</v>
          </cell>
          <cell r="D19">
            <v>1</v>
          </cell>
          <cell r="E19">
            <v>15</v>
          </cell>
          <cell r="F19">
            <v>15</v>
          </cell>
        </row>
        <row r="20">
          <cell r="A20">
            <v>25.2</v>
          </cell>
          <cell r="B20">
            <v>100</v>
          </cell>
          <cell r="D20">
            <v>1</v>
          </cell>
          <cell r="E20">
            <v>1</v>
          </cell>
          <cell r="F20">
            <v>1</v>
          </cell>
        </row>
        <row r="21">
          <cell r="A21">
            <v>25.3</v>
          </cell>
          <cell r="B21">
            <v>150</v>
          </cell>
          <cell r="D21">
            <v>1</v>
          </cell>
          <cell r="E21">
            <v>15</v>
          </cell>
          <cell r="F21">
            <v>15</v>
          </cell>
        </row>
        <row r="22">
          <cell r="A22">
            <v>25.4</v>
          </cell>
          <cell r="B22">
            <v>200</v>
          </cell>
          <cell r="D22">
            <v>1</v>
          </cell>
          <cell r="E22">
            <v>1</v>
          </cell>
          <cell r="F22">
            <v>1</v>
          </cell>
        </row>
        <row r="23">
          <cell r="D23" t="str">
            <v>Volumen unitario</v>
          </cell>
          <cell r="E23" t="str">
            <v>Cantidad</v>
          </cell>
          <cell r="F23" t="str">
            <v>Volumen Total</v>
          </cell>
        </row>
        <row r="24">
          <cell r="A24">
            <v>7.2</v>
          </cell>
          <cell r="B24" t="str">
            <v>Lleno con Arenilla</v>
          </cell>
          <cell r="D24">
            <v>3.5</v>
          </cell>
          <cell r="E24">
            <v>12</v>
          </cell>
          <cell r="F24">
            <v>42</v>
          </cell>
        </row>
        <row r="25">
          <cell r="B25" t="str">
            <v>Longitud</v>
          </cell>
          <cell r="C25">
            <v>3.5</v>
          </cell>
        </row>
        <row r="26">
          <cell r="B26" t="str">
            <v>Ancho</v>
          </cell>
          <cell r="C26">
            <v>1</v>
          </cell>
        </row>
        <row r="27">
          <cell r="B27" t="str">
            <v>Profundidad</v>
          </cell>
          <cell r="C27">
            <v>1</v>
          </cell>
        </row>
        <row r="28">
          <cell r="D28" t="str">
            <v>Volumen unitario</v>
          </cell>
          <cell r="E28" t="str">
            <v>Cantidad</v>
          </cell>
          <cell r="F28" t="str">
            <v>Volumen Total</v>
          </cell>
        </row>
        <row r="29">
          <cell r="A29">
            <v>6</v>
          </cell>
          <cell r="B29" t="str">
            <v>Botada</v>
          </cell>
          <cell r="D29">
            <v>4.2</v>
          </cell>
          <cell r="E29">
            <v>12</v>
          </cell>
          <cell r="F29">
            <v>50.400000000000006</v>
          </cell>
        </row>
        <row r="30">
          <cell r="B30" t="str">
            <v>Longitud</v>
          </cell>
          <cell r="C30">
            <v>3.5</v>
          </cell>
        </row>
        <row r="31">
          <cell r="B31" t="str">
            <v>Ancho</v>
          </cell>
          <cell r="C31">
            <v>1</v>
          </cell>
        </row>
        <row r="32">
          <cell r="B32" t="str">
            <v>Profundidad</v>
          </cell>
          <cell r="C32">
            <v>1.2</v>
          </cell>
        </row>
        <row r="34">
          <cell r="B34" t="str">
            <v>Reconstrucción de andenes</v>
          </cell>
          <cell r="D34" t="str">
            <v>Area unitaria</v>
          </cell>
          <cell r="E34" t="str">
            <v>Cantidad</v>
          </cell>
          <cell r="F34" t="str">
            <v>Area Total</v>
          </cell>
        </row>
        <row r="35">
          <cell r="A35">
            <v>8</v>
          </cell>
          <cell r="B35" t="str">
            <v>Longitud</v>
          </cell>
          <cell r="C35">
            <v>1.5</v>
          </cell>
          <cell r="D35">
            <v>1.5</v>
          </cell>
          <cell r="E35">
            <v>12</v>
          </cell>
          <cell r="F35">
            <v>18</v>
          </cell>
        </row>
        <row r="36">
          <cell r="B36" t="str">
            <v>Ancho</v>
          </cell>
          <cell r="C36">
            <v>1</v>
          </cell>
        </row>
        <row r="37">
          <cell r="B37" t="str">
            <v>Engramado</v>
          </cell>
          <cell r="D37" t="str">
            <v>Area unitaria</v>
          </cell>
          <cell r="E37" t="str">
            <v>Cantidad</v>
          </cell>
          <cell r="F37" t="str">
            <v>Area Total</v>
          </cell>
        </row>
        <row r="38">
          <cell r="A38">
            <v>13.1</v>
          </cell>
          <cell r="C38">
            <v>1.5</v>
          </cell>
          <cell r="D38">
            <v>1.5</v>
          </cell>
          <cell r="E38">
            <v>6</v>
          </cell>
          <cell r="F38">
            <v>9</v>
          </cell>
        </row>
        <row r="39">
          <cell r="C39">
            <v>1</v>
          </cell>
        </row>
        <row r="40">
          <cell r="B40" t="str">
            <v>Uniones</v>
          </cell>
        </row>
        <row r="41">
          <cell r="A41">
            <v>26.1</v>
          </cell>
          <cell r="B41">
            <v>75</v>
          </cell>
          <cell r="D41">
            <v>1</v>
          </cell>
          <cell r="E41">
            <v>12</v>
          </cell>
          <cell r="F41">
            <v>12</v>
          </cell>
        </row>
        <row r="42">
          <cell r="A42">
            <v>26.2</v>
          </cell>
          <cell r="B42">
            <v>100</v>
          </cell>
          <cell r="D42">
            <v>1</v>
          </cell>
          <cell r="E42">
            <v>2</v>
          </cell>
          <cell r="F42">
            <v>2</v>
          </cell>
        </row>
        <row r="43">
          <cell r="A43">
            <v>26.3</v>
          </cell>
          <cell r="B43">
            <v>150</v>
          </cell>
          <cell r="D43">
            <v>1</v>
          </cell>
          <cell r="E43">
            <v>12</v>
          </cell>
          <cell r="F43">
            <v>12</v>
          </cell>
        </row>
        <row r="44">
          <cell r="A44">
            <v>26.4</v>
          </cell>
          <cell r="B44">
            <v>200</v>
          </cell>
          <cell r="D44">
            <v>1</v>
          </cell>
          <cell r="E44">
            <v>2</v>
          </cell>
          <cell r="F44">
            <v>2</v>
          </cell>
        </row>
        <row r="46">
          <cell r="B46" t="str">
            <v>Colocación Hidrantes</v>
          </cell>
          <cell r="D46" t="str">
            <v>Area unitaria</v>
          </cell>
          <cell r="E46" t="str">
            <v>Cantidad</v>
          </cell>
          <cell r="F46" t="str">
            <v>Area Total</v>
          </cell>
        </row>
        <row r="47">
          <cell r="A47">
            <v>41.1</v>
          </cell>
          <cell r="B47">
            <v>75</v>
          </cell>
          <cell r="D47">
            <v>1</v>
          </cell>
          <cell r="E47">
            <v>6</v>
          </cell>
          <cell r="F47">
            <v>6</v>
          </cell>
        </row>
        <row r="48">
          <cell r="A48">
            <v>41.2</v>
          </cell>
          <cell r="B48">
            <v>150</v>
          </cell>
          <cell r="D48">
            <v>1</v>
          </cell>
          <cell r="E48">
            <v>6</v>
          </cell>
          <cell r="F48">
            <v>6</v>
          </cell>
        </row>
        <row r="50">
          <cell r="B50" t="str">
            <v>Retiro Hidrantes</v>
          </cell>
          <cell r="D50" t="str">
            <v>Area unitaria</v>
          </cell>
          <cell r="E50" t="str">
            <v>Cantidad</v>
          </cell>
          <cell r="F50" t="str">
            <v>Area Total</v>
          </cell>
        </row>
        <row r="51">
          <cell r="A51">
            <v>42.1</v>
          </cell>
          <cell r="B51">
            <v>75</v>
          </cell>
          <cell r="D51">
            <v>1</v>
          </cell>
          <cell r="E51">
            <v>3</v>
          </cell>
          <cell r="F51">
            <v>3</v>
          </cell>
        </row>
        <row r="52">
          <cell r="A52">
            <v>42.2</v>
          </cell>
          <cell r="B52">
            <v>100</v>
          </cell>
          <cell r="D52">
            <v>1</v>
          </cell>
          <cell r="E52">
            <v>3</v>
          </cell>
          <cell r="F52">
            <v>3</v>
          </cell>
        </row>
        <row r="54">
          <cell r="A54">
            <v>34</v>
          </cell>
          <cell r="B54" t="str">
            <v>Cajas de válvulas</v>
          </cell>
          <cell r="D54">
            <v>1</v>
          </cell>
          <cell r="E54">
            <v>12</v>
          </cell>
          <cell r="F54">
            <v>12</v>
          </cell>
        </row>
        <row r="56">
          <cell r="B56" t="str">
            <v>Colocación Válvulas</v>
          </cell>
          <cell r="D56" t="str">
            <v>Area unitaria</v>
          </cell>
          <cell r="E56" t="str">
            <v>Cantidad</v>
          </cell>
          <cell r="F56" t="str">
            <v>Area Total</v>
          </cell>
        </row>
        <row r="57">
          <cell r="A57">
            <v>38.1</v>
          </cell>
          <cell r="B57">
            <v>75</v>
          </cell>
          <cell r="D57">
            <v>1</v>
          </cell>
          <cell r="E57">
            <v>6</v>
          </cell>
          <cell r="F57">
            <v>6</v>
          </cell>
        </row>
        <row r="58">
          <cell r="A58">
            <v>38.299999999999997</v>
          </cell>
          <cell r="B58">
            <v>150</v>
          </cell>
          <cell r="D58">
            <v>1</v>
          </cell>
          <cell r="E58">
            <v>6</v>
          </cell>
          <cell r="F58">
            <v>6</v>
          </cell>
        </row>
        <row r="60">
          <cell r="B60" t="str">
            <v>Cortes</v>
          </cell>
        </row>
        <row r="61">
          <cell r="A61">
            <v>44.2</v>
          </cell>
          <cell r="D61">
            <v>1</v>
          </cell>
          <cell r="E61">
            <v>696</v>
          </cell>
          <cell r="F61">
            <v>696</v>
          </cell>
        </row>
        <row r="62">
          <cell r="A62">
            <v>44.1</v>
          </cell>
          <cell r="D62">
            <v>1</v>
          </cell>
          <cell r="E62">
            <v>5090</v>
          </cell>
          <cell r="F62">
            <v>5090</v>
          </cell>
        </row>
        <row r="63">
          <cell r="A63">
            <v>43</v>
          </cell>
          <cell r="B63" t="str">
            <v>Soldaduras</v>
          </cell>
          <cell r="D63">
            <v>1</v>
          </cell>
          <cell r="E63">
            <v>4581</v>
          </cell>
          <cell r="F63">
            <v>4581</v>
          </cell>
        </row>
      </sheetData>
      <sheetData sheetId="3">
        <row r="1">
          <cell r="A1" t="str">
            <v>ITEM</v>
          </cell>
        </row>
      </sheetData>
      <sheetData sheetId="4"/>
      <sheetData sheetId="5" refreshError="1"/>
      <sheetData sheetId="6" refreshError="1"/>
      <sheetData sheetId="7" refreshError="1"/>
      <sheetData sheetId="8"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Estación"/>
      <sheetName val="Niv.Horario"/>
      <sheetName val="NIVHOR"/>
      <sheetName val="nivel"/>
      <sheetName val="caudal-día"/>
      <sheetName val="Mes-C"/>
      <sheetName val="Grafico Promedio"/>
      <sheetName val=" Promedio Multianual-C"/>
      <sheetName val="Un Año"/>
      <sheetName val="Gráfico Comparativo"/>
      <sheetName val="Promedio Anual-C"/>
      <sheetName val="Curvas de masas"/>
      <sheetName val="Diaria"/>
      <sheetName val="PARÁMETROS"/>
      <sheetName val="DOTACIÓN_RESIDENCIAL"/>
    </sheetNames>
    <sheetDataSet>
      <sheetData sheetId="0" refreshError="1"/>
      <sheetData sheetId="1" refreshError="1"/>
      <sheetData sheetId="2" refreshError="1"/>
      <sheetData sheetId="3" refreshError="1"/>
      <sheetData sheetId="4" refreshError="1">
        <row r="1">
          <cell r="B1" t="str">
            <v>Día</v>
          </cell>
          <cell r="C1">
            <v>1960</v>
          </cell>
          <cell r="D1">
            <v>1961</v>
          </cell>
          <cell r="E1">
            <v>1962</v>
          </cell>
          <cell r="F1">
            <v>1963</v>
          </cell>
          <cell r="G1">
            <v>1964</v>
          </cell>
          <cell r="H1">
            <v>1965</v>
          </cell>
          <cell r="I1">
            <v>1966</v>
          </cell>
          <cell r="J1">
            <v>1967</v>
          </cell>
          <cell r="K1">
            <v>1968</v>
          </cell>
          <cell r="L1">
            <v>1969</v>
          </cell>
          <cell r="M1">
            <v>1970</v>
          </cell>
          <cell r="N1">
            <v>1971</v>
          </cell>
          <cell r="O1">
            <v>1972</v>
          </cell>
          <cell r="P1">
            <v>1973</v>
          </cell>
          <cell r="Q1">
            <v>1974</v>
          </cell>
          <cell r="R1">
            <v>1975</v>
          </cell>
          <cell r="S1">
            <v>1976</v>
          </cell>
          <cell r="T1">
            <v>1977</v>
          </cell>
          <cell r="U1">
            <v>1978</v>
          </cell>
          <cell r="V1">
            <v>1979</v>
          </cell>
          <cell r="W1">
            <v>1980</v>
          </cell>
          <cell r="X1">
            <v>1981</v>
          </cell>
          <cell r="Y1">
            <v>1982</v>
          </cell>
          <cell r="Z1">
            <v>1983</v>
          </cell>
          <cell r="AA1">
            <v>1984</v>
          </cell>
          <cell r="AB1">
            <v>1985</v>
          </cell>
          <cell r="AC1">
            <v>1986</v>
          </cell>
          <cell r="AD1">
            <v>1987</v>
          </cell>
          <cell r="AE1">
            <v>1988</v>
          </cell>
          <cell r="AF1">
            <v>1989</v>
          </cell>
          <cell r="AG1">
            <v>1990</v>
          </cell>
          <cell r="AH1">
            <v>1991</v>
          </cell>
          <cell r="AI1">
            <v>1992</v>
          </cell>
          <cell r="AJ1">
            <v>1993</v>
          </cell>
          <cell r="AK1">
            <v>1994</v>
          </cell>
          <cell r="AL1">
            <v>1995</v>
          </cell>
          <cell r="AM1">
            <v>1996</v>
          </cell>
          <cell r="AN1">
            <v>1997</v>
          </cell>
          <cell r="AO1">
            <v>1998</v>
          </cell>
          <cell r="AP1">
            <v>1999</v>
          </cell>
          <cell r="AQ1">
            <v>2000</v>
          </cell>
          <cell r="AR1">
            <v>2001</v>
          </cell>
          <cell r="AS1">
            <v>2002</v>
          </cell>
          <cell r="AT1">
            <v>2003</v>
          </cell>
          <cell r="AU1">
            <v>2004</v>
          </cell>
          <cell r="AV1">
            <v>2005</v>
          </cell>
          <cell r="AW1">
            <v>2006</v>
          </cell>
          <cell r="AX1">
            <v>2007</v>
          </cell>
          <cell r="AY1">
            <v>2008</v>
          </cell>
          <cell r="AZ1">
            <v>2009</v>
          </cell>
          <cell r="BA1">
            <v>2010</v>
          </cell>
        </row>
        <row r="2">
          <cell r="B2">
            <v>1</v>
          </cell>
          <cell r="C2">
            <v>0</v>
          </cell>
          <cell r="D2">
            <v>0</v>
          </cell>
          <cell r="E2">
            <v>0</v>
          </cell>
          <cell r="F2">
            <v>0</v>
          </cell>
          <cell r="G2">
            <v>0</v>
          </cell>
          <cell r="H2">
            <v>0</v>
          </cell>
          <cell r="I2">
            <v>0</v>
          </cell>
          <cell r="J2">
            <v>0</v>
          </cell>
          <cell r="K2">
            <v>0</v>
          </cell>
          <cell r="L2">
            <v>0</v>
          </cell>
          <cell r="M2">
            <v>0</v>
          </cell>
          <cell r="N2">
            <v>0</v>
          </cell>
          <cell r="R2">
            <v>16.100000000000001</v>
          </cell>
          <cell r="S2">
            <v>21.4</v>
          </cell>
          <cell r="T2">
            <v>24.4</v>
          </cell>
          <cell r="U2">
            <v>10.7</v>
          </cell>
          <cell r="Z2">
            <v>11.5</v>
          </cell>
          <cell r="AA2">
            <v>34.4</v>
          </cell>
          <cell r="AB2">
            <v>20.6</v>
          </cell>
          <cell r="AC2">
            <v>14.5</v>
          </cell>
          <cell r="AD2">
            <v>15.9</v>
          </cell>
          <cell r="AE2">
            <v>17.100000000000001</v>
          </cell>
          <cell r="AF2">
            <v>32.6</v>
          </cell>
          <cell r="AJ2">
            <v>0</v>
          </cell>
          <cell r="AK2">
            <v>0</v>
          </cell>
          <cell r="AL2">
            <v>16.62</v>
          </cell>
          <cell r="AM2">
            <v>21.41</v>
          </cell>
          <cell r="AN2">
            <v>0</v>
          </cell>
          <cell r="AO2">
            <v>33.520000000000003</v>
          </cell>
          <cell r="AP2">
            <v>19.37</v>
          </cell>
          <cell r="AQ2">
            <v>15.01</v>
          </cell>
          <cell r="AR2">
            <v>23.25</v>
          </cell>
          <cell r="AS2">
            <v>26.87</v>
          </cell>
          <cell r="AT2">
            <v>18.41</v>
          </cell>
          <cell r="AU2">
            <v>0</v>
          </cell>
          <cell r="AV2">
            <v>0</v>
          </cell>
          <cell r="AW2">
            <v>0</v>
          </cell>
          <cell r="AX2">
            <v>0</v>
          </cell>
          <cell r="AY2">
            <v>0</v>
          </cell>
          <cell r="AZ2">
            <v>0</v>
          </cell>
          <cell r="BA2">
            <v>0</v>
          </cell>
        </row>
        <row r="3">
          <cell r="B3">
            <v>2</v>
          </cell>
          <cell r="C3">
            <v>0</v>
          </cell>
          <cell r="D3">
            <v>0</v>
          </cell>
          <cell r="E3">
            <v>0</v>
          </cell>
          <cell r="F3">
            <v>0</v>
          </cell>
          <cell r="G3">
            <v>0</v>
          </cell>
          <cell r="H3">
            <v>0</v>
          </cell>
          <cell r="I3">
            <v>0</v>
          </cell>
          <cell r="J3">
            <v>0</v>
          </cell>
          <cell r="K3">
            <v>0</v>
          </cell>
          <cell r="L3">
            <v>0</v>
          </cell>
          <cell r="M3">
            <v>0</v>
          </cell>
          <cell r="N3">
            <v>0</v>
          </cell>
          <cell r="R3">
            <v>22.4</v>
          </cell>
          <cell r="S3">
            <v>19.7</v>
          </cell>
          <cell r="T3">
            <v>28</v>
          </cell>
          <cell r="U3">
            <v>10.3</v>
          </cell>
          <cell r="Z3">
            <v>11.3</v>
          </cell>
          <cell r="AA3">
            <v>21</v>
          </cell>
          <cell r="AB3">
            <v>19.2</v>
          </cell>
          <cell r="AC3">
            <v>13.6</v>
          </cell>
          <cell r="AD3">
            <v>14.1</v>
          </cell>
          <cell r="AE3">
            <v>17.100000000000001</v>
          </cell>
          <cell r="AF3">
            <v>30</v>
          </cell>
          <cell r="AJ3">
            <v>0</v>
          </cell>
          <cell r="AK3">
            <v>0</v>
          </cell>
          <cell r="AL3">
            <v>16.34</v>
          </cell>
          <cell r="AM3">
            <v>21.06</v>
          </cell>
          <cell r="AN3">
            <v>0</v>
          </cell>
          <cell r="AO3">
            <v>14.39</v>
          </cell>
          <cell r="AP3">
            <v>19.04</v>
          </cell>
          <cell r="AQ3">
            <v>14.76</v>
          </cell>
          <cell r="AR3">
            <v>16.91</v>
          </cell>
          <cell r="AS3">
            <v>23.64</v>
          </cell>
          <cell r="AT3">
            <v>17.79</v>
          </cell>
          <cell r="AU3">
            <v>0</v>
          </cell>
          <cell r="AV3">
            <v>0</v>
          </cell>
          <cell r="AW3">
            <v>0</v>
          </cell>
          <cell r="AX3">
            <v>0</v>
          </cell>
          <cell r="AY3">
            <v>0</v>
          </cell>
          <cell r="AZ3">
            <v>0</v>
          </cell>
          <cell r="BA3">
            <v>0</v>
          </cell>
        </row>
        <row r="4">
          <cell r="B4">
            <v>3</v>
          </cell>
          <cell r="C4">
            <v>0</v>
          </cell>
          <cell r="D4">
            <v>0</v>
          </cell>
          <cell r="E4">
            <v>0</v>
          </cell>
          <cell r="F4">
            <v>0</v>
          </cell>
          <cell r="G4">
            <v>0</v>
          </cell>
          <cell r="H4">
            <v>0</v>
          </cell>
          <cell r="I4">
            <v>0</v>
          </cell>
          <cell r="J4">
            <v>0</v>
          </cell>
          <cell r="K4">
            <v>0</v>
          </cell>
          <cell r="L4">
            <v>0</v>
          </cell>
          <cell r="M4">
            <v>0</v>
          </cell>
          <cell r="N4">
            <v>0</v>
          </cell>
          <cell r="R4">
            <v>16.100000000000001</v>
          </cell>
          <cell r="S4">
            <v>18.600000000000001</v>
          </cell>
          <cell r="T4">
            <v>21.1</v>
          </cell>
          <cell r="U4">
            <v>10.1</v>
          </cell>
          <cell r="Z4">
            <v>10.7</v>
          </cell>
          <cell r="AA4">
            <v>22.1</v>
          </cell>
          <cell r="AB4">
            <v>17.399999999999999</v>
          </cell>
          <cell r="AC4">
            <v>13.2</v>
          </cell>
          <cell r="AD4">
            <v>24.3</v>
          </cell>
          <cell r="AE4">
            <v>20.8</v>
          </cell>
          <cell r="AF4">
            <v>27.3</v>
          </cell>
          <cell r="AJ4">
            <v>0</v>
          </cell>
          <cell r="AK4">
            <v>0</v>
          </cell>
          <cell r="AL4">
            <v>16.62</v>
          </cell>
          <cell r="AM4">
            <v>21.41</v>
          </cell>
          <cell r="AN4">
            <v>0</v>
          </cell>
          <cell r="AO4">
            <v>13.35</v>
          </cell>
          <cell r="AP4">
            <v>19.37</v>
          </cell>
          <cell r="AQ4">
            <v>15.01</v>
          </cell>
          <cell r="AR4">
            <v>16.62</v>
          </cell>
          <cell r="AS4">
            <v>25.62</v>
          </cell>
          <cell r="AT4">
            <v>20.03</v>
          </cell>
          <cell r="AU4">
            <v>0</v>
          </cell>
          <cell r="AV4">
            <v>0</v>
          </cell>
          <cell r="AW4">
            <v>0</v>
          </cell>
          <cell r="AX4">
            <v>0</v>
          </cell>
          <cell r="AY4">
            <v>0</v>
          </cell>
          <cell r="AZ4">
            <v>0</v>
          </cell>
          <cell r="BA4">
            <v>0</v>
          </cell>
        </row>
        <row r="5">
          <cell r="B5">
            <v>4</v>
          </cell>
          <cell r="C5">
            <v>0</v>
          </cell>
          <cell r="D5">
            <v>0</v>
          </cell>
          <cell r="E5">
            <v>0</v>
          </cell>
          <cell r="F5">
            <v>0</v>
          </cell>
          <cell r="G5">
            <v>0</v>
          </cell>
          <cell r="H5">
            <v>0</v>
          </cell>
          <cell r="I5">
            <v>0</v>
          </cell>
          <cell r="J5">
            <v>0</v>
          </cell>
          <cell r="K5">
            <v>0</v>
          </cell>
          <cell r="L5">
            <v>0</v>
          </cell>
          <cell r="M5">
            <v>0</v>
          </cell>
          <cell r="N5">
            <v>0</v>
          </cell>
          <cell r="R5">
            <v>15.2</v>
          </cell>
          <cell r="S5">
            <v>62.5</v>
          </cell>
          <cell r="T5">
            <v>21.6</v>
          </cell>
          <cell r="U5">
            <v>11.6</v>
          </cell>
          <cell r="Z5">
            <v>10.7</v>
          </cell>
          <cell r="AA5">
            <v>27.7</v>
          </cell>
          <cell r="AB5">
            <v>25.3</v>
          </cell>
          <cell r="AC5">
            <v>14.7</v>
          </cell>
          <cell r="AD5">
            <v>18.100000000000001</v>
          </cell>
          <cell r="AE5">
            <v>20.399999999999999</v>
          </cell>
          <cell r="AF5">
            <v>68.400000000000006</v>
          </cell>
          <cell r="AJ5">
            <v>0</v>
          </cell>
          <cell r="AK5">
            <v>0</v>
          </cell>
          <cell r="AL5">
            <v>16.62</v>
          </cell>
          <cell r="AM5">
            <v>21.41</v>
          </cell>
          <cell r="AN5">
            <v>0</v>
          </cell>
          <cell r="AO5">
            <v>13.02</v>
          </cell>
          <cell r="AP5">
            <v>19.37</v>
          </cell>
          <cell r="AQ5">
            <v>15.01</v>
          </cell>
          <cell r="AR5">
            <v>15.79</v>
          </cell>
          <cell r="AS5">
            <v>27.3</v>
          </cell>
          <cell r="AT5">
            <v>21.06</v>
          </cell>
          <cell r="AU5">
            <v>0</v>
          </cell>
          <cell r="AV5">
            <v>0</v>
          </cell>
          <cell r="AW5">
            <v>0</v>
          </cell>
          <cell r="AX5">
            <v>0</v>
          </cell>
          <cell r="AY5">
            <v>0</v>
          </cell>
          <cell r="AZ5">
            <v>0</v>
          </cell>
          <cell r="BA5">
            <v>0</v>
          </cell>
        </row>
        <row r="6">
          <cell r="B6">
            <v>5</v>
          </cell>
          <cell r="C6">
            <v>0</v>
          </cell>
          <cell r="D6">
            <v>0</v>
          </cell>
          <cell r="E6">
            <v>0</v>
          </cell>
          <cell r="F6">
            <v>0</v>
          </cell>
          <cell r="G6">
            <v>0</v>
          </cell>
          <cell r="H6">
            <v>0</v>
          </cell>
          <cell r="I6">
            <v>0</v>
          </cell>
          <cell r="J6">
            <v>0</v>
          </cell>
          <cell r="K6">
            <v>0</v>
          </cell>
          <cell r="L6">
            <v>0</v>
          </cell>
          <cell r="M6">
            <v>0</v>
          </cell>
          <cell r="N6">
            <v>0</v>
          </cell>
          <cell r="R6">
            <v>14.5</v>
          </cell>
          <cell r="S6">
            <v>29.4</v>
          </cell>
          <cell r="T6">
            <v>17.8</v>
          </cell>
          <cell r="U6">
            <v>10.1</v>
          </cell>
          <cell r="Z6">
            <v>10.199999999999999</v>
          </cell>
          <cell r="AA6">
            <v>33.700000000000003</v>
          </cell>
          <cell r="AB6">
            <v>20.6</v>
          </cell>
          <cell r="AC6">
            <v>15.1</v>
          </cell>
          <cell r="AD6">
            <v>15.2</v>
          </cell>
          <cell r="AE6">
            <v>18.100000000000001</v>
          </cell>
          <cell r="AF6">
            <v>64.099999999999994</v>
          </cell>
          <cell r="AJ6">
            <v>0</v>
          </cell>
          <cell r="AK6">
            <v>0</v>
          </cell>
          <cell r="AL6">
            <v>21.41</v>
          </cell>
          <cell r="AM6">
            <v>26.87</v>
          </cell>
          <cell r="AN6">
            <v>0</v>
          </cell>
          <cell r="AO6">
            <v>12.61</v>
          </cell>
          <cell r="AP6">
            <v>24.61</v>
          </cell>
          <cell r="AQ6">
            <v>19.2</v>
          </cell>
          <cell r="AR6">
            <v>22.69</v>
          </cell>
          <cell r="AS6">
            <v>25.21</v>
          </cell>
          <cell r="AT6">
            <v>21.77</v>
          </cell>
          <cell r="AU6">
            <v>0</v>
          </cell>
          <cell r="AV6">
            <v>0</v>
          </cell>
          <cell r="AW6">
            <v>0</v>
          </cell>
          <cell r="AX6">
            <v>0</v>
          </cell>
          <cell r="AY6">
            <v>0</v>
          </cell>
          <cell r="AZ6">
            <v>0</v>
          </cell>
          <cell r="BA6">
            <v>0</v>
          </cell>
        </row>
        <row r="7">
          <cell r="B7">
            <v>6</v>
          </cell>
          <cell r="C7">
            <v>0</v>
          </cell>
          <cell r="D7">
            <v>0</v>
          </cell>
          <cell r="E7">
            <v>0</v>
          </cell>
          <cell r="F7">
            <v>0</v>
          </cell>
          <cell r="G7">
            <v>0</v>
          </cell>
          <cell r="H7">
            <v>0</v>
          </cell>
          <cell r="I7">
            <v>0</v>
          </cell>
          <cell r="J7">
            <v>0</v>
          </cell>
          <cell r="K7">
            <v>0</v>
          </cell>
          <cell r="L7">
            <v>0</v>
          </cell>
          <cell r="M7">
            <v>0</v>
          </cell>
          <cell r="N7">
            <v>0</v>
          </cell>
          <cell r="R7">
            <v>14</v>
          </cell>
          <cell r="S7">
            <v>31.8</v>
          </cell>
          <cell r="T7">
            <v>16.100000000000001</v>
          </cell>
          <cell r="U7">
            <v>16.7</v>
          </cell>
          <cell r="Z7">
            <v>10.1</v>
          </cell>
          <cell r="AA7">
            <v>27.2</v>
          </cell>
          <cell r="AB7">
            <v>22.3</v>
          </cell>
          <cell r="AC7">
            <v>14.3</v>
          </cell>
          <cell r="AD7">
            <v>13.9</v>
          </cell>
          <cell r="AE7">
            <v>38.1</v>
          </cell>
          <cell r="AF7">
            <v>46</v>
          </cell>
          <cell r="AJ7">
            <v>0</v>
          </cell>
          <cell r="AK7">
            <v>0</v>
          </cell>
          <cell r="AL7">
            <v>20.71</v>
          </cell>
          <cell r="AM7">
            <v>26.03</v>
          </cell>
          <cell r="AN7">
            <v>0</v>
          </cell>
          <cell r="AO7">
            <v>12.92</v>
          </cell>
          <cell r="AP7">
            <v>23.64</v>
          </cell>
          <cell r="AQ7">
            <v>18.41</v>
          </cell>
          <cell r="AR7">
            <v>20.54</v>
          </cell>
          <cell r="AS7">
            <v>24.42</v>
          </cell>
          <cell r="AT7">
            <v>14.76</v>
          </cell>
          <cell r="AU7">
            <v>0</v>
          </cell>
          <cell r="AV7">
            <v>0</v>
          </cell>
          <cell r="AW7">
            <v>0</v>
          </cell>
          <cell r="AX7">
            <v>0</v>
          </cell>
          <cell r="AY7">
            <v>0</v>
          </cell>
          <cell r="AZ7">
            <v>0</v>
          </cell>
          <cell r="BA7">
            <v>0</v>
          </cell>
        </row>
        <row r="8">
          <cell r="B8">
            <v>7</v>
          </cell>
          <cell r="C8">
            <v>0</v>
          </cell>
          <cell r="D8">
            <v>0</v>
          </cell>
          <cell r="E8">
            <v>0</v>
          </cell>
          <cell r="F8">
            <v>0</v>
          </cell>
          <cell r="G8">
            <v>0</v>
          </cell>
          <cell r="H8">
            <v>0</v>
          </cell>
          <cell r="I8">
            <v>0</v>
          </cell>
          <cell r="J8">
            <v>0</v>
          </cell>
          <cell r="K8">
            <v>0</v>
          </cell>
          <cell r="L8">
            <v>0</v>
          </cell>
          <cell r="M8">
            <v>0</v>
          </cell>
          <cell r="N8">
            <v>0</v>
          </cell>
          <cell r="R8">
            <v>13.8</v>
          </cell>
          <cell r="S8">
            <v>31.4</v>
          </cell>
          <cell r="T8">
            <v>15.6</v>
          </cell>
          <cell r="U8">
            <v>10.6</v>
          </cell>
          <cell r="Z8">
            <v>10.1</v>
          </cell>
          <cell r="AA8">
            <v>27.2</v>
          </cell>
          <cell r="AB8">
            <v>19.8</v>
          </cell>
          <cell r="AC8">
            <v>15.3</v>
          </cell>
          <cell r="AD8">
            <v>21.7</v>
          </cell>
          <cell r="AE8">
            <v>48.7</v>
          </cell>
          <cell r="AF8">
            <v>58.8</v>
          </cell>
          <cell r="AJ8">
            <v>0</v>
          </cell>
          <cell r="AK8">
            <v>0</v>
          </cell>
          <cell r="AL8">
            <v>15.79</v>
          </cell>
          <cell r="AM8">
            <v>20.37</v>
          </cell>
          <cell r="AN8">
            <v>0</v>
          </cell>
          <cell r="AO8">
            <v>12.61</v>
          </cell>
          <cell r="AP8">
            <v>18.41</v>
          </cell>
          <cell r="AQ8">
            <v>14.27</v>
          </cell>
          <cell r="AR8">
            <v>16.62</v>
          </cell>
          <cell r="AS8">
            <v>23.64</v>
          </cell>
          <cell r="AT8">
            <v>14.27</v>
          </cell>
          <cell r="AU8">
            <v>0</v>
          </cell>
          <cell r="AV8">
            <v>0</v>
          </cell>
          <cell r="AW8">
            <v>0</v>
          </cell>
          <cell r="AX8">
            <v>0</v>
          </cell>
          <cell r="AY8">
            <v>0</v>
          </cell>
          <cell r="AZ8">
            <v>0</v>
          </cell>
          <cell r="BA8">
            <v>0</v>
          </cell>
        </row>
        <row r="9">
          <cell r="B9">
            <v>8</v>
          </cell>
          <cell r="C9">
            <v>0</v>
          </cell>
          <cell r="D9">
            <v>0</v>
          </cell>
          <cell r="E9">
            <v>0</v>
          </cell>
          <cell r="F9">
            <v>0</v>
          </cell>
          <cell r="G9">
            <v>0</v>
          </cell>
          <cell r="H9">
            <v>0</v>
          </cell>
          <cell r="I9">
            <v>0</v>
          </cell>
          <cell r="J9">
            <v>0</v>
          </cell>
          <cell r="K9">
            <v>0</v>
          </cell>
          <cell r="L9">
            <v>0</v>
          </cell>
          <cell r="M9">
            <v>0</v>
          </cell>
          <cell r="N9">
            <v>0</v>
          </cell>
          <cell r="R9">
            <v>13.6</v>
          </cell>
          <cell r="S9">
            <v>28.9</v>
          </cell>
          <cell r="T9">
            <v>15.6</v>
          </cell>
          <cell r="U9">
            <v>10.4</v>
          </cell>
          <cell r="Z9">
            <v>9.6999999999999993</v>
          </cell>
          <cell r="AA9">
            <v>24.4</v>
          </cell>
          <cell r="AB9">
            <v>24</v>
          </cell>
          <cell r="AC9">
            <v>13.2</v>
          </cell>
          <cell r="AD9">
            <v>31.5</v>
          </cell>
          <cell r="AE9">
            <v>38.700000000000003</v>
          </cell>
          <cell r="AF9">
            <v>50</v>
          </cell>
          <cell r="AJ9">
            <v>0</v>
          </cell>
          <cell r="AK9">
            <v>0</v>
          </cell>
          <cell r="AL9">
            <v>26.03</v>
          </cell>
          <cell r="AM9">
            <v>32.299999999999997</v>
          </cell>
          <cell r="AN9">
            <v>0</v>
          </cell>
          <cell r="AO9">
            <v>13.46</v>
          </cell>
          <cell r="AP9">
            <v>29.27</v>
          </cell>
          <cell r="AQ9">
            <v>23.06</v>
          </cell>
          <cell r="AR9">
            <v>15.27</v>
          </cell>
          <cell r="AS9">
            <v>40.07</v>
          </cell>
          <cell r="AT9">
            <v>13.8</v>
          </cell>
          <cell r="AU9">
            <v>0</v>
          </cell>
          <cell r="AV9">
            <v>0</v>
          </cell>
          <cell r="AW9">
            <v>0</v>
          </cell>
          <cell r="AX9">
            <v>0</v>
          </cell>
          <cell r="AY9">
            <v>0</v>
          </cell>
          <cell r="AZ9">
            <v>0</v>
          </cell>
          <cell r="BA9">
            <v>0</v>
          </cell>
        </row>
        <row r="10">
          <cell r="B10">
            <v>9</v>
          </cell>
          <cell r="C10">
            <v>0</v>
          </cell>
          <cell r="D10">
            <v>0</v>
          </cell>
          <cell r="E10">
            <v>0</v>
          </cell>
          <cell r="F10">
            <v>0</v>
          </cell>
          <cell r="G10">
            <v>0</v>
          </cell>
          <cell r="H10">
            <v>0</v>
          </cell>
          <cell r="I10">
            <v>0</v>
          </cell>
          <cell r="J10">
            <v>0</v>
          </cell>
          <cell r="K10">
            <v>0</v>
          </cell>
          <cell r="L10">
            <v>0</v>
          </cell>
          <cell r="M10">
            <v>0</v>
          </cell>
          <cell r="N10">
            <v>0</v>
          </cell>
          <cell r="R10">
            <v>16</v>
          </cell>
          <cell r="S10">
            <v>37</v>
          </cell>
          <cell r="T10">
            <v>13.8</v>
          </cell>
          <cell r="U10">
            <v>11.9</v>
          </cell>
          <cell r="Z10">
            <v>9.6</v>
          </cell>
          <cell r="AA10">
            <v>25.1</v>
          </cell>
          <cell r="AB10">
            <v>16.899999999999999</v>
          </cell>
          <cell r="AC10">
            <v>14.2</v>
          </cell>
          <cell r="AD10">
            <v>18.100000000000001</v>
          </cell>
          <cell r="AE10">
            <v>23.3</v>
          </cell>
          <cell r="AF10">
            <v>39.299999999999997</v>
          </cell>
          <cell r="AJ10">
            <v>0</v>
          </cell>
          <cell r="AK10">
            <v>0</v>
          </cell>
          <cell r="AL10">
            <v>22.5</v>
          </cell>
          <cell r="AM10">
            <v>28.16</v>
          </cell>
          <cell r="AN10">
            <v>0</v>
          </cell>
          <cell r="AO10">
            <v>12.4</v>
          </cell>
          <cell r="AP10">
            <v>25.62</v>
          </cell>
          <cell r="AQ10">
            <v>20.03</v>
          </cell>
          <cell r="AR10">
            <v>42.9</v>
          </cell>
          <cell r="AS10">
            <v>38.97</v>
          </cell>
          <cell r="AT10">
            <v>13.13</v>
          </cell>
          <cell r="AU10">
            <v>0</v>
          </cell>
          <cell r="AV10">
            <v>0</v>
          </cell>
          <cell r="AW10">
            <v>0</v>
          </cell>
          <cell r="AX10">
            <v>0</v>
          </cell>
          <cell r="AY10">
            <v>0</v>
          </cell>
          <cell r="AZ10">
            <v>0</v>
          </cell>
          <cell r="BA10">
            <v>0</v>
          </cell>
        </row>
        <row r="11">
          <cell r="B11">
            <v>10</v>
          </cell>
          <cell r="C11">
            <v>0</v>
          </cell>
          <cell r="D11">
            <v>0</v>
          </cell>
          <cell r="E11">
            <v>0</v>
          </cell>
          <cell r="F11">
            <v>0</v>
          </cell>
          <cell r="G11">
            <v>0</v>
          </cell>
          <cell r="H11">
            <v>0</v>
          </cell>
          <cell r="I11">
            <v>0</v>
          </cell>
          <cell r="J11">
            <v>0</v>
          </cell>
          <cell r="K11">
            <v>0</v>
          </cell>
          <cell r="L11">
            <v>0</v>
          </cell>
          <cell r="M11">
            <v>0</v>
          </cell>
          <cell r="N11">
            <v>0</v>
          </cell>
          <cell r="R11">
            <v>14.1</v>
          </cell>
          <cell r="S11">
            <v>23.6</v>
          </cell>
          <cell r="T11">
            <v>13</v>
          </cell>
          <cell r="U11">
            <v>10.3</v>
          </cell>
          <cell r="Z11">
            <v>9.4</v>
          </cell>
          <cell r="AA11">
            <v>23.4</v>
          </cell>
          <cell r="AB11">
            <v>16.600000000000001</v>
          </cell>
          <cell r="AC11">
            <v>19.8</v>
          </cell>
          <cell r="AD11">
            <v>16.399999999999999</v>
          </cell>
          <cell r="AE11">
            <v>18.7</v>
          </cell>
          <cell r="AF11">
            <v>33.9</v>
          </cell>
          <cell r="AJ11">
            <v>0</v>
          </cell>
          <cell r="AK11">
            <v>0</v>
          </cell>
          <cell r="AL11">
            <v>28.16</v>
          </cell>
          <cell r="AM11">
            <v>34.770000000000003</v>
          </cell>
          <cell r="AN11">
            <v>0</v>
          </cell>
          <cell r="AO11">
            <v>12.11</v>
          </cell>
          <cell r="AP11">
            <v>31.58</v>
          </cell>
          <cell r="AQ11">
            <v>25.01</v>
          </cell>
          <cell r="AR11">
            <v>34.770000000000003</v>
          </cell>
          <cell r="AS11">
            <v>32.299999999999997</v>
          </cell>
          <cell r="AT11">
            <v>13.13</v>
          </cell>
          <cell r="AU11">
            <v>0</v>
          </cell>
          <cell r="AV11">
            <v>0</v>
          </cell>
          <cell r="AW11">
            <v>0</v>
          </cell>
          <cell r="AX11">
            <v>0</v>
          </cell>
          <cell r="AY11">
            <v>0</v>
          </cell>
          <cell r="AZ11">
            <v>0</v>
          </cell>
          <cell r="BA11">
            <v>0</v>
          </cell>
        </row>
        <row r="12">
          <cell r="B12">
            <v>11</v>
          </cell>
          <cell r="C12">
            <v>0</v>
          </cell>
          <cell r="D12">
            <v>0</v>
          </cell>
          <cell r="E12">
            <v>0</v>
          </cell>
          <cell r="F12">
            <v>0</v>
          </cell>
          <cell r="G12">
            <v>0</v>
          </cell>
          <cell r="H12">
            <v>0</v>
          </cell>
          <cell r="I12">
            <v>0</v>
          </cell>
          <cell r="J12">
            <v>0</v>
          </cell>
          <cell r="K12">
            <v>0</v>
          </cell>
          <cell r="L12">
            <v>0</v>
          </cell>
          <cell r="M12">
            <v>0</v>
          </cell>
          <cell r="N12">
            <v>0</v>
          </cell>
          <cell r="R12">
            <v>37.9</v>
          </cell>
          <cell r="S12">
            <v>21.1</v>
          </cell>
          <cell r="T12">
            <v>12.3</v>
          </cell>
          <cell r="U12">
            <v>34.200000000000003</v>
          </cell>
          <cell r="Z12">
            <v>9.3000000000000007</v>
          </cell>
          <cell r="AA12">
            <v>27.8</v>
          </cell>
          <cell r="AB12">
            <v>24</v>
          </cell>
          <cell r="AC12">
            <v>15.6</v>
          </cell>
          <cell r="AD12">
            <v>15.4</v>
          </cell>
          <cell r="AE12">
            <v>16.7</v>
          </cell>
          <cell r="AF12">
            <v>29.2</v>
          </cell>
          <cell r="AJ12">
            <v>0</v>
          </cell>
          <cell r="AK12">
            <v>0</v>
          </cell>
          <cell r="AL12">
            <v>24.02</v>
          </cell>
          <cell r="AM12">
            <v>29.95</v>
          </cell>
          <cell r="AN12">
            <v>0</v>
          </cell>
          <cell r="AO12">
            <v>12.11</v>
          </cell>
          <cell r="AP12">
            <v>27.3</v>
          </cell>
          <cell r="AQ12">
            <v>21.41</v>
          </cell>
          <cell r="AR12">
            <v>33.520000000000003</v>
          </cell>
          <cell r="AS12">
            <v>26.45</v>
          </cell>
          <cell r="AT12">
            <v>13.13</v>
          </cell>
          <cell r="AU12">
            <v>0</v>
          </cell>
          <cell r="AV12">
            <v>0</v>
          </cell>
          <cell r="AW12">
            <v>0</v>
          </cell>
          <cell r="AX12">
            <v>0</v>
          </cell>
          <cell r="AY12">
            <v>0</v>
          </cell>
          <cell r="AZ12">
            <v>0</v>
          </cell>
          <cell r="BA12">
            <v>0</v>
          </cell>
        </row>
        <row r="13">
          <cell r="B13">
            <v>12</v>
          </cell>
          <cell r="C13">
            <v>0</v>
          </cell>
          <cell r="D13">
            <v>0</v>
          </cell>
          <cell r="E13">
            <v>0</v>
          </cell>
          <cell r="F13">
            <v>0</v>
          </cell>
          <cell r="G13">
            <v>0</v>
          </cell>
          <cell r="H13">
            <v>0</v>
          </cell>
          <cell r="I13">
            <v>0</v>
          </cell>
          <cell r="J13">
            <v>0</v>
          </cell>
          <cell r="K13">
            <v>0</v>
          </cell>
          <cell r="L13">
            <v>0</v>
          </cell>
          <cell r="M13">
            <v>0</v>
          </cell>
          <cell r="N13">
            <v>0</v>
          </cell>
          <cell r="R13">
            <v>17.600000000000001</v>
          </cell>
          <cell r="S13">
            <v>20.5</v>
          </cell>
          <cell r="T13">
            <v>12.1</v>
          </cell>
          <cell r="U13">
            <v>18.3</v>
          </cell>
          <cell r="Z13">
            <v>9.1</v>
          </cell>
          <cell r="AA13">
            <v>21.7</v>
          </cell>
          <cell r="AB13">
            <v>22.2</v>
          </cell>
          <cell r="AC13">
            <v>27</v>
          </cell>
          <cell r="AD13">
            <v>15.7</v>
          </cell>
          <cell r="AE13">
            <v>15</v>
          </cell>
          <cell r="AF13">
            <v>27</v>
          </cell>
          <cell r="AJ13">
            <v>0</v>
          </cell>
          <cell r="AK13">
            <v>0</v>
          </cell>
          <cell r="AL13">
            <v>24.81</v>
          </cell>
          <cell r="AM13">
            <v>30.88</v>
          </cell>
          <cell r="AN13">
            <v>0</v>
          </cell>
          <cell r="AO13">
            <v>16.2</v>
          </cell>
          <cell r="AP13">
            <v>28.16</v>
          </cell>
          <cell r="AQ13">
            <v>22.14</v>
          </cell>
          <cell r="AR13">
            <v>29.95</v>
          </cell>
          <cell r="AS13">
            <v>25.21</v>
          </cell>
          <cell r="AT13">
            <v>13.13</v>
          </cell>
          <cell r="AU13">
            <v>0</v>
          </cell>
          <cell r="AV13">
            <v>0</v>
          </cell>
          <cell r="AW13">
            <v>0</v>
          </cell>
          <cell r="AX13">
            <v>0</v>
          </cell>
          <cell r="AY13">
            <v>0</v>
          </cell>
          <cell r="AZ13">
            <v>0</v>
          </cell>
          <cell r="BA13">
            <v>0</v>
          </cell>
        </row>
        <row r="14">
          <cell r="B14">
            <v>13</v>
          </cell>
          <cell r="C14">
            <v>0</v>
          </cell>
          <cell r="D14">
            <v>0</v>
          </cell>
          <cell r="E14">
            <v>0</v>
          </cell>
          <cell r="F14">
            <v>0</v>
          </cell>
          <cell r="G14">
            <v>0</v>
          </cell>
          <cell r="H14">
            <v>0</v>
          </cell>
          <cell r="I14">
            <v>0</v>
          </cell>
          <cell r="J14">
            <v>0</v>
          </cell>
          <cell r="K14">
            <v>0</v>
          </cell>
          <cell r="L14">
            <v>0</v>
          </cell>
          <cell r="M14">
            <v>0</v>
          </cell>
          <cell r="N14">
            <v>0</v>
          </cell>
          <cell r="R14">
            <v>14.9</v>
          </cell>
          <cell r="S14">
            <v>18.600000000000001</v>
          </cell>
          <cell r="T14">
            <v>11.3</v>
          </cell>
          <cell r="U14">
            <v>14.9</v>
          </cell>
          <cell r="Z14">
            <v>8.8000000000000007</v>
          </cell>
          <cell r="AA14">
            <v>19.7</v>
          </cell>
          <cell r="AB14">
            <v>16.5</v>
          </cell>
          <cell r="AC14">
            <v>17.8</v>
          </cell>
          <cell r="AD14">
            <v>14.7</v>
          </cell>
          <cell r="AE14">
            <v>13.8</v>
          </cell>
          <cell r="AF14">
            <v>26.8</v>
          </cell>
          <cell r="AJ14">
            <v>0</v>
          </cell>
          <cell r="AK14">
            <v>0</v>
          </cell>
          <cell r="AL14">
            <v>22.88</v>
          </cell>
          <cell r="AM14">
            <v>28.6</v>
          </cell>
          <cell r="AN14">
            <v>0</v>
          </cell>
          <cell r="AO14">
            <v>12.61</v>
          </cell>
          <cell r="AP14">
            <v>26.03</v>
          </cell>
          <cell r="AQ14">
            <v>20.37</v>
          </cell>
          <cell r="AR14">
            <v>38.700000000000003</v>
          </cell>
          <cell r="AS14">
            <v>29.5</v>
          </cell>
          <cell r="AT14">
            <v>18.41</v>
          </cell>
          <cell r="AU14">
            <v>0</v>
          </cell>
          <cell r="AV14">
            <v>0</v>
          </cell>
          <cell r="AW14">
            <v>0</v>
          </cell>
          <cell r="AX14">
            <v>0</v>
          </cell>
          <cell r="AY14">
            <v>0</v>
          </cell>
          <cell r="AZ14">
            <v>0</v>
          </cell>
          <cell r="BA14">
            <v>0</v>
          </cell>
        </row>
        <row r="15">
          <cell r="B15">
            <v>14</v>
          </cell>
          <cell r="C15">
            <v>0</v>
          </cell>
          <cell r="D15">
            <v>0</v>
          </cell>
          <cell r="E15">
            <v>0</v>
          </cell>
          <cell r="F15">
            <v>0</v>
          </cell>
          <cell r="G15">
            <v>0</v>
          </cell>
          <cell r="H15">
            <v>0</v>
          </cell>
          <cell r="I15">
            <v>0</v>
          </cell>
          <cell r="J15">
            <v>0</v>
          </cell>
          <cell r="K15">
            <v>0</v>
          </cell>
          <cell r="L15">
            <v>0</v>
          </cell>
          <cell r="M15">
            <v>0</v>
          </cell>
          <cell r="N15">
            <v>0</v>
          </cell>
          <cell r="R15">
            <v>17.3</v>
          </cell>
          <cell r="S15">
            <v>21.7</v>
          </cell>
          <cell r="T15">
            <v>10.9</v>
          </cell>
          <cell r="U15">
            <v>12.8</v>
          </cell>
          <cell r="Z15">
            <v>8.6</v>
          </cell>
          <cell r="AA15">
            <v>46.2</v>
          </cell>
          <cell r="AB15">
            <v>16</v>
          </cell>
          <cell r="AC15">
            <v>38.5</v>
          </cell>
          <cell r="AD15">
            <v>12.5</v>
          </cell>
          <cell r="AF15">
            <v>40.4</v>
          </cell>
          <cell r="AJ15">
            <v>0</v>
          </cell>
          <cell r="AK15">
            <v>0</v>
          </cell>
          <cell r="AL15">
            <v>25.21</v>
          </cell>
          <cell r="AM15">
            <v>31.35</v>
          </cell>
          <cell r="AN15">
            <v>0</v>
          </cell>
          <cell r="AO15">
            <v>18.41</v>
          </cell>
          <cell r="AP15">
            <v>28.38</v>
          </cell>
          <cell r="AQ15">
            <v>22.32</v>
          </cell>
          <cell r="AR15">
            <v>50.5</v>
          </cell>
          <cell r="AS15">
            <v>26.87</v>
          </cell>
          <cell r="AT15">
            <v>13.13</v>
          </cell>
          <cell r="AU15">
            <v>0</v>
          </cell>
          <cell r="AV15">
            <v>0</v>
          </cell>
          <cell r="AW15">
            <v>0</v>
          </cell>
          <cell r="AX15">
            <v>0</v>
          </cell>
          <cell r="AY15">
            <v>0</v>
          </cell>
          <cell r="AZ15">
            <v>0</v>
          </cell>
          <cell r="BA15">
            <v>0</v>
          </cell>
        </row>
        <row r="16">
          <cell r="B16">
            <v>15</v>
          </cell>
          <cell r="C16">
            <v>0</v>
          </cell>
          <cell r="D16">
            <v>0</v>
          </cell>
          <cell r="E16">
            <v>0</v>
          </cell>
          <cell r="F16">
            <v>0</v>
          </cell>
          <cell r="G16">
            <v>0</v>
          </cell>
          <cell r="H16">
            <v>0</v>
          </cell>
          <cell r="I16">
            <v>0</v>
          </cell>
          <cell r="J16">
            <v>0</v>
          </cell>
          <cell r="K16">
            <v>0</v>
          </cell>
          <cell r="L16">
            <v>0</v>
          </cell>
          <cell r="M16">
            <v>0</v>
          </cell>
          <cell r="N16">
            <v>0</v>
          </cell>
          <cell r="R16">
            <v>14.2</v>
          </cell>
          <cell r="S16">
            <v>28.7</v>
          </cell>
          <cell r="T16">
            <v>10.7</v>
          </cell>
          <cell r="U16">
            <v>11.9</v>
          </cell>
          <cell r="Z16">
            <v>8.5</v>
          </cell>
          <cell r="AA16">
            <v>25.4</v>
          </cell>
          <cell r="AB16">
            <v>15.7</v>
          </cell>
          <cell r="AC16">
            <v>26.5</v>
          </cell>
          <cell r="AD16">
            <v>11.9</v>
          </cell>
          <cell r="AE16">
            <v>25.7</v>
          </cell>
          <cell r="AF16">
            <v>23.8</v>
          </cell>
          <cell r="AJ16">
            <v>0</v>
          </cell>
          <cell r="AK16">
            <v>0</v>
          </cell>
          <cell r="AL16">
            <v>24.42</v>
          </cell>
          <cell r="AM16">
            <v>30.41</v>
          </cell>
          <cell r="AN16">
            <v>0</v>
          </cell>
          <cell r="AO16">
            <v>17.64</v>
          </cell>
          <cell r="AP16">
            <v>27.73</v>
          </cell>
          <cell r="AQ16">
            <v>21.77</v>
          </cell>
          <cell r="AR16">
            <v>66.099999999999994</v>
          </cell>
          <cell r="AS16">
            <v>57.48</v>
          </cell>
          <cell r="AT16">
            <v>15.53</v>
          </cell>
          <cell r="AU16">
            <v>0</v>
          </cell>
          <cell r="AV16">
            <v>0</v>
          </cell>
          <cell r="AW16">
            <v>0</v>
          </cell>
          <cell r="AX16">
            <v>0</v>
          </cell>
          <cell r="AY16">
            <v>0</v>
          </cell>
          <cell r="AZ16">
            <v>0</v>
          </cell>
          <cell r="BA16">
            <v>0</v>
          </cell>
        </row>
        <row r="17">
          <cell r="B17">
            <v>16</v>
          </cell>
          <cell r="C17">
            <v>0</v>
          </cell>
          <cell r="D17">
            <v>0</v>
          </cell>
          <cell r="E17">
            <v>0</v>
          </cell>
          <cell r="F17">
            <v>0</v>
          </cell>
          <cell r="G17">
            <v>0</v>
          </cell>
          <cell r="H17">
            <v>0</v>
          </cell>
          <cell r="I17">
            <v>0</v>
          </cell>
          <cell r="J17">
            <v>0</v>
          </cell>
          <cell r="K17">
            <v>0</v>
          </cell>
          <cell r="L17">
            <v>0</v>
          </cell>
          <cell r="M17">
            <v>0</v>
          </cell>
          <cell r="N17">
            <v>0</v>
          </cell>
          <cell r="R17">
            <v>13.3</v>
          </cell>
          <cell r="S17">
            <v>28.9</v>
          </cell>
          <cell r="T17">
            <v>11.9</v>
          </cell>
          <cell r="U17">
            <v>10.9</v>
          </cell>
          <cell r="Z17">
            <v>8.1</v>
          </cell>
          <cell r="AA17">
            <v>56</v>
          </cell>
          <cell r="AB17">
            <v>15.7</v>
          </cell>
          <cell r="AC17">
            <v>22.1</v>
          </cell>
          <cell r="AD17">
            <v>11.9</v>
          </cell>
          <cell r="AE17">
            <v>18.7</v>
          </cell>
          <cell r="AF17">
            <v>16</v>
          </cell>
          <cell r="AJ17">
            <v>0</v>
          </cell>
          <cell r="AK17">
            <v>0</v>
          </cell>
          <cell r="AL17">
            <v>22.5</v>
          </cell>
          <cell r="AM17">
            <v>28.16</v>
          </cell>
          <cell r="AN17">
            <v>0</v>
          </cell>
          <cell r="AO17">
            <v>14.63</v>
          </cell>
          <cell r="AP17">
            <v>25.62</v>
          </cell>
          <cell r="AQ17">
            <v>20.03</v>
          </cell>
          <cell r="AR17">
            <v>19.04</v>
          </cell>
          <cell r="AS17">
            <v>37.36</v>
          </cell>
          <cell r="AT17">
            <v>15.53</v>
          </cell>
          <cell r="AU17">
            <v>0</v>
          </cell>
          <cell r="AV17">
            <v>0</v>
          </cell>
          <cell r="AW17">
            <v>0</v>
          </cell>
          <cell r="AX17">
            <v>0</v>
          </cell>
          <cell r="AY17">
            <v>0</v>
          </cell>
          <cell r="AZ17">
            <v>0</v>
          </cell>
          <cell r="BA17">
            <v>0</v>
          </cell>
        </row>
        <row r="18">
          <cell r="B18">
            <v>17</v>
          </cell>
          <cell r="C18">
            <v>0</v>
          </cell>
          <cell r="D18">
            <v>0</v>
          </cell>
          <cell r="E18">
            <v>0</v>
          </cell>
          <cell r="F18">
            <v>0</v>
          </cell>
          <cell r="G18">
            <v>0</v>
          </cell>
          <cell r="H18">
            <v>0</v>
          </cell>
          <cell r="I18">
            <v>0</v>
          </cell>
          <cell r="J18">
            <v>0</v>
          </cell>
          <cell r="K18">
            <v>0</v>
          </cell>
          <cell r="L18">
            <v>0</v>
          </cell>
          <cell r="M18">
            <v>0</v>
          </cell>
          <cell r="N18">
            <v>0</v>
          </cell>
          <cell r="R18">
            <v>12.7</v>
          </cell>
          <cell r="S18">
            <v>45.4</v>
          </cell>
          <cell r="T18">
            <v>11.7</v>
          </cell>
          <cell r="U18">
            <v>10.7</v>
          </cell>
          <cell r="Z18">
            <v>8</v>
          </cell>
          <cell r="AA18">
            <v>59.1</v>
          </cell>
          <cell r="AB18">
            <v>14.7</v>
          </cell>
          <cell r="AC18">
            <v>29.1</v>
          </cell>
          <cell r="AD18">
            <v>11.5</v>
          </cell>
          <cell r="AE18">
            <v>22.3</v>
          </cell>
          <cell r="AF18">
            <v>15.9</v>
          </cell>
          <cell r="AJ18">
            <v>0</v>
          </cell>
          <cell r="AK18">
            <v>0</v>
          </cell>
          <cell r="AL18">
            <v>21.41</v>
          </cell>
          <cell r="AM18">
            <v>26.87</v>
          </cell>
          <cell r="AN18">
            <v>0</v>
          </cell>
          <cell r="AO18">
            <v>14.03</v>
          </cell>
          <cell r="AP18">
            <v>24.42</v>
          </cell>
          <cell r="AQ18">
            <v>19.04</v>
          </cell>
          <cell r="AR18">
            <v>44.36</v>
          </cell>
          <cell r="AS18">
            <v>33.770000000000003</v>
          </cell>
          <cell r="AT18">
            <v>14.27</v>
          </cell>
          <cell r="AU18">
            <v>0</v>
          </cell>
          <cell r="AV18">
            <v>0</v>
          </cell>
          <cell r="AW18">
            <v>0</v>
          </cell>
          <cell r="AX18">
            <v>0</v>
          </cell>
          <cell r="AY18">
            <v>0</v>
          </cell>
          <cell r="AZ18">
            <v>0</v>
          </cell>
          <cell r="BA18">
            <v>0</v>
          </cell>
        </row>
        <row r="19">
          <cell r="B19">
            <v>18</v>
          </cell>
          <cell r="C19">
            <v>0</v>
          </cell>
          <cell r="D19">
            <v>0</v>
          </cell>
          <cell r="E19">
            <v>0</v>
          </cell>
          <cell r="F19">
            <v>0</v>
          </cell>
          <cell r="G19">
            <v>0</v>
          </cell>
          <cell r="H19">
            <v>0</v>
          </cell>
          <cell r="I19">
            <v>0</v>
          </cell>
          <cell r="J19">
            <v>0</v>
          </cell>
          <cell r="K19">
            <v>0</v>
          </cell>
          <cell r="L19">
            <v>0</v>
          </cell>
          <cell r="M19">
            <v>0</v>
          </cell>
          <cell r="N19">
            <v>0</v>
          </cell>
          <cell r="R19">
            <v>15.3</v>
          </cell>
          <cell r="S19">
            <v>41.9</v>
          </cell>
          <cell r="T19">
            <v>22.3</v>
          </cell>
          <cell r="U19">
            <v>11.1</v>
          </cell>
          <cell r="Z19">
            <v>7.7</v>
          </cell>
          <cell r="AA19">
            <v>52.2</v>
          </cell>
          <cell r="AB19">
            <v>13.7</v>
          </cell>
          <cell r="AC19">
            <v>24.2</v>
          </cell>
          <cell r="AD19">
            <v>10.9</v>
          </cell>
          <cell r="AE19">
            <v>35.200000000000003</v>
          </cell>
          <cell r="AF19">
            <v>17.2</v>
          </cell>
          <cell r="AJ19">
            <v>0</v>
          </cell>
          <cell r="AK19">
            <v>0</v>
          </cell>
          <cell r="AL19">
            <v>19.7</v>
          </cell>
          <cell r="AM19">
            <v>24.81</v>
          </cell>
          <cell r="AN19">
            <v>0</v>
          </cell>
          <cell r="AO19">
            <v>14.03</v>
          </cell>
          <cell r="AP19">
            <v>22.5</v>
          </cell>
          <cell r="AQ19">
            <v>17.489999999999998</v>
          </cell>
          <cell r="AR19">
            <v>29.5</v>
          </cell>
          <cell r="AS19">
            <v>30.41</v>
          </cell>
          <cell r="AT19">
            <v>21.77</v>
          </cell>
          <cell r="AU19">
            <v>0</v>
          </cell>
          <cell r="AV19">
            <v>0</v>
          </cell>
          <cell r="AW19">
            <v>0</v>
          </cell>
          <cell r="AX19">
            <v>0</v>
          </cell>
          <cell r="AY19">
            <v>0</v>
          </cell>
          <cell r="AZ19">
            <v>0</v>
          </cell>
          <cell r="BA19">
            <v>0</v>
          </cell>
        </row>
        <row r="20">
          <cell r="B20">
            <v>19</v>
          </cell>
          <cell r="C20">
            <v>0</v>
          </cell>
          <cell r="D20">
            <v>0</v>
          </cell>
          <cell r="E20">
            <v>0</v>
          </cell>
          <cell r="F20">
            <v>0</v>
          </cell>
          <cell r="G20">
            <v>0</v>
          </cell>
          <cell r="H20">
            <v>0</v>
          </cell>
          <cell r="I20">
            <v>0</v>
          </cell>
          <cell r="J20">
            <v>0</v>
          </cell>
          <cell r="K20">
            <v>0</v>
          </cell>
          <cell r="L20">
            <v>0</v>
          </cell>
          <cell r="M20">
            <v>0</v>
          </cell>
          <cell r="N20">
            <v>0</v>
          </cell>
          <cell r="R20">
            <v>11.9</v>
          </cell>
          <cell r="S20">
            <v>46.3</v>
          </cell>
          <cell r="T20">
            <v>14.9</v>
          </cell>
          <cell r="U20">
            <v>10.1</v>
          </cell>
          <cell r="Z20">
            <v>7.5</v>
          </cell>
          <cell r="AA20">
            <v>35.299999999999997</v>
          </cell>
          <cell r="AB20">
            <v>12.9</v>
          </cell>
          <cell r="AC20">
            <v>20.5</v>
          </cell>
          <cell r="AD20">
            <v>10.199999999999999</v>
          </cell>
          <cell r="AE20">
            <v>27</v>
          </cell>
          <cell r="AF20">
            <v>21.8</v>
          </cell>
          <cell r="AJ20">
            <v>0</v>
          </cell>
          <cell r="AK20">
            <v>0</v>
          </cell>
          <cell r="AL20">
            <v>18.100000000000001</v>
          </cell>
          <cell r="AM20">
            <v>23.25</v>
          </cell>
          <cell r="AN20">
            <v>0</v>
          </cell>
          <cell r="AO20">
            <v>15.93</v>
          </cell>
          <cell r="AP20">
            <v>21.06</v>
          </cell>
          <cell r="AQ20">
            <v>16.34</v>
          </cell>
          <cell r="AR20">
            <v>32.299999999999997</v>
          </cell>
          <cell r="AS20">
            <v>26.87</v>
          </cell>
          <cell r="AT20">
            <v>21.06</v>
          </cell>
          <cell r="AU20">
            <v>0</v>
          </cell>
          <cell r="AV20">
            <v>0</v>
          </cell>
          <cell r="AW20">
            <v>0</v>
          </cell>
          <cell r="AX20">
            <v>0</v>
          </cell>
          <cell r="AY20">
            <v>0</v>
          </cell>
          <cell r="AZ20">
            <v>0</v>
          </cell>
          <cell r="BA20">
            <v>0</v>
          </cell>
        </row>
        <row r="21">
          <cell r="B21">
            <v>20</v>
          </cell>
          <cell r="C21">
            <v>0</v>
          </cell>
          <cell r="D21">
            <v>0</v>
          </cell>
          <cell r="E21">
            <v>0</v>
          </cell>
          <cell r="F21">
            <v>0</v>
          </cell>
          <cell r="G21">
            <v>0</v>
          </cell>
          <cell r="H21">
            <v>0</v>
          </cell>
          <cell r="I21">
            <v>0</v>
          </cell>
          <cell r="J21">
            <v>0</v>
          </cell>
          <cell r="K21">
            <v>0</v>
          </cell>
          <cell r="L21">
            <v>0</v>
          </cell>
          <cell r="M21">
            <v>0</v>
          </cell>
          <cell r="N21">
            <v>0</v>
          </cell>
          <cell r="R21">
            <v>11.8</v>
          </cell>
          <cell r="S21">
            <v>26.6</v>
          </cell>
          <cell r="T21">
            <v>13.4</v>
          </cell>
          <cell r="U21">
            <v>9.6999999999999993</v>
          </cell>
          <cell r="Z21">
            <v>7.5</v>
          </cell>
          <cell r="AA21">
            <v>30.2</v>
          </cell>
          <cell r="AB21">
            <v>12.5</v>
          </cell>
          <cell r="AC21">
            <v>22.4</v>
          </cell>
          <cell r="AD21">
            <v>10.1</v>
          </cell>
          <cell r="AE21">
            <v>21.2</v>
          </cell>
          <cell r="AF21">
            <v>21.9</v>
          </cell>
          <cell r="AJ21">
            <v>0</v>
          </cell>
          <cell r="AK21">
            <v>0</v>
          </cell>
          <cell r="AL21">
            <v>19.7</v>
          </cell>
          <cell r="AM21">
            <v>24.81</v>
          </cell>
          <cell r="AN21">
            <v>0</v>
          </cell>
          <cell r="AO21">
            <v>38.159999999999997</v>
          </cell>
          <cell r="AP21">
            <v>22.69</v>
          </cell>
          <cell r="AQ21">
            <v>17.64</v>
          </cell>
          <cell r="AR21">
            <v>36.83</v>
          </cell>
          <cell r="AS21">
            <v>27.73</v>
          </cell>
          <cell r="AT21">
            <v>20.03</v>
          </cell>
          <cell r="AU21">
            <v>0</v>
          </cell>
          <cell r="AV21">
            <v>0</v>
          </cell>
          <cell r="AW21">
            <v>0</v>
          </cell>
          <cell r="AX21">
            <v>0</v>
          </cell>
          <cell r="AY21">
            <v>0</v>
          </cell>
          <cell r="AZ21">
            <v>0</v>
          </cell>
          <cell r="BA21">
            <v>0</v>
          </cell>
        </row>
        <row r="22">
          <cell r="B22">
            <v>21</v>
          </cell>
          <cell r="C22">
            <v>0</v>
          </cell>
          <cell r="D22">
            <v>0</v>
          </cell>
          <cell r="E22">
            <v>0</v>
          </cell>
          <cell r="F22">
            <v>0</v>
          </cell>
          <cell r="G22">
            <v>0</v>
          </cell>
          <cell r="H22">
            <v>0</v>
          </cell>
          <cell r="I22">
            <v>0</v>
          </cell>
          <cell r="J22">
            <v>0</v>
          </cell>
          <cell r="K22">
            <v>0</v>
          </cell>
          <cell r="L22">
            <v>0</v>
          </cell>
          <cell r="M22">
            <v>0</v>
          </cell>
          <cell r="N22">
            <v>0</v>
          </cell>
          <cell r="R22">
            <v>14</v>
          </cell>
          <cell r="S22">
            <v>30.4</v>
          </cell>
          <cell r="T22">
            <v>20.3</v>
          </cell>
          <cell r="U22">
            <v>51.2</v>
          </cell>
          <cell r="Z22">
            <v>7.3</v>
          </cell>
          <cell r="AA22">
            <v>44.9</v>
          </cell>
          <cell r="AB22">
            <v>12.1</v>
          </cell>
          <cell r="AC22">
            <v>16.5</v>
          </cell>
          <cell r="AD22">
            <v>22.3</v>
          </cell>
          <cell r="AE22">
            <v>19.2</v>
          </cell>
          <cell r="AF22">
            <v>33</v>
          </cell>
          <cell r="AJ22">
            <v>0</v>
          </cell>
          <cell r="AK22">
            <v>0</v>
          </cell>
          <cell r="AL22">
            <v>17.2</v>
          </cell>
          <cell r="AM22">
            <v>22.14</v>
          </cell>
          <cell r="AN22">
            <v>0</v>
          </cell>
          <cell r="AO22">
            <v>18.88</v>
          </cell>
          <cell r="AP22">
            <v>20.03</v>
          </cell>
          <cell r="AQ22">
            <v>15.53</v>
          </cell>
          <cell r="AR22">
            <v>40.9</v>
          </cell>
          <cell r="AS22">
            <v>26.45</v>
          </cell>
          <cell r="AT22">
            <v>17.79</v>
          </cell>
          <cell r="AU22">
            <v>0</v>
          </cell>
          <cell r="AV22">
            <v>0</v>
          </cell>
          <cell r="AW22">
            <v>0</v>
          </cell>
          <cell r="AX22">
            <v>0</v>
          </cell>
          <cell r="AY22">
            <v>0</v>
          </cell>
          <cell r="AZ22">
            <v>0</v>
          </cell>
          <cell r="BA22">
            <v>0</v>
          </cell>
        </row>
        <row r="23">
          <cell r="B23">
            <v>22</v>
          </cell>
          <cell r="C23">
            <v>0</v>
          </cell>
          <cell r="D23">
            <v>0</v>
          </cell>
          <cell r="E23">
            <v>0</v>
          </cell>
          <cell r="F23">
            <v>0</v>
          </cell>
          <cell r="G23">
            <v>0</v>
          </cell>
          <cell r="H23">
            <v>0</v>
          </cell>
          <cell r="I23">
            <v>0</v>
          </cell>
          <cell r="J23">
            <v>0</v>
          </cell>
          <cell r="K23">
            <v>0</v>
          </cell>
          <cell r="L23">
            <v>0</v>
          </cell>
          <cell r="M23">
            <v>0</v>
          </cell>
          <cell r="N23">
            <v>0</v>
          </cell>
          <cell r="R23">
            <v>13.7</v>
          </cell>
          <cell r="S23">
            <v>74.900000000000006</v>
          </cell>
          <cell r="T23">
            <v>32.1</v>
          </cell>
          <cell r="U23">
            <v>17.600000000000001</v>
          </cell>
          <cell r="Z23">
            <v>7.1</v>
          </cell>
          <cell r="AA23">
            <v>30.3</v>
          </cell>
          <cell r="AB23">
            <v>11.5</v>
          </cell>
          <cell r="AC23">
            <v>17.399999999999999</v>
          </cell>
          <cell r="AD23">
            <v>10.199999999999999</v>
          </cell>
          <cell r="AE23">
            <v>17.7</v>
          </cell>
          <cell r="AF23">
            <v>65.2</v>
          </cell>
          <cell r="AJ23">
            <v>0</v>
          </cell>
          <cell r="AK23">
            <v>0</v>
          </cell>
          <cell r="AL23">
            <v>17.79</v>
          </cell>
          <cell r="AM23">
            <v>22.88</v>
          </cell>
          <cell r="AN23">
            <v>0</v>
          </cell>
          <cell r="AO23">
            <v>16.62</v>
          </cell>
          <cell r="AP23">
            <v>20.71</v>
          </cell>
          <cell r="AQ23">
            <v>16.059999999999999</v>
          </cell>
          <cell r="AR23">
            <v>31.58</v>
          </cell>
          <cell r="AS23">
            <v>27.3</v>
          </cell>
          <cell r="AT23">
            <v>15.53</v>
          </cell>
          <cell r="AU23">
            <v>0</v>
          </cell>
          <cell r="AV23">
            <v>0</v>
          </cell>
          <cell r="AW23">
            <v>0</v>
          </cell>
          <cell r="AX23">
            <v>0</v>
          </cell>
          <cell r="AY23">
            <v>0</v>
          </cell>
          <cell r="AZ23">
            <v>0</v>
          </cell>
          <cell r="BA23">
            <v>0</v>
          </cell>
        </row>
        <row r="24">
          <cell r="B24">
            <v>23</v>
          </cell>
          <cell r="C24">
            <v>0</v>
          </cell>
          <cell r="D24">
            <v>0</v>
          </cell>
          <cell r="E24">
            <v>0</v>
          </cell>
          <cell r="F24">
            <v>0</v>
          </cell>
          <cell r="G24">
            <v>0</v>
          </cell>
          <cell r="H24">
            <v>0</v>
          </cell>
          <cell r="I24">
            <v>0</v>
          </cell>
          <cell r="J24">
            <v>0</v>
          </cell>
          <cell r="K24">
            <v>0</v>
          </cell>
          <cell r="L24">
            <v>0</v>
          </cell>
          <cell r="M24">
            <v>0</v>
          </cell>
          <cell r="N24">
            <v>0</v>
          </cell>
          <cell r="R24">
            <v>11.9</v>
          </cell>
          <cell r="S24">
            <v>60.6</v>
          </cell>
          <cell r="T24">
            <v>17.3</v>
          </cell>
          <cell r="U24">
            <v>14.2</v>
          </cell>
          <cell r="Z24">
            <v>7</v>
          </cell>
          <cell r="AA24">
            <v>26.8</v>
          </cell>
          <cell r="AB24">
            <v>18.3</v>
          </cell>
          <cell r="AC24">
            <v>16.5</v>
          </cell>
          <cell r="AD24">
            <v>11.7</v>
          </cell>
          <cell r="AE24">
            <v>17.3</v>
          </cell>
          <cell r="AF24">
            <v>30.5</v>
          </cell>
          <cell r="AJ24">
            <v>0</v>
          </cell>
          <cell r="AK24">
            <v>0</v>
          </cell>
          <cell r="AL24">
            <v>16.34</v>
          </cell>
          <cell r="AM24">
            <v>21.06</v>
          </cell>
          <cell r="AN24">
            <v>0</v>
          </cell>
          <cell r="AO24">
            <v>31.58</v>
          </cell>
          <cell r="AP24">
            <v>19.2</v>
          </cell>
          <cell r="AQ24">
            <v>14.88</v>
          </cell>
          <cell r="AR24">
            <v>29.5</v>
          </cell>
          <cell r="AS24">
            <v>24.81</v>
          </cell>
          <cell r="AT24">
            <v>17.2</v>
          </cell>
          <cell r="AU24">
            <v>0</v>
          </cell>
          <cell r="AV24">
            <v>0</v>
          </cell>
          <cell r="AW24">
            <v>0</v>
          </cell>
          <cell r="AX24">
            <v>0</v>
          </cell>
          <cell r="AY24">
            <v>0</v>
          </cell>
          <cell r="AZ24">
            <v>0</v>
          </cell>
          <cell r="BA24">
            <v>0</v>
          </cell>
        </row>
        <row r="25">
          <cell r="B25">
            <v>24</v>
          </cell>
          <cell r="C25">
            <v>0</v>
          </cell>
          <cell r="D25">
            <v>0</v>
          </cell>
          <cell r="E25">
            <v>0</v>
          </cell>
          <cell r="F25">
            <v>0</v>
          </cell>
          <cell r="G25">
            <v>0</v>
          </cell>
          <cell r="H25">
            <v>0</v>
          </cell>
          <cell r="I25">
            <v>0</v>
          </cell>
          <cell r="J25">
            <v>0</v>
          </cell>
          <cell r="K25">
            <v>0</v>
          </cell>
          <cell r="L25">
            <v>0</v>
          </cell>
          <cell r="M25">
            <v>0</v>
          </cell>
          <cell r="N25">
            <v>0</v>
          </cell>
          <cell r="R25">
            <v>11.2</v>
          </cell>
          <cell r="S25">
            <v>41.9</v>
          </cell>
          <cell r="T25">
            <v>15.3</v>
          </cell>
          <cell r="U25">
            <v>13</v>
          </cell>
          <cell r="V25">
            <v>17.3</v>
          </cell>
          <cell r="Z25">
            <v>6.7</v>
          </cell>
          <cell r="AA25">
            <v>51.7</v>
          </cell>
          <cell r="AB25">
            <v>14.9</v>
          </cell>
          <cell r="AC25">
            <v>16.5</v>
          </cell>
          <cell r="AD25">
            <v>10.7</v>
          </cell>
          <cell r="AE25">
            <v>17.600000000000001</v>
          </cell>
          <cell r="AF25">
            <v>23.9</v>
          </cell>
          <cell r="AJ25">
            <v>0</v>
          </cell>
          <cell r="AK25">
            <v>0</v>
          </cell>
          <cell r="AL25">
            <v>17.2</v>
          </cell>
          <cell r="AM25">
            <v>22.14</v>
          </cell>
          <cell r="AN25">
            <v>0</v>
          </cell>
          <cell r="AO25">
            <v>36.83</v>
          </cell>
          <cell r="AP25">
            <v>20.03</v>
          </cell>
          <cell r="AQ25">
            <v>15.53</v>
          </cell>
          <cell r="AR25">
            <v>25.83</v>
          </cell>
          <cell r="AS25">
            <v>23.25</v>
          </cell>
          <cell r="AT25">
            <v>14.76</v>
          </cell>
          <cell r="AU25">
            <v>0</v>
          </cell>
          <cell r="AV25">
            <v>0</v>
          </cell>
          <cell r="AW25">
            <v>0</v>
          </cell>
          <cell r="AX25">
            <v>0</v>
          </cell>
          <cell r="AY25">
            <v>0</v>
          </cell>
          <cell r="AZ25">
            <v>0</v>
          </cell>
          <cell r="BA25">
            <v>0</v>
          </cell>
        </row>
        <row r="26">
          <cell r="B26">
            <v>25</v>
          </cell>
          <cell r="C26">
            <v>0</v>
          </cell>
          <cell r="D26">
            <v>0</v>
          </cell>
          <cell r="E26">
            <v>0</v>
          </cell>
          <cell r="F26">
            <v>0</v>
          </cell>
          <cell r="G26">
            <v>0</v>
          </cell>
          <cell r="H26">
            <v>0</v>
          </cell>
          <cell r="I26">
            <v>0</v>
          </cell>
          <cell r="J26">
            <v>0</v>
          </cell>
          <cell r="K26">
            <v>0</v>
          </cell>
          <cell r="L26">
            <v>0</v>
          </cell>
          <cell r="M26">
            <v>0</v>
          </cell>
          <cell r="N26">
            <v>0</v>
          </cell>
          <cell r="R26">
            <v>11.1</v>
          </cell>
          <cell r="S26">
            <v>29.8</v>
          </cell>
          <cell r="T26">
            <v>15.6</v>
          </cell>
          <cell r="U26">
            <v>12.1</v>
          </cell>
          <cell r="V26">
            <v>26.2</v>
          </cell>
          <cell r="Z26">
            <v>6.5</v>
          </cell>
          <cell r="AA26">
            <v>22.5</v>
          </cell>
          <cell r="AB26">
            <v>21.9</v>
          </cell>
          <cell r="AC26">
            <v>15.6</v>
          </cell>
          <cell r="AD26">
            <v>10.199999999999999</v>
          </cell>
          <cell r="AE26">
            <v>18.7</v>
          </cell>
          <cell r="AF26">
            <v>24.9</v>
          </cell>
          <cell r="AJ26">
            <v>0</v>
          </cell>
          <cell r="AK26">
            <v>0</v>
          </cell>
          <cell r="AL26">
            <v>18.100000000000001</v>
          </cell>
          <cell r="AM26">
            <v>23.25</v>
          </cell>
          <cell r="AN26">
            <v>0</v>
          </cell>
          <cell r="AO26">
            <v>22.88</v>
          </cell>
          <cell r="AP26">
            <v>21.06</v>
          </cell>
          <cell r="AQ26">
            <v>16.34</v>
          </cell>
          <cell r="AR26">
            <v>45.85</v>
          </cell>
          <cell r="AS26">
            <v>22.14</v>
          </cell>
          <cell r="AT26">
            <v>18.100000000000001</v>
          </cell>
          <cell r="AU26">
            <v>0</v>
          </cell>
          <cell r="AV26">
            <v>0</v>
          </cell>
          <cell r="AW26">
            <v>0</v>
          </cell>
          <cell r="AX26">
            <v>0</v>
          </cell>
          <cell r="AY26">
            <v>0</v>
          </cell>
          <cell r="AZ26">
            <v>0</v>
          </cell>
          <cell r="BA26">
            <v>0</v>
          </cell>
        </row>
        <row r="27">
          <cell r="B27">
            <v>26</v>
          </cell>
          <cell r="C27">
            <v>0</v>
          </cell>
          <cell r="D27">
            <v>0</v>
          </cell>
          <cell r="E27">
            <v>0</v>
          </cell>
          <cell r="F27">
            <v>0</v>
          </cell>
          <cell r="G27">
            <v>0</v>
          </cell>
          <cell r="H27">
            <v>0</v>
          </cell>
          <cell r="I27">
            <v>0</v>
          </cell>
          <cell r="J27">
            <v>0</v>
          </cell>
          <cell r="K27">
            <v>0</v>
          </cell>
          <cell r="L27">
            <v>0</v>
          </cell>
          <cell r="M27">
            <v>0</v>
          </cell>
          <cell r="N27">
            <v>0</v>
          </cell>
          <cell r="R27">
            <v>10.9</v>
          </cell>
          <cell r="S27">
            <v>26.3</v>
          </cell>
          <cell r="T27">
            <v>21.5</v>
          </cell>
          <cell r="U27">
            <v>10.9</v>
          </cell>
          <cell r="V27">
            <v>16</v>
          </cell>
          <cell r="Z27">
            <v>6.5</v>
          </cell>
          <cell r="AA27">
            <v>20.399999999999999</v>
          </cell>
          <cell r="AB27">
            <v>13.5</v>
          </cell>
          <cell r="AC27">
            <v>14.3</v>
          </cell>
          <cell r="AD27">
            <v>9.4</v>
          </cell>
          <cell r="AE27">
            <v>16.600000000000001</v>
          </cell>
          <cell r="AF27">
            <v>23.3</v>
          </cell>
          <cell r="AJ27">
            <v>0</v>
          </cell>
          <cell r="AK27">
            <v>0</v>
          </cell>
          <cell r="AL27">
            <v>18.72</v>
          </cell>
          <cell r="AM27">
            <v>24.02</v>
          </cell>
          <cell r="AN27">
            <v>0</v>
          </cell>
          <cell r="AO27">
            <v>21.06</v>
          </cell>
          <cell r="AP27">
            <v>21.77</v>
          </cell>
          <cell r="AQ27">
            <v>16.91</v>
          </cell>
          <cell r="AR27">
            <v>30.88</v>
          </cell>
          <cell r="AS27">
            <v>21.77</v>
          </cell>
          <cell r="AT27">
            <v>16.34</v>
          </cell>
          <cell r="AU27">
            <v>0</v>
          </cell>
          <cell r="AV27">
            <v>0</v>
          </cell>
          <cell r="AW27">
            <v>0</v>
          </cell>
          <cell r="AX27">
            <v>0</v>
          </cell>
          <cell r="AY27">
            <v>0</v>
          </cell>
          <cell r="AZ27">
            <v>0</v>
          </cell>
          <cell r="BA27">
            <v>0</v>
          </cell>
        </row>
        <row r="28">
          <cell r="B28">
            <v>27</v>
          </cell>
          <cell r="C28">
            <v>0</v>
          </cell>
          <cell r="D28">
            <v>0</v>
          </cell>
          <cell r="E28">
            <v>0</v>
          </cell>
          <cell r="F28">
            <v>0</v>
          </cell>
          <cell r="G28">
            <v>0</v>
          </cell>
          <cell r="H28">
            <v>0</v>
          </cell>
          <cell r="I28">
            <v>0</v>
          </cell>
          <cell r="J28">
            <v>0</v>
          </cell>
          <cell r="K28">
            <v>0</v>
          </cell>
          <cell r="L28">
            <v>0</v>
          </cell>
          <cell r="M28">
            <v>0</v>
          </cell>
          <cell r="N28">
            <v>0</v>
          </cell>
          <cell r="R28">
            <v>10.9</v>
          </cell>
          <cell r="S28">
            <v>23.8</v>
          </cell>
          <cell r="T28">
            <v>16.600000000000001</v>
          </cell>
          <cell r="U28">
            <v>10.6</v>
          </cell>
          <cell r="V28">
            <v>17.3</v>
          </cell>
          <cell r="Z28">
            <v>7</v>
          </cell>
          <cell r="AA28">
            <v>24.9</v>
          </cell>
          <cell r="AB28">
            <v>13.6</v>
          </cell>
          <cell r="AC28">
            <v>58.9</v>
          </cell>
          <cell r="AD28">
            <v>25.5</v>
          </cell>
          <cell r="AE28">
            <v>17.3</v>
          </cell>
          <cell r="AF28">
            <v>122.2</v>
          </cell>
          <cell r="AJ28">
            <v>0</v>
          </cell>
          <cell r="AK28">
            <v>0</v>
          </cell>
          <cell r="AL28">
            <v>84.57</v>
          </cell>
          <cell r="AM28">
            <v>28.6</v>
          </cell>
          <cell r="AN28">
            <v>0</v>
          </cell>
          <cell r="AO28">
            <v>18.100000000000001</v>
          </cell>
          <cell r="AP28">
            <v>86.3</v>
          </cell>
          <cell r="AQ28">
            <v>73.819999999999993</v>
          </cell>
          <cell r="AR28">
            <v>26.87</v>
          </cell>
          <cell r="AS28">
            <v>21.77</v>
          </cell>
          <cell r="AT28">
            <v>32.299999999999997</v>
          </cell>
          <cell r="AU28">
            <v>0</v>
          </cell>
          <cell r="AV28">
            <v>0</v>
          </cell>
          <cell r="AW28">
            <v>0</v>
          </cell>
          <cell r="AX28">
            <v>0</v>
          </cell>
          <cell r="AY28">
            <v>0</v>
          </cell>
          <cell r="AZ28">
            <v>0</v>
          </cell>
          <cell r="BA28">
            <v>0</v>
          </cell>
        </row>
        <row r="29">
          <cell r="B29">
            <v>28</v>
          </cell>
          <cell r="C29">
            <v>0</v>
          </cell>
          <cell r="D29">
            <v>0</v>
          </cell>
          <cell r="E29">
            <v>0</v>
          </cell>
          <cell r="F29">
            <v>0</v>
          </cell>
          <cell r="G29">
            <v>0</v>
          </cell>
          <cell r="H29">
            <v>0</v>
          </cell>
          <cell r="I29">
            <v>0</v>
          </cell>
          <cell r="J29">
            <v>0</v>
          </cell>
          <cell r="K29">
            <v>0</v>
          </cell>
          <cell r="L29">
            <v>0</v>
          </cell>
          <cell r="M29">
            <v>0</v>
          </cell>
          <cell r="N29">
            <v>0</v>
          </cell>
          <cell r="R29">
            <v>10.8</v>
          </cell>
          <cell r="S29">
            <v>21.4</v>
          </cell>
          <cell r="T29">
            <v>15.3</v>
          </cell>
          <cell r="U29">
            <v>12.4</v>
          </cell>
          <cell r="V29">
            <v>17.600000000000001</v>
          </cell>
          <cell r="Z29">
            <v>7</v>
          </cell>
          <cell r="AA29">
            <v>24.2</v>
          </cell>
          <cell r="AB29">
            <v>12.7</v>
          </cell>
          <cell r="AC29">
            <v>33.700000000000003</v>
          </cell>
          <cell r="AD29">
            <v>27.3</v>
          </cell>
          <cell r="AE29">
            <v>16.2</v>
          </cell>
          <cell r="AF29">
            <v>60</v>
          </cell>
          <cell r="AJ29">
            <v>0</v>
          </cell>
          <cell r="AK29">
            <v>0</v>
          </cell>
          <cell r="AL29">
            <v>67.599999999999994</v>
          </cell>
          <cell r="AM29">
            <v>28.16</v>
          </cell>
          <cell r="AN29">
            <v>0</v>
          </cell>
          <cell r="AO29">
            <v>16.760000000000002</v>
          </cell>
          <cell r="AP29">
            <v>69.900000000000006</v>
          </cell>
          <cell r="AQ29">
            <v>58.87</v>
          </cell>
          <cell r="AR29">
            <v>28.38</v>
          </cell>
          <cell r="AS29">
            <v>21.41</v>
          </cell>
          <cell r="AT29">
            <v>29.05</v>
          </cell>
          <cell r="AU29">
            <v>0</v>
          </cell>
          <cell r="AV29">
            <v>0</v>
          </cell>
          <cell r="AW29">
            <v>0</v>
          </cell>
          <cell r="AX29">
            <v>0</v>
          </cell>
          <cell r="AY29">
            <v>0</v>
          </cell>
          <cell r="AZ29">
            <v>0</v>
          </cell>
          <cell r="BA29">
            <v>0</v>
          </cell>
        </row>
        <row r="30">
          <cell r="B30">
            <v>29</v>
          </cell>
          <cell r="C30">
            <v>0</v>
          </cell>
          <cell r="D30">
            <v>0</v>
          </cell>
          <cell r="E30">
            <v>0</v>
          </cell>
          <cell r="F30">
            <v>0</v>
          </cell>
          <cell r="G30">
            <v>0</v>
          </cell>
          <cell r="H30">
            <v>0</v>
          </cell>
          <cell r="I30">
            <v>0</v>
          </cell>
          <cell r="J30">
            <v>0</v>
          </cell>
          <cell r="K30">
            <v>0</v>
          </cell>
          <cell r="L30">
            <v>0</v>
          </cell>
          <cell r="M30">
            <v>0</v>
          </cell>
          <cell r="N30">
            <v>0</v>
          </cell>
          <cell r="R30">
            <v>10.6</v>
          </cell>
          <cell r="S30">
            <v>21.4</v>
          </cell>
          <cell r="T30">
            <v>14.6</v>
          </cell>
          <cell r="U30">
            <v>21</v>
          </cell>
          <cell r="V30">
            <v>16</v>
          </cell>
          <cell r="Z30">
            <v>6.5</v>
          </cell>
          <cell r="AA30">
            <v>34.9</v>
          </cell>
          <cell r="AB30">
            <v>12.2</v>
          </cell>
          <cell r="AC30">
            <v>30.9</v>
          </cell>
          <cell r="AD30">
            <v>28.3</v>
          </cell>
          <cell r="AE30">
            <v>16.600000000000001</v>
          </cell>
          <cell r="AF30">
            <v>54.5</v>
          </cell>
          <cell r="AJ30">
            <v>0</v>
          </cell>
          <cell r="AK30">
            <v>0</v>
          </cell>
          <cell r="AL30">
            <v>63.15</v>
          </cell>
          <cell r="AM30">
            <v>29.95</v>
          </cell>
          <cell r="AN30">
            <v>0</v>
          </cell>
          <cell r="AO30">
            <v>16.2</v>
          </cell>
          <cell r="AP30">
            <v>66.099999999999994</v>
          </cell>
          <cell r="AQ30">
            <v>55.43</v>
          </cell>
          <cell r="AR30">
            <v>25.21</v>
          </cell>
          <cell r="AS30">
            <v>19.7</v>
          </cell>
          <cell r="AT30">
            <v>26.45</v>
          </cell>
          <cell r="AU30">
            <v>0</v>
          </cell>
          <cell r="AV30">
            <v>0</v>
          </cell>
          <cell r="AW30">
            <v>0</v>
          </cell>
          <cell r="AX30">
            <v>0</v>
          </cell>
          <cell r="AY30">
            <v>0</v>
          </cell>
          <cell r="AZ30">
            <v>0</v>
          </cell>
          <cell r="BA30">
            <v>0</v>
          </cell>
        </row>
        <row r="31">
          <cell r="B31">
            <v>30</v>
          </cell>
          <cell r="C31">
            <v>0</v>
          </cell>
          <cell r="D31">
            <v>0</v>
          </cell>
          <cell r="E31">
            <v>0</v>
          </cell>
          <cell r="F31">
            <v>0</v>
          </cell>
          <cell r="G31">
            <v>0</v>
          </cell>
          <cell r="H31">
            <v>0</v>
          </cell>
          <cell r="I31">
            <v>0</v>
          </cell>
          <cell r="J31">
            <v>0</v>
          </cell>
          <cell r="K31">
            <v>0</v>
          </cell>
          <cell r="L31">
            <v>0</v>
          </cell>
          <cell r="M31">
            <v>0</v>
          </cell>
          <cell r="N31">
            <v>0</v>
          </cell>
          <cell r="R31">
            <v>10.6</v>
          </cell>
          <cell r="S31">
            <v>23</v>
          </cell>
          <cell r="T31">
            <v>14</v>
          </cell>
          <cell r="U31">
            <v>12.8</v>
          </cell>
          <cell r="V31">
            <v>15.6</v>
          </cell>
          <cell r="Z31">
            <v>6.5</v>
          </cell>
          <cell r="AA31">
            <v>22</v>
          </cell>
          <cell r="AB31">
            <v>11.9</v>
          </cell>
          <cell r="AC31">
            <v>35.299999999999997</v>
          </cell>
          <cell r="AD31">
            <v>18.5</v>
          </cell>
          <cell r="AE31">
            <v>16.600000000000001</v>
          </cell>
          <cell r="AF31">
            <v>45.8</v>
          </cell>
          <cell r="AJ31">
            <v>0</v>
          </cell>
          <cell r="AK31">
            <v>0</v>
          </cell>
          <cell r="AL31">
            <v>54.09</v>
          </cell>
          <cell r="AM31">
            <v>28.16</v>
          </cell>
          <cell r="AN31">
            <v>0</v>
          </cell>
          <cell r="AO31">
            <v>15.4</v>
          </cell>
          <cell r="AP31">
            <v>57.13</v>
          </cell>
          <cell r="AQ31">
            <v>47.37</v>
          </cell>
          <cell r="AR31">
            <v>22.88</v>
          </cell>
          <cell r="AS31">
            <v>17.79</v>
          </cell>
          <cell r="AT31">
            <v>21.41</v>
          </cell>
          <cell r="AU31">
            <v>0</v>
          </cell>
          <cell r="AV31">
            <v>0</v>
          </cell>
          <cell r="AW31">
            <v>0</v>
          </cell>
          <cell r="AX31">
            <v>0</v>
          </cell>
          <cell r="AY31">
            <v>0</v>
          </cell>
          <cell r="AZ31">
            <v>0</v>
          </cell>
          <cell r="BA31">
            <v>0</v>
          </cell>
        </row>
        <row r="32">
          <cell r="B32">
            <v>31</v>
          </cell>
          <cell r="C32">
            <v>0</v>
          </cell>
          <cell r="D32">
            <v>0</v>
          </cell>
          <cell r="E32">
            <v>0</v>
          </cell>
          <cell r="F32">
            <v>0</v>
          </cell>
          <cell r="G32">
            <v>0</v>
          </cell>
          <cell r="H32">
            <v>0</v>
          </cell>
          <cell r="I32">
            <v>0</v>
          </cell>
          <cell r="J32">
            <v>0</v>
          </cell>
          <cell r="K32">
            <v>0</v>
          </cell>
          <cell r="L32">
            <v>0</v>
          </cell>
          <cell r="M32">
            <v>0</v>
          </cell>
          <cell r="N32">
            <v>0</v>
          </cell>
          <cell r="R32">
            <v>32</v>
          </cell>
          <cell r="S32">
            <v>18.8</v>
          </cell>
          <cell r="T32">
            <v>20</v>
          </cell>
          <cell r="U32">
            <v>10.9</v>
          </cell>
          <cell r="V32">
            <v>15</v>
          </cell>
          <cell r="Z32">
            <v>6.5</v>
          </cell>
          <cell r="AA32">
            <v>24.8</v>
          </cell>
          <cell r="AB32">
            <v>11.5</v>
          </cell>
          <cell r="AC32">
            <v>36.9</v>
          </cell>
          <cell r="AD32">
            <v>69</v>
          </cell>
          <cell r="AE32">
            <v>16.2</v>
          </cell>
          <cell r="AF32">
            <v>38.9</v>
          </cell>
          <cell r="AJ32">
            <v>0</v>
          </cell>
          <cell r="AK32">
            <v>0</v>
          </cell>
          <cell r="AL32">
            <v>48.3</v>
          </cell>
          <cell r="AM32">
            <v>37.36</v>
          </cell>
          <cell r="AN32">
            <v>0</v>
          </cell>
          <cell r="AO32">
            <v>15.4</v>
          </cell>
          <cell r="AP32">
            <v>51.48</v>
          </cell>
          <cell r="AQ32">
            <v>42.33</v>
          </cell>
          <cell r="AR32">
            <v>25.62</v>
          </cell>
          <cell r="AS32">
            <v>15.01</v>
          </cell>
          <cell r="AT32">
            <v>18.100000000000001</v>
          </cell>
          <cell r="AU32">
            <v>0</v>
          </cell>
          <cell r="AV32">
            <v>0</v>
          </cell>
          <cell r="AW32">
            <v>0</v>
          </cell>
          <cell r="AX32">
            <v>0</v>
          </cell>
          <cell r="AY32">
            <v>0</v>
          </cell>
          <cell r="AZ32">
            <v>0</v>
          </cell>
          <cell r="BA32">
            <v>0</v>
          </cell>
        </row>
        <row r="33">
          <cell r="B33">
            <v>1</v>
          </cell>
          <cell r="C33">
            <v>0</v>
          </cell>
          <cell r="D33">
            <v>0</v>
          </cell>
          <cell r="E33">
            <v>0</v>
          </cell>
          <cell r="F33">
            <v>0</v>
          </cell>
          <cell r="G33">
            <v>0</v>
          </cell>
          <cell r="H33">
            <v>0</v>
          </cell>
          <cell r="I33">
            <v>0</v>
          </cell>
          <cell r="J33">
            <v>0</v>
          </cell>
          <cell r="K33">
            <v>0</v>
          </cell>
          <cell r="L33">
            <v>0</v>
          </cell>
          <cell r="M33">
            <v>0</v>
          </cell>
          <cell r="N33">
            <v>0</v>
          </cell>
          <cell r="R33">
            <v>68.8</v>
          </cell>
          <cell r="S33">
            <v>18.3</v>
          </cell>
          <cell r="T33">
            <v>16</v>
          </cell>
          <cell r="U33">
            <v>10.3</v>
          </cell>
          <cell r="V33">
            <v>14.6</v>
          </cell>
          <cell r="Z33">
            <v>6.4</v>
          </cell>
          <cell r="AA33">
            <v>21.7</v>
          </cell>
          <cell r="AB33">
            <v>11.5</v>
          </cell>
          <cell r="AC33">
            <v>34</v>
          </cell>
          <cell r="AD33">
            <v>34.4</v>
          </cell>
          <cell r="AE33">
            <v>13.4</v>
          </cell>
          <cell r="AF33">
            <v>46.8</v>
          </cell>
          <cell r="AJ33">
            <v>0</v>
          </cell>
          <cell r="AK33">
            <v>0</v>
          </cell>
          <cell r="AL33">
            <v>45.85</v>
          </cell>
          <cell r="AM33">
            <v>40.619999999999997</v>
          </cell>
          <cell r="AN33">
            <v>0</v>
          </cell>
          <cell r="AO33">
            <v>14.88</v>
          </cell>
          <cell r="AP33">
            <v>48.92</v>
          </cell>
          <cell r="AQ33">
            <v>40.07</v>
          </cell>
          <cell r="AR33">
            <v>24.61</v>
          </cell>
          <cell r="AS33">
            <v>18.41</v>
          </cell>
          <cell r="AT33">
            <v>18.100000000000001</v>
          </cell>
          <cell r="AU33">
            <v>0</v>
          </cell>
          <cell r="AV33">
            <v>0</v>
          </cell>
          <cell r="AW33">
            <v>0</v>
          </cell>
          <cell r="AX33">
            <v>0</v>
          </cell>
          <cell r="AY33">
            <v>0</v>
          </cell>
          <cell r="AZ33">
            <v>0</v>
          </cell>
          <cell r="BA33">
            <v>0</v>
          </cell>
        </row>
        <row r="34">
          <cell r="B34">
            <v>2</v>
          </cell>
          <cell r="C34">
            <v>0</v>
          </cell>
          <cell r="D34">
            <v>0</v>
          </cell>
          <cell r="E34">
            <v>0</v>
          </cell>
          <cell r="F34">
            <v>0</v>
          </cell>
          <cell r="G34">
            <v>0</v>
          </cell>
          <cell r="H34">
            <v>0</v>
          </cell>
          <cell r="I34">
            <v>0</v>
          </cell>
          <cell r="J34">
            <v>0</v>
          </cell>
          <cell r="K34">
            <v>0</v>
          </cell>
          <cell r="L34">
            <v>0</v>
          </cell>
          <cell r="M34">
            <v>0</v>
          </cell>
          <cell r="N34">
            <v>0</v>
          </cell>
          <cell r="R34">
            <v>20.5</v>
          </cell>
          <cell r="S34">
            <v>35.700000000000003</v>
          </cell>
          <cell r="T34">
            <v>29.7</v>
          </cell>
          <cell r="U34">
            <v>9.8000000000000007</v>
          </cell>
          <cell r="V34">
            <v>17.600000000000001</v>
          </cell>
          <cell r="Z34">
            <v>6.2</v>
          </cell>
          <cell r="AA34">
            <v>41.8</v>
          </cell>
          <cell r="AB34">
            <v>11.5</v>
          </cell>
          <cell r="AC34">
            <v>27.3</v>
          </cell>
          <cell r="AD34">
            <v>26.7</v>
          </cell>
          <cell r="AE34">
            <v>12.8</v>
          </cell>
          <cell r="AF34">
            <v>45.4</v>
          </cell>
          <cell r="AJ34">
            <v>0</v>
          </cell>
          <cell r="AK34">
            <v>0</v>
          </cell>
          <cell r="AL34">
            <v>46.45</v>
          </cell>
          <cell r="AM34">
            <v>54.09</v>
          </cell>
          <cell r="AN34">
            <v>0</v>
          </cell>
          <cell r="AO34">
            <v>13.8</v>
          </cell>
          <cell r="AP34">
            <v>49.87</v>
          </cell>
          <cell r="AQ34">
            <v>40.9</v>
          </cell>
          <cell r="AR34">
            <v>21.77</v>
          </cell>
          <cell r="AS34">
            <v>18.41</v>
          </cell>
          <cell r="AT34">
            <v>21.77</v>
          </cell>
          <cell r="AU34">
            <v>0</v>
          </cell>
          <cell r="AV34">
            <v>0</v>
          </cell>
          <cell r="AW34">
            <v>0</v>
          </cell>
          <cell r="AX34">
            <v>0</v>
          </cell>
          <cell r="AY34">
            <v>0</v>
          </cell>
          <cell r="AZ34">
            <v>0</v>
          </cell>
          <cell r="BA34">
            <v>0</v>
          </cell>
        </row>
        <row r="35">
          <cell r="B35">
            <v>3</v>
          </cell>
          <cell r="C35">
            <v>0</v>
          </cell>
          <cell r="D35">
            <v>0</v>
          </cell>
          <cell r="E35">
            <v>0</v>
          </cell>
          <cell r="F35">
            <v>0</v>
          </cell>
          <cell r="G35">
            <v>0</v>
          </cell>
          <cell r="H35">
            <v>0</v>
          </cell>
          <cell r="I35">
            <v>0</v>
          </cell>
          <cell r="J35">
            <v>0</v>
          </cell>
          <cell r="K35">
            <v>0</v>
          </cell>
          <cell r="L35">
            <v>0</v>
          </cell>
          <cell r="M35">
            <v>0</v>
          </cell>
          <cell r="N35">
            <v>0</v>
          </cell>
          <cell r="R35">
            <v>43.2</v>
          </cell>
          <cell r="S35">
            <v>21.1</v>
          </cell>
          <cell r="T35">
            <v>19.899999999999999</v>
          </cell>
          <cell r="U35">
            <v>9.3000000000000007</v>
          </cell>
          <cell r="V35">
            <v>16.5</v>
          </cell>
          <cell r="Z35">
            <v>5.8</v>
          </cell>
          <cell r="AA35">
            <v>41.4</v>
          </cell>
          <cell r="AB35">
            <v>11.5</v>
          </cell>
          <cell r="AC35">
            <v>27.3</v>
          </cell>
          <cell r="AD35">
            <v>22.6</v>
          </cell>
          <cell r="AE35">
            <v>12.8</v>
          </cell>
          <cell r="AF35">
            <v>45.8</v>
          </cell>
          <cell r="AJ35">
            <v>0</v>
          </cell>
          <cell r="AK35">
            <v>0</v>
          </cell>
          <cell r="AL35">
            <v>42.32</v>
          </cell>
          <cell r="AM35">
            <v>49.55</v>
          </cell>
          <cell r="AN35">
            <v>0</v>
          </cell>
          <cell r="AO35">
            <v>13.57</v>
          </cell>
          <cell r="AP35">
            <v>45.85</v>
          </cell>
          <cell r="AQ35">
            <v>37.36</v>
          </cell>
          <cell r="AR35">
            <v>24.81</v>
          </cell>
          <cell r="AS35">
            <v>21.41</v>
          </cell>
          <cell r="AT35">
            <v>19.37</v>
          </cell>
          <cell r="AU35">
            <v>0</v>
          </cell>
          <cell r="AV35">
            <v>0</v>
          </cell>
          <cell r="AW35">
            <v>0</v>
          </cell>
          <cell r="AX35">
            <v>0</v>
          </cell>
          <cell r="AY35">
            <v>0</v>
          </cell>
          <cell r="AZ35">
            <v>0</v>
          </cell>
          <cell r="BA35">
            <v>0</v>
          </cell>
        </row>
        <row r="36">
          <cell r="B36">
            <v>4</v>
          </cell>
          <cell r="C36">
            <v>0</v>
          </cell>
          <cell r="D36">
            <v>0</v>
          </cell>
          <cell r="E36">
            <v>0</v>
          </cell>
          <cell r="F36">
            <v>0</v>
          </cell>
          <cell r="G36">
            <v>0</v>
          </cell>
          <cell r="H36">
            <v>0</v>
          </cell>
          <cell r="I36">
            <v>0</v>
          </cell>
          <cell r="J36">
            <v>0</v>
          </cell>
          <cell r="K36">
            <v>0</v>
          </cell>
          <cell r="L36">
            <v>0</v>
          </cell>
          <cell r="M36">
            <v>0</v>
          </cell>
          <cell r="N36">
            <v>0</v>
          </cell>
          <cell r="S36">
            <v>19.2</v>
          </cell>
          <cell r="T36">
            <v>18.600000000000001</v>
          </cell>
          <cell r="U36">
            <v>9</v>
          </cell>
          <cell r="V36">
            <v>15.8</v>
          </cell>
          <cell r="Z36">
            <v>9.9</v>
          </cell>
          <cell r="AA36">
            <v>29.6</v>
          </cell>
          <cell r="AB36">
            <v>11.5</v>
          </cell>
          <cell r="AC36">
            <v>22</v>
          </cell>
          <cell r="AD36">
            <v>20.3</v>
          </cell>
          <cell r="AE36">
            <v>13</v>
          </cell>
          <cell r="AF36">
            <v>46.2</v>
          </cell>
          <cell r="AJ36">
            <v>0</v>
          </cell>
          <cell r="AK36">
            <v>0</v>
          </cell>
          <cell r="AL36">
            <v>43.48</v>
          </cell>
          <cell r="AM36">
            <v>50.82</v>
          </cell>
          <cell r="AN36">
            <v>0</v>
          </cell>
          <cell r="AO36">
            <v>27.73</v>
          </cell>
          <cell r="AP36">
            <v>46.76</v>
          </cell>
          <cell r="AQ36">
            <v>38.159999999999997</v>
          </cell>
          <cell r="AR36">
            <v>33.520000000000003</v>
          </cell>
          <cell r="AS36">
            <v>19.37</v>
          </cell>
          <cell r="AT36">
            <v>16.34</v>
          </cell>
          <cell r="AU36">
            <v>0</v>
          </cell>
          <cell r="AV36">
            <v>0</v>
          </cell>
          <cell r="AW36">
            <v>0</v>
          </cell>
          <cell r="AX36">
            <v>0</v>
          </cell>
          <cell r="AY36">
            <v>0</v>
          </cell>
          <cell r="AZ36">
            <v>0</v>
          </cell>
          <cell r="BA36">
            <v>0</v>
          </cell>
        </row>
        <row r="37">
          <cell r="B37">
            <v>5</v>
          </cell>
          <cell r="C37">
            <v>0</v>
          </cell>
          <cell r="D37">
            <v>0</v>
          </cell>
          <cell r="E37">
            <v>0</v>
          </cell>
          <cell r="F37">
            <v>0</v>
          </cell>
          <cell r="G37">
            <v>0</v>
          </cell>
          <cell r="H37">
            <v>0</v>
          </cell>
          <cell r="I37">
            <v>0</v>
          </cell>
          <cell r="J37">
            <v>0</v>
          </cell>
          <cell r="K37">
            <v>0</v>
          </cell>
          <cell r="L37">
            <v>0</v>
          </cell>
          <cell r="M37">
            <v>0</v>
          </cell>
          <cell r="N37">
            <v>0</v>
          </cell>
          <cell r="R37">
            <v>22.5</v>
          </cell>
          <cell r="S37">
            <v>31.4</v>
          </cell>
          <cell r="T37">
            <v>17.3</v>
          </cell>
          <cell r="U37">
            <v>9.3000000000000007</v>
          </cell>
          <cell r="V37">
            <v>15.3</v>
          </cell>
          <cell r="Z37">
            <v>7</v>
          </cell>
          <cell r="AA37">
            <v>26</v>
          </cell>
          <cell r="AB37">
            <v>11.5</v>
          </cell>
          <cell r="AC37">
            <v>19</v>
          </cell>
          <cell r="AD37">
            <v>20.6</v>
          </cell>
          <cell r="AE37">
            <v>12.6</v>
          </cell>
          <cell r="AF37">
            <v>37.6</v>
          </cell>
          <cell r="AJ37">
            <v>0</v>
          </cell>
          <cell r="AK37">
            <v>0</v>
          </cell>
          <cell r="AL37">
            <v>38.43</v>
          </cell>
          <cell r="AM37">
            <v>45.25</v>
          </cell>
          <cell r="AN37">
            <v>0</v>
          </cell>
          <cell r="AO37">
            <v>15.66</v>
          </cell>
          <cell r="AP37">
            <v>41.75</v>
          </cell>
          <cell r="AQ37">
            <v>33.770000000000003</v>
          </cell>
          <cell r="AR37">
            <v>24.61</v>
          </cell>
          <cell r="AS37">
            <v>16.62</v>
          </cell>
          <cell r="AT37">
            <v>17.2</v>
          </cell>
          <cell r="AU37">
            <v>0</v>
          </cell>
          <cell r="AV37">
            <v>0</v>
          </cell>
          <cell r="AW37">
            <v>0</v>
          </cell>
          <cell r="AX37">
            <v>0</v>
          </cell>
          <cell r="AY37">
            <v>0</v>
          </cell>
          <cell r="AZ37">
            <v>0</v>
          </cell>
          <cell r="BA37">
            <v>0</v>
          </cell>
        </row>
        <row r="38">
          <cell r="B38">
            <v>6</v>
          </cell>
          <cell r="C38">
            <v>0</v>
          </cell>
          <cell r="D38">
            <v>0</v>
          </cell>
          <cell r="E38">
            <v>0</v>
          </cell>
          <cell r="F38">
            <v>0</v>
          </cell>
          <cell r="G38">
            <v>0</v>
          </cell>
          <cell r="H38">
            <v>0</v>
          </cell>
          <cell r="I38">
            <v>0</v>
          </cell>
          <cell r="J38">
            <v>0</v>
          </cell>
          <cell r="K38">
            <v>0</v>
          </cell>
          <cell r="L38">
            <v>0</v>
          </cell>
          <cell r="M38">
            <v>0</v>
          </cell>
          <cell r="N38">
            <v>0</v>
          </cell>
          <cell r="R38">
            <v>20.5</v>
          </cell>
          <cell r="S38">
            <v>21.4</v>
          </cell>
          <cell r="T38">
            <v>19.399999999999999</v>
          </cell>
          <cell r="U38">
            <v>9</v>
          </cell>
          <cell r="V38">
            <v>15.3</v>
          </cell>
          <cell r="Z38">
            <v>8.9</v>
          </cell>
          <cell r="AA38">
            <v>21.8</v>
          </cell>
          <cell r="AB38">
            <v>11.9</v>
          </cell>
          <cell r="AC38">
            <v>18.8</v>
          </cell>
          <cell r="AD38">
            <v>18.8</v>
          </cell>
          <cell r="AE38">
            <v>12.1</v>
          </cell>
          <cell r="AF38">
            <v>32.4</v>
          </cell>
          <cell r="AJ38">
            <v>0</v>
          </cell>
          <cell r="AK38">
            <v>0</v>
          </cell>
          <cell r="AL38">
            <v>55.43</v>
          </cell>
          <cell r="AM38">
            <v>34.26</v>
          </cell>
          <cell r="AN38">
            <v>0</v>
          </cell>
          <cell r="AO38">
            <v>15.14</v>
          </cell>
          <cell r="AP38">
            <v>58.17</v>
          </cell>
          <cell r="AQ38">
            <v>48.3</v>
          </cell>
          <cell r="AR38">
            <v>21.41</v>
          </cell>
          <cell r="AS38">
            <v>15.53</v>
          </cell>
          <cell r="AT38">
            <v>16.34</v>
          </cell>
          <cell r="AU38">
            <v>0</v>
          </cell>
          <cell r="AV38">
            <v>0</v>
          </cell>
          <cell r="AW38">
            <v>0</v>
          </cell>
          <cell r="AX38">
            <v>0</v>
          </cell>
          <cell r="AY38">
            <v>0</v>
          </cell>
          <cell r="AZ38">
            <v>0</v>
          </cell>
          <cell r="BA38">
            <v>0</v>
          </cell>
        </row>
        <row r="39">
          <cell r="B39">
            <v>7</v>
          </cell>
          <cell r="C39">
            <v>0</v>
          </cell>
          <cell r="D39">
            <v>0</v>
          </cell>
          <cell r="E39">
            <v>0</v>
          </cell>
          <cell r="F39">
            <v>0</v>
          </cell>
          <cell r="G39">
            <v>0</v>
          </cell>
          <cell r="H39">
            <v>0</v>
          </cell>
          <cell r="I39">
            <v>0</v>
          </cell>
          <cell r="J39">
            <v>0</v>
          </cell>
          <cell r="K39">
            <v>0</v>
          </cell>
          <cell r="L39">
            <v>0</v>
          </cell>
          <cell r="M39">
            <v>0</v>
          </cell>
          <cell r="N39">
            <v>0</v>
          </cell>
          <cell r="R39">
            <v>41.6</v>
          </cell>
          <cell r="S39">
            <v>18.8</v>
          </cell>
          <cell r="T39">
            <v>16.3</v>
          </cell>
          <cell r="U39">
            <v>9</v>
          </cell>
          <cell r="Z39">
            <v>7</v>
          </cell>
          <cell r="AA39">
            <v>31.5</v>
          </cell>
          <cell r="AB39">
            <v>11.9</v>
          </cell>
          <cell r="AC39">
            <v>17.600000000000001</v>
          </cell>
          <cell r="AD39">
            <v>16.399999999999999</v>
          </cell>
          <cell r="AE39">
            <v>13.2</v>
          </cell>
          <cell r="AF39">
            <v>36.700000000000003</v>
          </cell>
          <cell r="AJ39">
            <v>0</v>
          </cell>
          <cell r="AK39">
            <v>0</v>
          </cell>
          <cell r="AL39">
            <v>52.77</v>
          </cell>
          <cell r="AM39">
            <v>32.78</v>
          </cell>
          <cell r="AN39">
            <v>0</v>
          </cell>
          <cell r="AO39">
            <v>15.01</v>
          </cell>
          <cell r="AP39">
            <v>55.77</v>
          </cell>
          <cell r="AQ39">
            <v>46.15</v>
          </cell>
          <cell r="AR39">
            <v>19.53</v>
          </cell>
          <cell r="AS39">
            <v>18.41</v>
          </cell>
          <cell r="AT39">
            <v>15.53</v>
          </cell>
          <cell r="AU39">
            <v>0</v>
          </cell>
          <cell r="AV39">
            <v>0</v>
          </cell>
          <cell r="AW39">
            <v>0</v>
          </cell>
          <cell r="AX39">
            <v>0</v>
          </cell>
          <cell r="AY39">
            <v>0</v>
          </cell>
          <cell r="AZ39">
            <v>0</v>
          </cell>
          <cell r="BA39">
            <v>0</v>
          </cell>
        </row>
        <row r="40">
          <cell r="B40">
            <v>8</v>
          </cell>
          <cell r="C40">
            <v>0</v>
          </cell>
          <cell r="D40">
            <v>0</v>
          </cell>
          <cell r="E40">
            <v>0</v>
          </cell>
          <cell r="F40">
            <v>0</v>
          </cell>
          <cell r="G40">
            <v>0</v>
          </cell>
          <cell r="H40">
            <v>0</v>
          </cell>
          <cell r="I40">
            <v>0</v>
          </cell>
          <cell r="J40">
            <v>0</v>
          </cell>
          <cell r="K40">
            <v>0</v>
          </cell>
          <cell r="L40">
            <v>0</v>
          </cell>
          <cell r="M40">
            <v>0</v>
          </cell>
          <cell r="N40">
            <v>0</v>
          </cell>
          <cell r="R40">
            <v>33.4</v>
          </cell>
          <cell r="S40">
            <v>22.5</v>
          </cell>
          <cell r="T40">
            <v>14</v>
          </cell>
          <cell r="U40">
            <v>9.9</v>
          </cell>
          <cell r="V40">
            <v>51.5</v>
          </cell>
          <cell r="Z40">
            <v>8.1</v>
          </cell>
          <cell r="AA40">
            <v>24.8</v>
          </cell>
          <cell r="AB40">
            <v>11.9</v>
          </cell>
          <cell r="AC40">
            <v>17.3</v>
          </cell>
          <cell r="AD40">
            <v>19.3</v>
          </cell>
          <cell r="AE40">
            <v>12.3</v>
          </cell>
          <cell r="AF40">
            <v>51.2</v>
          </cell>
          <cell r="AJ40">
            <v>0</v>
          </cell>
          <cell r="AK40">
            <v>0</v>
          </cell>
          <cell r="AL40">
            <v>48.3</v>
          </cell>
          <cell r="AM40">
            <v>34.770000000000003</v>
          </cell>
          <cell r="AN40">
            <v>0</v>
          </cell>
          <cell r="AO40">
            <v>41.47</v>
          </cell>
          <cell r="AP40">
            <v>51.47</v>
          </cell>
          <cell r="AQ40">
            <v>42.32</v>
          </cell>
          <cell r="AR40">
            <v>18.41</v>
          </cell>
          <cell r="AS40">
            <v>21.77</v>
          </cell>
          <cell r="AT40">
            <v>15.27</v>
          </cell>
          <cell r="AU40">
            <v>0</v>
          </cell>
          <cell r="AV40">
            <v>0</v>
          </cell>
          <cell r="AW40">
            <v>0</v>
          </cell>
          <cell r="AX40">
            <v>0</v>
          </cell>
          <cell r="AY40">
            <v>0</v>
          </cell>
          <cell r="AZ40">
            <v>0</v>
          </cell>
          <cell r="BA40">
            <v>0</v>
          </cell>
        </row>
        <row r="41">
          <cell r="B41">
            <v>9</v>
          </cell>
          <cell r="C41">
            <v>0</v>
          </cell>
          <cell r="D41">
            <v>0</v>
          </cell>
          <cell r="E41">
            <v>0</v>
          </cell>
          <cell r="F41">
            <v>0</v>
          </cell>
          <cell r="G41">
            <v>0</v>
          </cell>
          <cell r="H41">
            <v>0</v>
          </cell>
          <cell r="I41">
            <v>0</v>
          </cell>
          <cell r="J41">
            <v>0</v>
          </cell>
          <cell r="K41">
            <v>0</v>
          </cell>
          <cell r="L41">
            <v>0</v>
          </cell>
          <cell r="M41">
            <v>0</v>
          </cell>
          <cell r="N41">
            <v>0</v>
          </cell>
          <cell r="R41">
            <v>28.3</v>
          </cell>
          <cell r="S41">
            <v>16.8</v>
          </cell>
          <cell r="T41">
            <v>13.8</v>
          </cell>
          <cell r="U41">
            <v>9</v>
          </cell>
          <cell r="V41">
            <v>16.600000000000001</v>
          </cell>
          <cell r="Z41">
            <v>11.7</v>
          </cell>
          <cell r="AA41">
            <v>60.8</v>
          </cell>
          <cell r="AB41">
            <v>15</v>
          </cell>
          <cell r="AC41">
            <v>18.600000000000001</v>
          </cell>
          <cell r="AD41">
            <v>16.399999999999999</v>
          </cell>
          <cell r="AE41">
            <v>23.3</v>
          </cell>
          <cell r="AF41">
            <v>71.2</v>
          </cell>
          <cell r="AJ41">
            <v>0</v>
          </cell>
          <cell r="AK41">
            <v>0</v>
          </cell>
          <cell r="AL41">
            <v>40.619999999999997</v>
          </cell>
          <cell r="AM41">
            <v>29.5</v>
          </cell>
          <cell r="AN41">
            <v>0</v>
          </cell>
          <cell r="AO41">
            <v>37.36</v>
          </cell>
          <cell r="AP41">
            <v>43.77</v>
          </cell>
          <cell r="AQ41">
            <v>35.53</v>
          </cell>
          <cell r="AR41">
            <v>18.100000000000001</v>
          </cell>
          <cell r="AS41">
            <v>21.77</v>
          </cell>
          <cell r="AT41">
            <v>14.76</v>
          </cell>
          <cell r="AU41">
            <v>0</v>
          </cell>
          <cell r="AV41">
            <v>0</v>
          </cell>
          <cell r="AW41">
            <v>0</v>
          </cell>
          <cell r="AX41">
            <v>0</v>
          </cell>
          <cell r="AY41">
            <v>0</v>
          </cell>
          <cell r="AZ41">
            <v>0</v>
          </cell>
          <cell r="BA41">
            <v>0</v>
          </cell>
        </row>
        <row r="42">
          <cell r="B42">
            <v>10</v>
          </cell>
          <cell r="C42">
            <v>0</v>
          </cell>
          <cell r="D42">
            <v>0</v>
          </cell>
          <cell r="E42">
            <v>0</v>
          </cell>
          <cell r="F42">
            <v>0</v>
          </cell>
          <cell r="G42">
            <v>0</v>
          </cell>
          <cell r="H42">
            <v>0</v>
          </cell>
          <cell r="I42">
            <v>0</v>
          </cell>
          <cell r="J42">
            <v>0</v>
          </cell>
          <cell r="K42">
            <v>0</v>
          </cell>
          <cell r="L42">
            <v>0</v>
          </cell>
          <cell r="M42">
            <v>0</v>
          </cell>
          <cell r="N42">
            <v>0</v>
          </cell>
          <cell r="R42">
            <v>29.8</v>
          </cell>
          <cell r="S42">
            <v>33.4</v>
          </cell>
          <cell r="T42">
            <v>20.3</v>
          </cell>
          <cell r="U42">
            <v>8.3000000000000007</v>
          </cell>
          <cell r="V42">
            <v>16.600000000000001</v>
          </cell>
          <cell r="Z42">
            <v>7.9</v>
          </cell>
          <cell r="AA42">
            <v>38.5</v>
          </cell>
          <cell r="AB42">
            <v>8.9</v>
          </cell>
          <cell r="AC42">
            <v>17.3</v>
          </cell>
          <cell r="AD42">
            <v>23.5</v>
          </cell>
          <cell r="AE42">
            <v>18.3</v>
          </cell>
          <cell r="AF42">
            <v>42.3</v>
          </cell>
          <cell r="AJ42">
            <v>0</v>
          </cell>
          <cell r="AK42">
            <v>0</v>
          </cell>
          <cell r="AL42">
            <v>33.770000000000003</v>
          </cell>
          <cell r="AM42">
            <v>33.270000000000003</v>
          </cell>
          <cell r="AN42">
            <v>0</v>
          </cell>
          <cell r="AO42">
            <v>0</v>
          </cell>
          <cell r="AP42">
            <v>37.090000000000003</v>
          </cell>
          <cell r="AQ42">
            <v>29.72</v>
          </cell>
          <cell r="AR42">
            <v>17.489999999999998</v>
          </cell>
          <cell r="AS42">
            <v>17.79</v>
          </cell>
          <cell r="AT42">
            <v>15.01</v>
          </cell>
          <cell r="AU42">
            <v>0</v>
          </cell>
          <cell r="AV42">
            <v>0</v>
          </cell>
          <cell r="AW42">
            <v>0</v>
          </cell>
          <cell r="AX42">
            <v>0</v>
          </cell>
          <cell r="AY42">
            <v>0</v>
          </cell>
          <cell r="AZ42">
            <v>0</v>
          </cell>
          <cell r="BA42">
            <v>0</v>
          </cell>
        </row>
        <row r="43">
          <cell r="B43">
            <v>11</v>
          </cell>
          <cell r="C43">
            <v>0</v>
          </cell>
          <cell r="D43">
            <v>0</v>
          </cell>
          <cell r="E43">
            <v>0</v>
          </cell>
          <cell r="F43">
            <v>0</v>
          </cell>
          <cell r="G43">
            <v>0</v>
          </cell>
          <cell r="H43">
            <v>0</v>
          </cell>
          <cell r="I43">
            <v>0</v>
          </cell>
          <cell r="J43">
            <v>0</v>
          </cell>
          <cell r="K43">
            <v>0</v>
          </cell>
          <cell r="L43">
            <v>0</v>
          </cell>
          <cell r="M43">
            <v>0</v>
          </cell>
          <cell r="N43">
            <v>0</v>
          </cell>
          <cell r="R43">
            <v>27.3</v>
          </cell>
          <cell r="S43">
            <v>54.3</v>
          </cell>
          <cell r="T43">
            <v>16.600000000000001</v>
          </cell>
          <cell r="U43">
            <v>9.5</v>
          </cell>
          <cell r="V43">
            <v>30</v>
          </cell>
          <cell r="Z43">
            <v>6.7</v>
          </cell>
          <cell r="AA43">
            <v>42.6</v>
          </cell>
          <cell r="AB43">
            <v>8.8000000000000007</v>
          </cell>
          <cell r="AC43">
            <v>16.899999999999999</v>
          </cell>
          <cell r="AD43">
            <v>20.9</v>
          </cell>
          <cell r="AE43">
            <v>39.4</v>
          </cell>
          <cell r="AF43">
            <v>65.8</v>
          </cell>
          <cell r="AJ43">
            <v>0</v>
          </cell>
          <cell r="AK43">
            <v>0</v>
          </cell>
          <cell r="AL43">
            <v>29.5</v>
          </cell>
          <cell r="AM43">
            <v>35.79</v>
          </cell>
          <cell r="AN43">
            <v>0</v>
          </cell>
          <cell r="AO43">
            <v>0</v>
          </cell>
          <cell r="AP43">
            <v>32.78</v>
          </cell>
          <cell r="AQ43">
            <v>26.03</v>
          </cell>
          <cell r="AR43">
            <v>16.48</v>
          </cell>
          <cell r="AS43">
            <v>28.16</v>
          </cell>
          <cell r="AT43">
            <v>17.79</v>
          </cell>
          <cell r="AU43">
            <v>0</v>
          </cell>
          <cell r="AV43">
            <v>0</v>
          </cell>
          <cell r="AW43">
            <v>0</v>
          </cell>
          <cell r="AX43">
            <v>0</v>
          </cell>
          <cell r="AY43">
            <v>0</v>
          </cell>
          <cell r="AZ43">
            <v>0</v>
          </cell>
          <cell r="BA43">
            <v>0</v>
          </cell>
        </row>
        <row r="44">
          <cell r="B44">
            <v>12</v>
          </cell>
          <cell r="C44">
            <v>0</v>
          </cell>
          <cell r="D44">
            <v>0</v>
          </cell>
          <cell r="E44">
            <v>0</v>
          </cell>
          <cell r="F44">
            <v>0</v>
          </cell>
          <cell r="G44">
            <v>0</v>
          </cell>
          <cell r="H44">
            <v>0</v>
          </cell>
          <cell r="I44">
            <v>0</v>
          </cell>
          <cell r="J44">
            <v>0</v>
          </cell>
          <cell r="K44">
            <v>0</v>
          </cell>
          <cell r="L44">
            <v>0</v>
          </cell>
          <cell r="M44">
            <v>0</v>
          </cell>
          <cell r="N44">
            <v>0</v>
          </cell>
          <cell r="R44">
            <v>26.6</v>
          </cell>
          <cell r="S44">
            <v>27.9</v>
          </cell>
          <cell r="T44">
            <v>20.6</v>
          </cell>
          <cell r="U44">
            <v>8.3000000000000007</v>
          </cell>
          <cell r="V44">
            <v>20</v>
          </cell>
          <cell r="Z44">
            <v>6.5</v>
          </cell>
          <cell r="AA44">
            <v>31.3</v>
          </cell>
          <cell r="AB44">
            <v>14.3</v>
          </cell>
          <cell r="AC44">
            <v>24.3</v>
          </cell>
          <cell r="AD44">
            <v>17.8</v>
          </cell>
          <cell r="AE44">
            <v>19.2</v>
          </cell>
          <cell r="AF44">
            <v>45.3</v>
          </cell>
          <cell r="AJ44">
            <v>0</v>
          </cell>
          <cell r="AK44">
            <v>0</v>
          </cell>
          <cell r="AL44">
            <v>28.16</v>
          </cell>
          <cell r="AM44">
            <v>34.26</v>
          </cell>
          <cell r="AN44">
            <v>0</v>
          </cell>
          <cell r="AO44">
            <v>0</v>
          </cell>
          <cell r="AP44">
            <v>31.35</v>
          </cell>
          <cell r="AQ44">
            <v>24.81</v>
          </cell>
          <cell r="AR44">
            <v>15.53</v>
          </cell>
          <cell r="AS44">
            <v>31.35</v>
          </cell>
          <cell r="AT44">
            <v>23.64</v>
          </cell>
          <cell r="AU44">
            <v>0</v>
          </cell>
          <cell r="AV44">
            <v>0</v>
          </cell>
          <cell r="AW44">
            <v>0</v>
          </cell>
          <cell r="AX44">
            <v>0</v>
          </cell>
          <cell r="AY44">
            <v>0</v>
          </cell>
          <cell r="AZ44">
            <v>0</v>
          </cell>
          <cell r="BA44">
            <v>0</v>
          </cell>
        </row>
        <row r="45">
          <cell r="B45">
            <v>13</v>
          </cell>
          <cell r="C45">
            <v>0</v>
          </cell>
          <cell r="D45">
            <v>0</v>
          </cell>
          <cell r="E45">
            <v>0</v>
          </cell>
          <cell r="F45">
            <v>0</v>
          </cell>
          <cell r="G45">
            <v>0</v>
          </cell>
          <cell r="H45">
            <v>0</v>
          </cell>
          <cell r="I45">
            <v>0</v>
          </cell>
          <cell r="J45">
            <v>0</v>
          </cell>
          <cell r="K45">
            <v>0</v>
          </cell>
          <cell r="L45">
            <v>0</v>
          </cell>
          <cell r="M45">
            <v>0</v>
          </cell>
          <cell r="N45">
            <v>0</v>
          </cell>
          <cell r="R45">
            <v>26</v>
          </cell>
          <cell r="S45">
            <v>22.2</v>
          </cell>
          <cell r="T45">
            <v>15.8</v>
          </cell>
          <cell r="U45">
            <v>8.8000000000000007</v>
          </cell>
          <cell r="V45">
            <v>29.2</v>
          </cell>
          <cell r="Z45">
            <v>9.6</v>
          </cell>
          <cell r="AA45">
            <v>38.200000000000003</v>
          </cell>
          <cell r="AB45">
            <v>25.8</v>
          </cell>
          <cell r="AC45">
            <v>28.6</v>
          </cell>
          <cell r="AD45">
            <v>27.9</v>
          </cell>
          <cell r="AE45">
            <v>24.2</v>
          </cell>
          <cell r="AF45">
            <v>69</v>
          </cell>
          <cell r="AJ45">
            <v>0</v>
          </cell>
          <cell r="AK45">
            <v>0</v>
          </cell>
          <cell r="AL45">
            <v>30.41</v>
          </cell>
          <cell r="AM45">
            <v>36.83</v>
          </cell>
          <cell r="AN45">
            <v>0</v>
          </cell>
          <cell r="AO45">
            <v>0</v>
          </cell>
          <cell r="AP45">
            <v>33.520000000000003</v>
          </cell>
          <cell r="AQ45">
            <v>26.66</v>
          </cell>
          <cell r="AR45">
            <v>15.53</v>
          </cell>
          <cell r="AS45">
            <v>50.82</v>
          </cell>
          <cell r="AT45">
            <v>15.53</v>
          </cell>
          <cell r="AU45">
            <v>0</v>
          </cell>
          <cell r="AV45">
            <v>0</v>
          </cell>
          <cell r="AW45">
            <v>0</v>
          </cell>
          <cell r="AX45">
            <v>0</v>
          </cell>
          <cell r="AY45">
            <v>0</v>
          </cell>
          <cell r="AZ45">
            <v>0</v>
          </cell>
          <cell r="BA45">
            <v>0</v>
          </cell>
        </row>
        <row r="46">
          <cell r="B46">
            <v>14</v>
          </cell>
          <cell r="C46">
            <v>0</v>
          </cell>
          <cell r="D46">
            <v>0</v>
          </cell>
          <cell r="E46">
            <v>0</v>
          </cell>
          <cell r="F46">
            <v>0</v>
          </cell>
          <cell r="G46">
            <v>0</v>
          </cell>
          <cell r="H46">
            <v>0</v>
          </cell>
          <cell r="I46">
            <v>0</v>
          </cell>
          <cell r="J46">
            <v>0</v>
          </cell>
          <cell r="K46">
            <v>0</v>
          </cell>
          <cell r="L46">
            <v>0</v>
          </cell>
          <cell r="M46">
            <v>0</v>
          </cell>
          <cell r="N46">
            <v>0</v>
          </cell>
          <cell r="R46">
            <v>36.1</v>
          </cell>
          <cell r="S46">
            <v>20.5</v>
          </cell>
          <cell r="T46">
            <v>17.100000000000001</v>
          </cell>
          <cell r="U46">
            <v>8.1</v>
          </cell>
          <cell r="V46">
            <v>39.200000000000003</v>
          </cell>
          <cell r="Z46">
            <v>6.3</v>
          </cell>
          <cell r="AA46">
            <v>28.7</v>
          </cell>
          <cell r="AB46">
            <v>13.3</v>
          </cell>
          <cell r="AC46">
            <v>18.100000000000001</v>
          </cell>
          <cell r="AD46">
            <v>20.9</v>
          </cell>
          <cell r="AE46">
            <v>17.600000000000001</v>
          </cell>
          <cell r="AF46">
            <v>55.4</v>
          </cell>
          <cell r="AJ46">
            <v>0</v>
          </cell>
          <cell r="AK46">
            <v>0</v>
          </cell>
          <cell r="AL46">
            <v>23.25</v>
          </cell>
          <cell r="AM46">
            <v>29.05</v>
          </cell>
          <cell r="AN46">
            <v>0</v>
          </cell>
          <cell r="AO46">
            <v>0</v>
          </cell>
          <cell r="AP46">
            <v>26.45</v>
          </cell>
          <cell r="AQ46">
            <v>20.71</v>
          </cell>
          <cell r="AR46">
            <v>15.53</v>
          </cell>
          <cell r="AS46">
            <v>42.9</v>
          </cell>
          <cell r="AT46">
            <v>15.53</v>
          </cell>
          <cell r="AU46">
            <v>0</v>
          </cell>
          <cell r="AV46">
            <v>0</v>
          </cell>
          <cell r="AW46">
            <v>0</v>
          </cell>
          <cell r="AX46">
            <v>0</v>
          </cell>
          <cell r="AY46">
            <v>0</v>
          </cell>
          <cell r="AZ46">
            <v>0</v>
          </cell>
          <cell r="BA46">
            <v>0</v>
          </cell>
        </row>
        <row r="47">
          <cell r="B47">
            <v>15</v>
          </cell>
          <cell r="C47">
            <v>0</v>
          </cell>
          <cell r="D47">
            <v>0</v>
          </cell>
          <cell r="E47">
            <v>0</v>
          </cell>
          <cell r="F47">
            <v>0</v>
          </cell>
          <cell r="G47">
            <v>0</v>
          </cell>
          <cell r="H47">
            <v>0</v>
          </cell>
          <cell r="I47">
            <v>0</v>
          </cell>
          <cell r="J47">
            <v>0</v>
          </cell>
          <cell r="K47">
            <v>0</v>
          </cell>
          <cell r="L47">
            <v>0</v>
          </cell>
          <cell r="M47">
            <v>0</v>
          </cell>
          <cell r="N47">
            <v>0</v>
          </cell>
          <cell r="R47">
            <v>41.3</v>
          </cell>
          <cell r="S47">
            <v>27.7</v>
          </cell>
          <cell r="T47">
            <v>36.9</v>
          </cell>
          <cell r="U47">
            <v>8.1999999999999993</v>
          </cell>
          <cell r="V47">
            <v>30.5</v>
          </cell>
          <cell r="Z47">
            <v>6.6</v>
          </cell>
          <cell r="AA47">
            <v>27.9</v>
          </cell>
          <cell r="AB47">
            <v>13.3</v>
          </cell>
          <cell r="AC47">
            <v>25.7</v>
          </cell>
          <cell r="AD47">
            <v>17.8</v>
          </cell>
          <cell r="AE47">
            <v>17.100000000000001</v>
          </cell>
          <cell r="AF47">
            <v>49.3</v>
          </cell>
          <cell r="AJ47">
            <v>0</v>
          </cell>
          <cell r="AK47">
            <v>0</v>
          </cell>
          <cell r="AL47">
            <v>42.32</v>
          </cell>
          <cell r="AM47">
            <v>29.95</v>
          </cell>
          <cell r="AN47">
            <v>0</v>
          </cell>
          <cell r="AO47">
            <v>0</v>
          </cell>
          <cell r="AP47">
            <v>45.85</v>
          </cell>
          <cell r="AQ47">
            <v>37.36</v>
          </cell>
          <cell r="AR47">
            <v>15.27</v>
          </cell>
          <cell r="AS47">
            <v>44.65</v>
          </cell>
          <cell r="AT47">
            <v>21.06</v>
          </cell>
          <cell r="AU47">
            <v>0</v>
          </cell>
          <cell r="AV47">
            <v>0</v>
          </cell>
          <cell r="AW47">
            <v>0</v>
          </cell>
          <cell r="AX47">
            <v>0</v>
          </cell>
          <cell r="AY47">
            <v>0</v>
          </cell>
          <cell r="AZ47">
            <v>0</v>
          </cell>
          <cell r="BA47">
            <v>0</v>
          </cell>
        </row>
        <row r="48">
          <cell r="B48">
            <v>16</v>
          </cell>
          <cell r="C48">
            <v>0</v>
          </cell>
          <cell r="D48">
            <v>0</v>
          </cell>
          <cell r="E48">
            <v>0</v>
          </cell>
          <cell r="F48">
            <v>0</v>
          </cell>
          <cell r="G48">
            <v>0</v>
          </cell>
          <cell r="H48">
            <v>0</v>
          </cell>
          <cell r="I48">
            <v>0</v>
          </cell>
          <cell r="J48">
            <v>0</v>
          </cell>
          <cell r="K48">
            <v>0</v>
          </cell>
          <cell r="L48">
            <v>0</v>
          </cell>
          <cell r="M48">
            <v>0</v>
          </cell>
          <cell r="N48">
            <v>0</v>
          </cell>
          <cell r="R48">
            <v>34.200000000000003</v>
          </cell>
          <cell r="S48">
            <v>19</v>
          </cell>
          <cell r="T48">
            <v>54.7</v>
          </cell>
          <cell r="U48">
            <v>7.8</v>
          </cell>
          <cell r="V48">
            <v>16.600000000000001</v>
          </cell>
          <cell r="Z48">
            <v>6.8</v>
          </cell>
          <cell r="AA48">
            <v>30</v>
          </cell>
          <cell r="AB48">
            <v>12.9</v>
          </cell>
          <cell r="AC48">
            <v>20.100000000000001</v>
          </cell>
          <cell r="AD48">
            <v>18.5</v>
          </cell>
          <cell r="AE48">
            <v>17.5</v>
          </cell>
          <cell r="AF48">
            <v>39.5</v>
          </cell>
          <cell r="AJ48">
            <v>0</v>
          </cell>
          <cell r="AK48">
            <v>0</v>
          </cell>
          <cell r="AL48">
            <v>26.45</v>
          </cell>
          <cell r="AM48">
            <v>32.299999999999997</v>
          </cell>
          <cell r="AN48">
            <v>0</v>
          </cell>
          <cell r="AO48">
            <v>0</v>
          </cell>
          <cell r="AP48">
            <v>29.5</v>
          </cell>
          <cell r="AQ48">
            <v>23.25</v>
          </cell>
          <cell r="AR48">
            <v>33.520000000000003</v>
          </cell>
          <cell r="AS48">
            <v>41.75</v>
          </cell>
          <cell r="AT48">
            <v>15.53</v>
          </cell>
          <cell r="AU48">
            <v>0</v>
          </cell>
          <cell r="AV48">
            <v>0</v>
          </cell>
          <cell r="AW48">
            <v>0</v>
          </cell>
          <cell r="AX48">
            <v>0</v>
          </cell>
          <cell r="AY48">
            <v>0</v>
          </cell>
          <cell r="AZ48">
            <v>0</v>
          </cell>
          <cell r="BA48">
            <v>0</v>
          </cell>
        </row>
        <row r="49">
          <cell r="B49">
            <v>17</v>
          </cell>
          <cell r="C49">
            <v>0</v>
          </cell>
          <cell r="D49">
            <v>0</v>
          </cell>
          <cell r="E49">
            <v>0</v>
          </cell>
          <cell r="F49">
            <v>0</v>
          </cell>
          <cell r="G49">
            <v>0</v>
          </cell>
          <cell r="H49">
            <v>0</v>
          </cell>
          <cell r="I49">
            <v>0</v>
          </cell>
          <cell r="J49">
            <v>0</v>
          </cell>
          <cell r="K49">
            <v>0</v>
          </cell>
          <cell r="L49">
            <v>0</v>
          </cell>
          <cell r="M49">
            <v>0</v>
          </cell>
          <cell r="N49">
            <v>0</v>
          </cell>
          <cell r="R49">
            <v>112</v>
          </cell>
          <cell r="S49">
            <v>17.399999999999999</v>
          </cell>
          <cell r="T49">
            <v>37.6</v>
          </cell>
          <cell r="U49">
            <v>7.5</v>
          </cell>
          <cell r="V49">
            <v>31.3</v>
          </cell>
          <cell r="Z49">
            <v>6.8</v>
          </cell>
          <cell r="AA49">
            <v>46.7</v>
          </cell>
          <cell r="AB49">
            <v>12.9</v>
          </cell>
          <cell r="AC49">
            <v>20.9</v>
          </cell>
          <cell r="AD49">
            <v>50.7</v>
          </cell>
          <cell r="AE49">
            <v>17.5</v>
          </cell>
          <cell r="AF49">
            <v>34.299999999999997</v>
          </cell>
          <cell r="AJ49">
            <v>0</v>
          </cell>
          <cell r="AK49">
            <v>0</v>
          </cell>
          <cell r="AL49">
            <v>25.21</v>
          </cell>
          <cell r="AM49">
            <v>31.35</v>
          </cell>
          <cell r="AN49">
            <v>28.16</v>
          </cell>
          <cell r="AO49">
            <v>0</v>
          </cell>
          <cell r="AP49">
            <v>28.38</v>
          </cell>
          <cell r="AQ49">
            <v>22.32</v>
          </cell>
          <cell r="AR49">
            <v>16.34</v>
          </cell>
          <cell r="AS49">
            <v>55.43</v>
          </cell>
          <cell r="AT49">
            <v>15.01</v>
          </cell>
          <cell r="AU49">
            <v>0</v>
          </cell>
          <cell r="AV49">
            <v>0</v>
          </cell>
          <cell r="AW49">
            <v>0</v>
          </cell>
          <cell r="AX49">
            <v>0</v>
          </cell>
          <cell r="AY49">
            <v>0</v>
          </cell>
          <cell r="AZ49">
            <v>0</v>
          </cell>
          <cell r="BA49">
            <v>0</v>
          </cell>
        </row>
        <row r="50">
          <cell r="B50">
            <v>18</v>
          </cell>
          <cell r="C50">
            <v>0</v>
          </cell>
          <cell r="D50">
            <v>0</v>
          </cell>
          <cell r="E50">
            <v>0</v>
          </cell>
          <cell r="F50">
            <v>0</v>
          </cell>
          <cell r="G50">
            <v>0</v>
          </cell>
          <cell r="H50">
            <v>0</v>
          </cell>
          <cell r="I50">
            <v>0</v>
          </cell>
          <cell r="J50">
            <v>0</v>
          </cell>
          <cell r="K50">
            <v>0</v>
          </cell>
          <cell r="L50">
            <v>0</v>
          </cell>
          <cell r="M50">
            <v>0</v>
          </cell>
          <cell r="N50">
            <v>0</v>
          </cell>
          <cell r="R50">
            <v>110.7</v>
          </cell>
          <cell r="S50">
            <v>16.3</v>
          </cell>
          <cell r="T50">
            <v>33.799999999999997</v>
          </cell>
          <cell r="U50">
            <v>9.1</v>
          </cell>
          <cell r="V50">
            <v>22.8</v>
          </cell>
          <cell r="Z50">
            <v>15.1</v>
          </cell>
          <cell r="AA50">
            <v>35.799999999999997</v>
          </cell>
          <cell r="AB50">
            <v>12.9</v>
          </cell>
          <cell r="AC50">
            <v>22.9</v>
          </cell>
          <cell r="AD50">
            <v>23.7</v>
          </cell>
          <cell r="AE50">
            <v>17.3</v>
          </cell>
          <cell r="AF50">
            <v>30.3</v>
          </cell>
          <cell r="AJ50">
            <v>0</v>
          </cell>
          <cell r="AK50">
            <v>0</v>
          </cell>
          <cell r="AL50">
            <v>24.42</v>
          </cell>
          <cell r="AM50">
            <v>29.95</v>
          </cell>
          <cell r="AN50">
            <v>27.94</v>
          </cell>
          <cell r="AO50">
            <v>18.41</v>
          </cell>
          <cell r="AP50">
            <v>27.51</v>
          </cell>
          <cell r="AQ50">
            <v>21.59</v>
          </cell>
          <cell r="AR50">
            <v>19.04</v>
          </cell>
          <cell r="AS50">
            <v>50.82</v>
          </cell>
          <cell r="AT50">
            <v>14.51</v>
          </cell>
          <cell r="AU50">
            <v>0</v>
          </cell>
          <cell r="AV50">
            <v>0</v>
          </cell>
          <cell r="AW50">
            <v>0</v>
          </cell>
          <cell r="AX50">
            <v>0</v>
          </cell>
          <cell r="AY50">
            <v>0</v>
          </cell>
          <cell r="AZ50">
            <v>0</v>
          </cell>
          <cell r="BA50">
            <v>0</v>
          </cell>
        </row>
        <row r="51">
          <cell r="B51">
            <v>19</v>
          </cell>
          <cell r="C51">
            <v>0</v>
          </cell>
          <cell r="D51">
            <v>0</v>
          </cell>
          <cell r="E51">
            <v>0</v>
          </cell>
          <cell r="F51">
            <v>0</v>
          </cell>
          <cell r="G51">
            <v>0</v>
          </cell>
          <cell r="H51">
            <v>0</v>
          </cell>
          <cell r="I51">
            <v>0</v>
          </cell>
          <cell r="J51">
            <v>0</v>
          </cell>
          <cell r="K51">
            <v>0</v>
          </cell>
          <cell r="L51">
            <v>0</v>
          </cell>
          <cell r="M51">
            <v>0</v>
          </cell>
          <cell r="N51">
            <v>0</v>
          </cell>
          <cell r="S51">
            <v>15.2</v>
          </cell>
          <cell r="T51">
            <v>30.6</v>
          </cell>
          <cell r="U51">
            <v>11.1</v>
          </cell>
          <cell r="V51">
            <v>19</v>
          </cell>
          <cell r="Z51">
            <v>8.8000000000000007</v>
          </cell>
          <cell r="AA51">
            <v>30.5</v>
          </cell>
          <cell r="AB51">
            <v>12.9</v>
          </cell>
          <cell r="AC51">
            <v>24.5</v>
          </cell>
          <cell r="AD51">
            <v>22.3</v>
          </cell>
          <cell r="AE51">
            <v>15.4</v>
          </cell>
          <cell r="AF51">
            <v>41.3</v>
          </cell>
          <cell r="AJ51">
            <v>0</v>
          </cell>
          <cell r="AK51">
            <v>0</v>
          </cell>
          <cell r="AL51">
            <v>27.3</v>
          </cell>
          <cell r="AM51">
            <v>33.770000000000003</v>
          </cell>
          <cell r="AN51">
            <v>25.21</v>
          </cell>
          <cell r="AO51">
            <v>16.91</v>
          </cell>
          <cell r="AP51">
            <v>30.64</v>
          </cell>
          <cell r="AQ51">
            <v>24.22</v>
          </cell>
          <cell r="AR51">
            <v>25.62</v>
          </cell>
          <cell r="AS51">
            <v>57.48</v>
          </cell>
          <cell r="AT51">
            <v>14.03</v>
          </cell>
          <cell r="AU51">
            <v>0</v>
          </cell>
          <cell r="AV51">
            <v>0</v>
          </cell>
          <cell r="AW51">
            <v>0</v>
          </cell>
          <cell r="AX51">
            <v>0</v>
          </cell>
          <cell r="AY51">
            <v>0</v>
          </cell>
          <cell r="AZ51">
            <v>0</v>
          </cell>
          <cell r="BA51">
            <v>0</v>
          </cell>
        </row>
        <row r="52">
          <cell r="B52">
            <v>20</v>
          </cell>
          <cell r="C52">
            <v>0</v>
          </cell>
          <cell r="D52">
            <v>0</v>
          </cell>
          <cell r="E52">
            <v>0</v>
          </cell>
          <cell r="F52">
            <v>0</v>
          </cell>
          <cell r="G52">
            <v>0</v>
          </cell>
          <cell r="H52">
            <v>0</v>
          </cell>
          <cell r="I52">
            <v>0</v>
          </cell>
          <cell r="J52">
            <v>0</v>
          </cell>
          <cell r="K52">
            <v>0</v>
          </cell>
          <cell r="L52">
            <v>0</v>
          </cell>
          <cell r="M52">
            <v>0</v>
          </cell>
          <cell r="N52">
            <v>0</v>
          </cell>
          <cell r="S52">
            <v>39.700000000000003</v>
          </cell>
          <cell r="T52">
            <v>45.6</v>
          </cell>
          <cell r="U52">
            <v>8</v>
          </cell>
          <cell r="V52">
            <v>17.600000000000001</v>
          </cell>
          <cell r="Z52">
            <v>7.8</v>
          </cell>
          <cell r="AA52">
            <v>34</v>
          </cell>
          <cell r="AB52">
            <v>17.7</v>
          </cell>
          <cell r="AC52">
            <v>19.5</v>
          </cell>
          <cell r="AD52">
            <v>19</v>
          </cell>
          <cell r="AE52">
            <v>14.4</v>
          </cell>
          <cell r="AF52">
            <v>28.5</v>
          </cell>
          <cell r="AJ52">
            <v>0</v>
          </cell>
          <cell r="AK52">
            <v>0</v>
          </cell>
          <cell r="AL52">
            <v>29.5</v>
          </cell>
          <cell r="AM52">
            <v>35.79</v>
          </cell>
          <cell r="AN52">
            <v>23.25</v>
          </cell>
          <cell r="AO52">
            <v>18.100000000000001</v>
          </cell>
          <cell r="AP52">
            <v>32.78</v>
          </cell>
          <cell r="AQ52">
            <v>26.03</v>
          </cell>
          <cell r="AR52">
            <v>24.42</v>
          </cell>
          <cell r="AS52">
            <v>66.099999999999994</v>
          </cell>
          <cell r="AT52">
            <v>13.8</v>
          </cell>
          <cell r="AU52">
            <v>0</v>
          </cell>
          <cell r="AV52">
            <v>0</v>
          </cell>
          <cell r="AW52">
            <v>0</v>
          </cell>
          <cell r="AX52">
            <v>0</v>
          </cell>
          <cell r="AY52">
            <v>0</v>
          </cell>
          <cell r="AZ52">
            <v>0</v>
          </cell>
          <cell r="BA52">
            <v>0</v>
          </cell>
        </row>
        <row r="53">
          <cell r="B53">
            <v>21</v>
          </cell>
          <cell r="C53">
            <v>0</v>
          </cell>
          <cell r="D53">
            <v>0</v>
          </cell>
          <cell r="E53">
            <v>0</v>
          </cell>
          <cell r="F53">
            <v>0</v>
          </cell>
          <cell r="G53">
            <v>0</v>
          </cell>
          <cell r="H53">
            <v>0</v>
          </cell>
          <cell r="I53">
            <v>0</v>
          </cell>
          <cell r="J53">
            <v>0</v>
          </cell>
          <cell r="K53">
            <v>0</v>
          </cell>
          <cell r="L53">
            <v>0</v>
          </cell>
          <cell r="M53">
            <v>0</v>
          </cell>
          <cell r="N53">
            <v>0</v>
          </cell>
          <cell r="S53">
            <v>22.6</v>
          </cell>
          <cell r="T53">
            <v>38.1</v>
          </cell>
          <cell r="U53">
            <v>7.5</v>
          </cell>
          <cell r="V53">
            <v>16.600000000000001</v>
          </cell>
          <cell r="Z53">
            <v>9</v>
          </cell>
          <cell r="AA53">
            <v>33.799999999999997</v>
          </cell>
          <cell r="AB53">
            <v>30.5</v>
          </cell>
          <cell r="AC53">
            <v>17.8</v>
          </cell>
          <cell r="AD53">
            <v>24.5</v>
          </cell>
          <cell r="AE53">
            <v>18.899999999999999</v>
          </cell>
          <cell r="AF53">
            <v>25.6</v>
          </cell>
          <cell r="AJ53">
            <v>0</v>
          </cell>
          <cell r="AK53">
            <v>0</v>
          </cell>
          <cell r="AL53">
            <v>28.6</v>
          </cell>
          <cell r="AM53">
            <v>34.770000000000003</v>
          </cell>
          <cell r="AN53">
            <v>21.59</v>
          </cell>
          <cell r="AO53">
            <v>21.59</v>
          </cell>
          <cell r="AP53">
            <v>31.82</v>
          </cell>
          <cell r="AQ53">
            <v>25.21</v>
          </cell>
          <cell r="AR53">
            <v>18.72</v>
          </cell>
          <cell r="AS53">
            <v>90.7</v>
          </cell>
          <cell r="AT53">
            <v>13.35</v>
          </cell>
          <cell r="AU53">
            <v>0</v>
          </cell>
          <cell r="AV53">
            <v>0</v>
          </cell>
          <cell r="AW53">
            <v>0</v>
          </cell>
          <cell r="AX53">
            <v>0</v>
          </cell>
          <cell r="AY53">
            <v>0</v>
          </cell>
          <cell r="AZ53">
            <v>0</v>
          </cell>
          <cell r="BA53">
            <v>0</v>
          </cell>
        </row>
        <row r="54">
          <cell r="B54">
            <v>22</v>
          </cell>
          <cell r="C54">
            <v>0</v>
          </cell>
          <cell r="D54">
            <v>0</v>
          </cell>
          <cell r="E54">
            <v>0</v>
          </cell>
          <cell r="F54">
            <v>0</v>
          </cell>
          <cell r="G54">
            <v>0</v>
          </cell>
          <cell r="H54">
            <v>0</v>
          </cell>
          <cell r="I54">
            <v>0</v>
          </cell>
          <cell r="J54">
            <v>0</v>
          </cell>
          <cell r="K54">
            <v>0</v>
          </cell>
          <cell r="L54">
            <v>0</v>
          </cell>
          <cell r="M54">
            <v>0</v>
          </cell>
          <cell r="N54">
            <v>0</v>
          </cell>
          <cell r="P54">
            <v>10.4</v>
          </cell>
          <cell r="S54">
            <v>32</v>
          </cell>
          <cell r="T54">
            <v>29.6</v>
          </cell>
          <cell r="U54">
            <v>8.1</v>
          </cell>
          <cell r="V54">
            <v>21</v>
          </cell>
          <cell r="Z54">
            <v>10.1</v>
          </cell>
          <cell r="AA54">
            <v>28.9</v>
          </cell>
          <cell r="AB54">
            <v>12.9</v>
          </cell>
          <cell r="AC54">
            <v>20.3</v>
          </cell>
          <cell r="AD54">
            <v>23.1</v>
          </cell>
          <cell r="AE54">
            <v>43.1</v>
          </cell>
          <cell r="AF54">
            <v>32.5</v>
          </cell>
          <cell r="AJ54">
            <v>0</v>
          </cell>
          <cell r="AK54">
            <v>0</v>
          </cell>
          <cell r="AL54">
            <v>34.26</v>
          </cell>
          <cell r="AM54">
            <v>28.16</v>
          </cell>
          <cell r="AN54">
            <v>20.54</v>
          </cell>
          <cell r="AO54">
            <v>26.66</v>
          </cell>
          <cell r="AP54">
            <v>37.36</v>
          </cell>
          <cell r="AQ54">
            <v>29.95</v>
          </cell>
          <cell r="AR54">
            <v>16.059999999999999</v>
          </cell>
          <cell r="AS54">
            <v>37.36</v>
          </cell>
          <cell r="AT54">
            <v>12.92</v>
          </cell>
          <cell r="AU54">
            <v>0</v>
          </cell>
          <cell r="AV54">
            <v>0</v>
          </cell>
          <cell r="AW54">
            <v>0</v>
          </cell>
          <cell r="AX54">
            <v>0</v>
          </cell>
          <cell r="AY54">
            <v>0</v>
          </cell>
          <cell r="AZ54">
            <v>0</v>
          </cell>
          <cell r="BA54">
            <v>0</v>
          </cell>
        </row>
        <row r="55">
          <cell r="B55">
            <v>23</v>
          </cell>
          <cell r="C55">
            <v>0</v>
          </cell>
          <cell r="D55">
            <v>0</v>
          </cell>
          <cell r="E55">
            <v>0</v>
          </cell>
          <cell r="F55">
            <v>0</v>
          </cell>
          <cell r="G55">
            <v>0</v>
          </cell>
          <cell r="H55">
            <v>0</v>
          </cell>
          <cell r="I55">
            <v>0</v>
          </cell>
          <cell r="J55">
            <v>0</v>
          </cell>
          <cell r="K55">
            <v>0</v>
          </cell>
          <cell r="L55">
            <v>0</v>
          </cell>
          <cell r="M55">
            <v>0</v>
          </cell>
          <cell r="N55">
            <v>0</v>
          </cell>
          <cell r="P55">
            <v>10.4</v>
          </cell>
          <cell r="S55">
            <v>32</v>
          </cell>
          <cell r="T55">
            <v>24.8</v>
          </cell>
          <cell r="U55">
            <v>7.5</v>
          </cell>
          <cell r="V55">
            <v>28.3</v>
          </cell>
          <cell r="Z55">
            <v>15.5</v>
          </cell>
          <cell r="AA55">
            <v>27</v>
          </cell>
          <cell r="AB55">
            <v>12.5</v>
          </cell>
          <cell r="AC55">
            <v>19.3</v>
          </cell>
          <cell r="AD55">
            <v>44.9</v>
          </cell>
          <cell r="AE55">
            <v>19</v>
          </cell>
          <cell r="AF55">
            <v>26.9</v>
          </cell>
          <cell r="AJ55">
            <v>0</v>
          </cell>
          <cell r="AK55">
            <v>0</v>
          </cell>
          <cell r="AL55">
            <v>27.73</v>
          </cell>
          <cell r="AM55">
            <v>34.26</v>
          </cell>
          <cell r="AN55">
            <v>26.24</v>
          </cell>
          <cell r="AO55">
            <v>18.72</v>
          </cell>
          <cell r="AP55">
            <v>31.11</v>
          </cell>
          <cell r="AQ55">
            <v>24.61</v>
          </cell>
          <cell r="AR55">
            <v>18.100000000000001</v>
          </cell>
          <cell r="AS55">
            <v>42.9</v>
          </cell>
          <cell r="AT55">
            <v>15.53</v>
          </cell>
          <cell r="AU55">
            <v>0</v>
          </cell>
          <cell r="AV55">
            <v>0</v>
          </cell>
          <cell r="AW55">
            <v>0</v>
          </cell>
          <cell r="AX55">
            <v>0</v>
          </cell>
          <cell r="AY55">
            <v>0</v>
          </cell>
          <cell r="AZ55">
            <v>0</v>
          </cell>
          <cell r="BA55">
            <v>0</v>
          </cell>
        </row>
        <row r="56">
          <cell r="B56">
            <v>24</v>
          </cell>
          <cell r="C56">
            <v>0</v>
          </cell>
          <cell r="D56">
            <v>0</v>
          </cell>
          <cell r="E56">
            <v>0</v>
          </cell>
          <cell r="F56">
            <v>0</v>
          </cell>
          <cell r="G56">
            <v>0</v>
          </cell>
          <cell r="H56">
            <v>0</v>
          </cell>
          <cell r="I56">
            <v>0</v>
          </cell>
          <cell r="J56">
            <v>0</v>
          </cell>
          <cell r="K56">
            <v>0</v>
          </cell>
          <cell r="L56">
            <v>0</v>
          </cell>
          <cell r="M56">
            <v>0</v>
          </cell>
          <cell r="N56">
            <v>0</v>
          </cell>
          <cell r="P56">
            <v>10.1</v>
          </cell>
          <cell r="S56">
            <v>33.700000000000003</v>
          </cell>
          <cell r="T56">
            <v>23.8</v>
          </cell>
          <cell r="U56">
            <v>7.5</v>
          </cell>
          <cell r="V56">
            <v>11.2</v>
          </cell>
          <cell r="Y56">
            <v>36</v>
          </cell>
          <cell r="Z56">
            <v>8.9</v>
          </cell>
          <cell r="AA56">
            <v>22.6</v>
          </cell>
          <cell r="AB56">
            <v>13</v>
          </cell>
          <cell r="AC56">
            <v>19</v>
          </cell>
          <cell r="AD56">
            <v>29.9</v>
          </cell>
          <cell r="AE56">
            <v>30.7</v>
          </cell>
          <cell r="AF56">
            <v>25.4</v>
          </cell>
          <cell r="AJ56">
            <v>0</v>
          </cell>
          <cell r="AK56">
            <v>0</v>
          </cell>
          <cell r="AL56">
            <v>40.07</v>
          </cell>
          <cell r="AM56">
            <v>33.270000000000003</v>
          </cell>
          <cell r="AN56">
            <v>20.03</v>
          </cell>
          <cell r="AO56">
            <v>18.100000000000001</v>
          </cell>
          <cell r="AP56">
            <v>43.48</v>
          </cell>
          <cell r="AQ56">
            <v>35.28</v>
          </cell>
          <cell r="AR56">
            <v>16.48</v>
          </cell>
          <cell r="AS56">
            <v>48.92</v>
          </cell>
          <cell r="AT56">
            <v>15.01</v>
          </cell>
          <cell r="AU56">
            <v>0</v>
          </cell>
          <cell r="AV56">
            <v>0</v>
          </cell>
          <cell r="AW56">
            <v>0</v>
          </cell>
          <cell r="AX56">
            <v>0</v>
          </cell>
          <cell r="AY56">
            <v>0</v>
          </cell>
          <cell r="AZ56">
            <v>0</v>
          </cell>
          <cell r="BA56">
            <v>0</v>
          </cell>
        </row>
        <row r="57">
          <cell r="B57">
            <v>25</v>
          </cell>
          <cell r="C57">
            <v>0</v>
          </cell>
          <cell r="D57">
            <v>0</v>
          </cell>
          <cell r="E57">
            <v>0</v>
          </cell>
          <cell r="F57">
            <v>0</v>
          </cell>
          <cell r="G57">
            <v>0</v>
          </cell>
          <cell r="H57">
            <v>0</v>
          </cell>
          <cell r="I57">
            <v>0</v>
          </cell>
          <cell r="J57">
            <v>0</v>
          </cell>
          <cell r="K57">
            <v>0</v>
          </cell>
          <cell r="L57">
            <v>0</v>
          </cell>
          <cell r="M57">
            <v>0</v>
          </cell>
          <cell r="N57">
            <v>0</v>
          </cell>
          <cell r="P57">
            <v>9.6999999999999993</v>
          </cell>
          <cell r="S57">
            <v>45.7</v>
          </cell>
          <cell r="T57">
            <v>25.9</v>
          </cell>
          <cell r="U57">
            <v>12.7</v>
          </cell>
          <cell r="V57">
            <v>37.5</v>
          </cell>
          <cell r="Y57">
            <v>37.200000000000003</v>
          </cell>
          <cell r="Z57">
            <v>5.3</v>
          </cell>
          <cell r="AA57">
            <v>21.2</v>
          </cell>
          <cell r="AB57">
            <v>14.1</v>
          </cell>
          <cell r="AC57">
            <v>24.1</v>
          </cell>
          <cell r="AD57">
            <v>25.1</v>
          </cell>
          <cell r="AE57">
            <v>45.6</v>
          </cell>
          <cell r="AF57">
            <v>39.200000000000003</v>
          </cell>
          <cell r="AJ57">
            <v>0</v>
          </cell>
          <cell r="AK57">
            <v>0</v>
          </cell>
          <cell r="AL57">
            <v>66.099999999999994</v>
          </cell>
          <cell r="AM57">
            <v>32.299999999999997</v>
          </cell>
          <cell r="AN57">
            <v>18.72</v>
          </cell>
          <cell r="AO57">
            <v>20.03</v>
          </cell>
          <cell r="AP57">
            <v>68.75</v>
          </cell>
          <cell r="AQ57">
            <v>57.82</v>
          </cell>
          <cell r="AR57">
            <v>16.91</v>
          </cell>
          <cell r="AS57">
            <v>40.07</v>
          </cell>
          <cell r="AT57">
            <v>15.01</v>
          </cell>
          <cell r="AU57">
            <v>0</v>
          </cell>
          <cell r="AV57">
            <v>0</v>
          </cell>
          <cell r="AW57">
            <v>0</v>
          </cell>
          <cell r="AX57">
            <v>0</v>
          </cell>
          <cell r="AY57">
            <v>0</v>
          </cell>
          <cell r="AZ57">
            <v>0</v>
          </cell>
          <cell r="BA57">
            <v>0</v>
          </cell>
        </row>
        <row r="58">
          <cell r="B58">
            <v>26</v>
          </cell>
          <cell r="C58">
            <v>0</v>
          </cell>
          <cell r="D58">
            <v>0</v>
          </cell>
          <cell r="E58">
            <v>0</v>
          </cell>
          <cell r="F58">
            <v>0</v>
          </cell>
          <cell r="G58">
            <v>0</v>
          </cell>
          <cell r="H58">
            <v>0</v>
          </cell>
          <cell r="I58">
            <v>0</v>
          </cell>
          <cell r="J58">
            <v>0</v>
          </cell>
          <cell r="K58">
            <v>0</v>
          </cell>
          <cell r="L58">
            <v>0</v>
          </cell>
          <cell r="M58">
            <v>0</v>
          </cell>
          <cell r="N58">
            <v>0</v>
          </cell>
          <cell r="P58">
            <v>9.4</v>
          </cell>
          <cell r="S58">
            <v>23.8</v>
          </cell>
          <cell r="T58">
            <v>21</v>
          </cell>
          <cell r="U58">
            <v>46.6</v>
          </cell>
          <cell r="V58">
            <v>20.8</v>
          </cell>
          <cell r="Y58">
            <v>33.700000000000003</v>
          </cell>
          <cell r="Z58">
            <v>7.5</v>
          </cell>
          <cell r="AA58">
            <v>33.700000000000003</v>
          </cell>
          <cell r="AB58">
            <v>12.5</v>
          </cell>
          <cell r="AC58">
            <v>21.2</v>
          </cell>
          <cell r="AD58">
            <v>20.6</v>
          </cell>
          <cell r="AE58">
            <v>57.2</v>
          </cell>
          <cell r="AF58">
            <v>27.6</v>
          </cell>
          <cell r="AJ58">
            <v>0</v>
          </cell>
          <cell r="AK58">
            <v>0</v>
          </cell>
          <cell r="AL58">
            <v>71.45</v>
          </cell>
          <cell r="AM58">
            <v>31.35</v>
          </cell>
          <cell r="AN58">
            <v>15.4</v>
          </cell>
          <cell r="AO58">
            <v>18.72</v>
          </cell>
          <cell r="AP58">
            <v>73.819999999999993</v>
          </cell>
          <cell r="AQ58">
            <v>62.42</v>
          </cell>
          <cell r="AR58">
            <v>16.760000000000002</v>
          </cell>
          <cell r="AS58">
            <v>37.36</v>
          </cell>
          <cell r="AT58">
            <v>17.489999999999998</v>
          </cell>
          <cell r="AU58">
            <v>0</v>
          </cell>
          <cell r="AV58">
            <v>0</v>
          </cell>
          <cell r="AW58">
            <v>0</v>
          </cell>
          <cell r="AX58">
            <v>0</v>
          </cell>
          <cell r="AY58">
            <v>0</v>
          </cell>
          <cell r="AZ58">
            <v>0</v>
          </cell>
          <cell r="BA58">
            <v>0</v>
          </cell>
        </row>
        <row r="59">
          <cell r="B59">
            <v>27</v>
          </cell>
          <cell r="C59">
            <v>0</v>
          </cell>
          <cell r="D59">
            <v>0</v>
          </cell>
          <cell r="E59">
            <v>0</v>
          </cell>
          <cell r="F59">
            <v>0</v>
          </cell>
          <cell r="G59">
            <v>0</v>
          </cell>
          <cell r="H59">
            <v>0</v>
          </cell>
          <cell r="I59">
            <v>0</v>
          </cell>
          <cell r="J59">
            <v>0</v>
          </cell>
          <cell r="K59">
            <v>0</v>
          </cell>
          <cell r="L59">
            <v>0</v>
          </cell>
          <cell r="M59">
            <v>0</v>
          </cell>
          <cell r="N59">
            <v>0</v>
          </cell>
          <cell r="P59">
            <v>9.4</v>
          </cell>
          <cell r="S59">
            <v>23.5</v>
          </cell>
          <cell r="T59">
            <v>24.1</v>
          </cell>
          <cell r="U59">
            <v>30.2</v>
          </cell>
          <cell r="V59">
            <v>18.3</v>
          </cell>
          <cell r="Z59">
            <v>7.6</v>
          </cell>
          <cell r="AA59">
            <v>21.7</v>
          </cell>
          <cell r="AB59">
            <v>14.2</v>
          </cell>
          <cell r="AC59">
            <v>34.4</v>
          </cell>
          <cell r="AD59">
            <v>19</v>
          </cell>
          <cell r="AE59">
            <v>43.1</v>
          </cell>
          <cell r="AF59">
            <v>25.2</v>
          </cell>
          <cell r="AJ59">
            <v>0</v>
          </cell>
          <cell r="AK59">
            <v>0</v>
          </cell>
          <cell r="AL59">
            <v>69.13</v>
          </cell>
          <cell r="AM59">
            <v>31.82</v>
          </cell>
          <cell r="AN59">
            <v>17.34</v>
          </cell>
          <cell r="AO59">
            <v>18.41</v>
          </cell>
          <cell r="AP59">
            <v>71.84</v>
          </cell>
          <cell r="AQ59">
            <v>60.63</v>
          </cell>
          <cell r="AR59">
            <v>15.93</v>
          </cell>
          <cell r="AS59">
            <v>36.31</v>
          </cell>
          <cell r="AT59">
            <v>15.53</v>
          </cell>
          <cell r="AU59">
            <v>0</v>
          </cell>
          <cell r="AV59">
            <v>0</v>
          </cell>
          <cell r="AW59">
            <v>0</v>
          </cell>
          <cell r="AX59">
            <v>0</v>
          </cell>
          <cell r="AY59">
            <v>0</v>
          </cell>
          <cell r="AZ59">
            <v>0</v>
          </cell>
          <cell r="BA59">
            <v>0</v>
          </cell>
        </row>
        <row r="60">
          <cell r="B60">
            <v>28</v>
          </cell>
          <cell r="C60">
            <v>0</v>
          </cell>
          <cell r="D60">
            <v>0</v>
          </cell>
          <cell r="E60">
            <v>0</v>
          </cell>
          <cell r="F60">
            <v>0</v>
          </cell>
          <cell r="G60">
            <v>0</v>
          </cell>
          <cell r="H60">
            <v>0</v>
          </cell>
          <cell r="I60">
            <v>0</v>
          </cell>
          <cell r="J60">
            <v>0</v>
          </cell>
          <cell r="K60">
            <v>0</v>
          </cell>
          <cell r="L60">
            <v>0</v>
          </cell>
          <cell r="M60">
            <v>0</v>
          </cell>
          <cell r="N60">
            <v>0</v>
          </cell>
          <cell r="P60">
            <v>9.4</v>
          </cell>
          <cell r="S60">
            <v>20.8</v>
          </cell>
          <cell r="T60">
            <v>21.8</v>
          </cell>
          <cell r="U60">
            <v>28.5</v>
          </cell>
          <cell r="V60">
            <v>14.9</v>
          </cell>
          <cell r="Z60">
            <v>22.8</v>
          </cell>
          <cell r="AA60">
            <v>21.2</v>
          </cell>
          <cell r="AB60">
            <v>12.5</v>
          </cell>
          <cell r="AC60">
            <v>28.3</v>
          </cell>
          <cell r="AD60">
            <v>16.899999999999999</v>
          </cell>
          <cell r="AE60">
            <v>30.2</v>
          </cell>
          <cell r="AF60">
            <v>21.6</v>
          </cell>
          <cell r="AJ60">
            <v>0</v>
          </cell>
          <cell r="AK60">
            <v>0</v>
          </cell>
          <cell r="AL60">
            <v>54.09</v>
          </cell>
          <cell r="AM60">
            <v>29.5</v>
          </cell>
          <cell r="AN60">
            <v>16.62</v>
          </cell>
          <cell r="AO60">
            <v>17.34</v>
          </cell>
          <cell r="AP60">
            <v>57.11</v>
          </cell>
          <cell r="AQ60">
            <v>47.35</v>
          </cell>
          <cell r="AR60">
            <v>16.34</v>
          </cell>
          <cell r="AS60">
            <v>38.97</v>
          </cell>
          <cell r="AT60">
            <v>15.53</v>
          </cell>
          <cell r="AU60">
            <v>0</v>
          </cell>
          <cell r="AV60">
            <v>0</v>
          </cell>
          <cell r="AW60">
            <v>0</v>
          </cell>
          <cell r="AX60">
            <v>0</v>
          </cell>
          <cell r="AY60">
            <v>0</v>
          </cell>
          <cell r="AZ60">
            <v>0</v>
          </cell>
          <cell r="BA60">
            <v>0</v>
          </cell>
        </row>
        <row r="61">
          <cell r="B61">
            <v>29</v>
          </cell>
          <cell r="C61">
            <v>0</v>
          </cell>
          <cell r="D61">
            <v>0</v>
          </cell>
          <cell r="E61">
            <v>0</v>
          </cell>
          <cell r="F61">
            <v>0</v>
          </cell>
          <cell r="G61">
            <v>0</v>
          </cell>
          <cell r="H61">
            <v>0</v>
          </cell>
          <cell r="I61">
            <v>0</v>
          </cell>
          <cell r="J61">
            <v>0</v>
          </cell>
          <cell r="K61">
            <v>0</v>
          </cell>
          <cell r="L61">
            <v>0</v>
          </cell>
          <cell r="M61">
            <v>0</v>
          </cell>
          <cell r="N61">
            <v>0</v>
          </cell>
          <cell r="S61">
            <v>27</v>
          </cell>
          <cell r="AA61">
            <v>21.5</v>
          </cell>
          <cell r="AE61">
            <v>27.4</v>
          </cell>
          <cell r="AJ61">
            <v>0</v>
          </cell>
          <cell r="AK61">
            <v>0</v>
          </cell>
          <cell r="AL61">
            <v>0</v>
          </cell>
          <cell r="AM61">
            <v>28.16</v>
          </cell>
          <cell r="AN61">
            <v>0</v>
          </cell>
          <cell r="AO61">
            <v>0</v>
          </cell>
          <cell r="AP61">
            <v>0</v>
          </cell>
          <cell r="AQ61">
            <v>34.770000000000003</v>
          </cell>
          <cell r="AR61">
            <v>0</v>
          </cell>
          <cell r="AS61">
            <v>0</v>
          </cell>
          <cell r="AT61">
            <v>0</v>
          </cell>
          <cell r="AU61">
            <v>0</v>
          </cell>
          <cell r="AV61">
            <v>0</v>
          </cell>
          <cell r="AW61">
            <v>0</v>
          </cell>
          <cell r="AX61">
            <v>0</v>
          </cell>
          <cell r="AY61">
            <v>0</v>
          </cell>
          <cell r="AZ61">
            <v>0</v>
          </cell>
          <cell r="BA61">
            <v>0</v>
          </cell>
        </row>
        <row r="62">
          <cell r="B62">
            <v>1</v>
          </cell>
          <cell r="C62">
            <v>0</v>
          </cell>
          <cell r="D62">
            <v>0</v>
          </cell>
          <cell r="E62">
            <v>0</v>
          </cell>
          <cell r="F62">
            <v>0</v>
          </cell>
          <cell r="G62">
            <v>0</v>
          </cell>
          <cell r="H62">
            <v>0</v>
          </cell>
          <cell r="I62">
            <v>0</v>
          </cell>
          <cell r="J62">
            <v>0</v>
          </cell>
          <cell r="K62">
            <v>0</v>
          </cell>
          <cell r="L62">
            <v>0</v>
          </cell>
          <cell r="M62">
            <v>0</v>
          </cell>
          <cell r="N62">
            <v>0</v>
          </cell>
          <cell r="P62">
            <v>41.8</v>
          </cell>
          <cell r="S62">
            <v>20.5</v>
          </cell>
          <cell r="T62">
            <v>19.600000000000001</v>
          </cell>
          <cell r="U62">
            <v>33.700000000000003</v>
          </cell>
          <cell r="V62">
            <v>17.3</v>
          </cell>
          <cell r="Z62">
            <v>11.5</v>
          </cell>
          <cell r="AA62">
            <v>21.5</v>
          </cell>
          <cell r="AB62">
            <v>12.5</v>
          </cell>
          <cell r="AC62">
            <v>27.3</v>
          </cell>
          <cell r="AD62">
            <v>15.7</v>
          </cell>
          <cell r="AE62">
            <v>29</v>
          </cell>
          <cell r="AF62">
            <v>19.600000000000001</v>
          </cell>
          <cell r="AJ62">
            <v>0</v>
          </cell>
          <cell r="AK62">
            <v>0</v>
          </cell>
          <cell r="AL62">
            <v>108.53</v>
          </cell>
          <cell r="AM62">
            <v>33.270000000000003</v>
          </cell>
          <cell r="AN62">
            <v>15.93</v>
          </cell>
          <cell r="AO62">
            <v>16.48</v>
          </cell>
          <cell r="AP62">
            <v>109.52</v>
          </cell>
          <cell r="AQ62">
            <v>37.36</v>
          </cell>
          <cell r="AR62">
            <v>21.41</v>
          </cell>
          <cell r="AS62">
            <v>33.270000000000003</v>
          </cell>
          <cell r="AT62">
            <v>0</v>
          </cell>
          <cell r="AU62">
            <v>0</v>
          </cell>
          <cell r="AV62">
            <v>0</v>
          </cell>
          <cell r="AW62">
            <v>0</v>
          </cell>
          <cell r="AX62">
            <v>0</v>
          </cell>
          <cell r="AY62">
            <v>0</v>
          </cell>
          <cell r="AZ62">
            <v>0</v>
          </cell>
          <cell r="BA62">
            <v>0</v>
          </cell>
        </row>
        <row r="63">
          <cell r="B63">
            <v>2</v>
          </cell>
          <cell r="C63">
            <v>0</v>
          </cell>
          <cell r="D63">
            <v>0</v>
          </cell>
          <cell r="E63">
            <v>0</v>
          </cell>
          <cell r="F63">
            <v>0</v>
          </cell>
          <cell r="G63">
            <v>0</v>
          </cell>
          <cell r="H63">
            <v>0</v>
          </cell>
          <cell r="I63">
            <v>0</v>
          </cell>
          <cell r="J63">
            <v>0</v>
          </cell>
          <cell r="K63">
            <v>0</v>
          </cell>
          <cell r="L63">
            <v>0</v>
          </cell>
          <cell r="M63">
            <v>0</v>
          </cell>
          <cell r="N63">
            <v>0</v>
          </cell>
          <cell r="P63">
            <v>47.2</v>
          </cell>
          <cell r="S63">
            <v>45.7</v>
          </cell>
          <cell r="T63">
            <v>20.2</v>
          </cell>
          <cell r="U63">
            <v>23.9</v>
          </cell>
          <cell r="V63">
            <v>21.8</v>
          </cell>
          <cell r="Z63">
            <v>14.3</v>
          </cell>
          <cell r="AA63">
            <v>21.7</v>
          </cell>
          <cell r="AB63">
            <v>17.7</v>
          </cell>
          <cell r="AC63">
            <v>33.700000000000003</v>
          </cell>
          <cell r="AD63">
            <v>14.7</v>
          </cell>
          <cell r="AE63">
            <v>27.1</v>
          </cell>
          <cell r="AF63">
            <v>20</v>
          </cell>
          <cell r="AJ63">
            <v>0</v>
          </cell>
          <cell r="AK63">
            <v>0</v>
          </cell>
          <cell r="AL63">
            <v>63.15</v>
          </cell>
          <cell r="AM63">
            <v>28.6</v>
          </cell>
          <cell r="AN63">
            <v>16.34</v>
          </cell>
          <cell r="AO63">
            <v>19.2</v>
          </cell>
          <cell r="AP63">
            <v>66.099999999999994</v>
          </cell>
          <cell r="AQ63">
            <v>77.73</v>
          </cell>
          <cell r="AR63">
            <v>17.79</v>
          </cell>
          <cell r="AS63">
            <v>27.73</v>
          </cell>
          <cell r="AT63">
            <v>0</v>
          </cell>
          <cell r="AU63">
            <v>0</v>
          </cell>
          <cell r="AV63">
            <v>0</v>
          </cell>
          <cell r="AW63">
            <v>0</v>
          </cell>
          <cell r="AX63">
            <v>0</v>
          </cell>
          <cell r="AY63">
            <v>0</v>
          </cell>
          <cell r="AZ63">
            <v>0</v>
          </cell>
          <cell r="BA63">
            <v>0</v>
          </cell>
        </row>
        <row r="64">
          <cell r="B64">
            <v>3</v>
          </cell>
          <cell r="C64">
            <v>0</v>
          </cell>
          <cell r="D64">
            <v>0</v>
          </cell>
          <cell r="E64">
            <v>0</v>
          </cell>
          <cell r="F64">
            <v>0</v>
          </cell>
          <cell r="G64">
            <v>0</v>
          </cell>
          <cell r="H64">
            <v>0</v>
          </cell>
          <cell r="I64">
            <v>0</v>
          </cell>
          <cell r="J64">
            <v>0</v>
          </cell>
          <cell r="K64">
            <v>0</v>
          </cell>
          <cell r="L64">
            <v>0</v>
          </cell>
          <cell r="M64">
            <v>0</v>
          </cell>
          <cell r="N64">
            <v>0</v>
          </cell>
          <cell r="P64">
            <v>42.5</v>
          </cell>
          <cell r="S64">
            <v>43.7</v>
          </cell>
          <cell r="T64">
            <v>17.600000000000001</v>
          </cell>
          <cell r="U64">
            <v>22.1</v>
          </cell>
          <cell r="V64">
            <v>15.8</v>
          </cell>
          <cell r="Z64">
            <v>11.4</v>
          </cell>
          <cell r="AA64">
            <v>24.8</v>
          </cell>
          <cell r="AB64">
            <v>25.8</v>
          </cell>
          <cell r="AC64">
            <v>27.4</v>
          </cell>
          <cell r="AD64">
            <v>14.1</v>
          </cell>
          <cell r="AE64">
            <v>23.3</v>
          </cell>
          <cell r="AF64">
            <v>28.8</v>
          </cell>
          <cell r="AJ64">
            <v>0</v>
          </cell>
          <cell r="AK64">
            <v>0</v>
          </cell>
          <cell r="AL64">
            <v>51.47</v>
          </cell>
          <cell r="AM64">
            <v>29.95</v>
          </cell>
          <cell r="AN64">
            <v>16.2</v>
          </cell>
          <cell r="AO64">
            <v>15.53</v>
          </cell>
          <cell r="AP64">
            <v>54.42</v>
          </cell>
          <cell r="AQ64">
            <v>63.78</v>
          </cell>
          <cell r="AR64">
            <v>17.64</v>
          </cell>
          <cell r="AS64">
            <v>25.62</v>
          </cell>
          <cell r="AT64">
            <v>0</v>
          </cell>
          <cell r="AU64">
            <v>0</v>
          </cell>
          <cell r="AV64">
            <v>0</v>
          </cell>
          <cell r="AW64">
            <v>0</v>
          </cell>
          <cell r="AX64">
            <v>0</v>
          </cell>
          <cell r="AY64">
            <v>0</v>
          </cell>
          <cell r="AZ64">
            <v>0</v>
          </cell>
          <cell r="BA64">
            <v>0</v>
          </cell>
        </row>
        <row r="65">
          <cell r="B65">
            <v>4</v>
          </cell>
          <cell r="C65">
            <v>0</v>
          </cell>
          <cell r="D65">
            <v>0</v>
          </cell>
          <cell r="E65">
            <v>0</v>
          </cell>
          <cell r="F65">
            <v>0</v>
          </cell>
          <cell r="G65">
            <v>0</v>
          </cell>
          <cell r="H65">
            <v>0</v>
          </cell>
          <cell r="I65">
            <v>0</v>
          </cell>
          <cell r="J65">
            <v>0</v>
          </cell>
          <cell r="K65">
            <v>0</v>
          </cell>
          <cell r="L65">
            <v>0</v>
          </cell>
          <cell r="M65">
            <v>0</v>
          </cell>
          <cell r="N65">
            <v>0</v>
          </cell>
          <cell r="P65">
            <v>19.7</v>
          </cell>
          <cell r="S65">
            <v>33</v>
          </cell>
          <cell r="T65">
            <v>16.600000000000001</v>
          </cell>
          <cell r="U65">
            <v>23</v>
          </cell>
          <cell r="V65">
            <v>25.4</v>
          </cell>
          <cell r="Z65">
            <v>11.9</v>
          </cell>
          <cell r="AA65">
            <v>23.1</v>
          </cell>
          <cell r="AB65">
            <v>11.7</v>
          </cell>
          <cell r="AC65">
            <v>29.3</v>
          </cell>
          <cell r="AD65">
            <v>13.3</v>
          </cell>
          <cell r="AE65">
            <v>21</v>
          </cell>
          <cell r="AF65">
            <v>55</v>
          </cell>
          <cell r="AJ65">
            <v>0</v>
          </cell>
          <cell r="AK65">
            <v>0</v>
          </cell>
          <cell r="AL65">
            <v>61.7</v>
          </cell>
          <cell r="AM65">
            <v>31.82</v>
          </cell>
          <cell r="AN65">
            <v>15.4</v>
          </cell>
          <cell r="AO65">
            <v>15.27</v>
          </cell>
          <cell r="AP65">
            <v>64.25</v>
          </cell>
          <cell r="AQ65">
            <v>75.52</v>
          </cell>
          <cell r="AR65">
            <v>15.27</v>
          </cell>
          <cell r="AS65">
            <v>24.42</v>
          </cell>
          <cell r="AT65">
            <v>0</v>
          </cell>
          <cell r="AU65">
            <v>0</v>
          </cell>
          <cell r="AV65">
            <v>0</v>
          </cell>
          <cell r="AW65">
            <v>0</v>
          </cell>
          <cell r="AX65">
            <v>0</v>
          </cell>
          <cell r="AY65">
            <v>0</v>
          </cell>
          <cell r="AZ65">
            <v>0</v>
          </cell>
          <cell r="BA65">
            <v>0</v>
          </cell>
        </row>
        <row r="66">
          <cell r="B66">
            <v>5</v>
          </cell>
          <cell r="C66">
            <v>0</v>
          </cell>
          <cell r="D66">
            <v>0</v>
          </cell>
          <cell r="E66">
            <v>0</v>
          </cell>
          <cell r="F66">
            <v>0</v>
          </cell>
          <cell r="G66">
            <v>0</v>
          </cell>
          <cell r="H66">
            <v>0</v>
          </cell>
          <cell r="I66">
            <v>0</v>
          </cell>
          <cell r="J66">
            <v>0</v>
          </cell>
          <cell r="K66">
            <v>0</v>
          </cell>
          <cell r="L66">
            <v>0</v>
          </cell>
          <cell r="M66">
            <v>0</v>
          </cell>
          <cell r="N66">
            <v>0</v>
          </cell>
          <cell r="P66">
            <v>27.2</v>
          </cell>
          <cell r="S66">
            <v>27.1</v>
          </cell>
          <cell r="T66">
            <v>15.3</v>
          </cell>
          <cell r="U66">
            <v>22.1</v>
          </cell>
          <cell r="V66">
            <v>19.899999999999999</v>
          </cell>
          <cell r="Z66">
            <v>14.2</v>
          </cell>
          <cell r="AA66">
            <v>20.100000000000001</v>
          </cell>
          <cell r="AB66">
            <v>20.2</v>
          </cell>
          <cell r="AC66">
            <v>33.4</v>
          </cell>
          <cell r="AD66">
            <v>12.5</v>
          </cell>
          <cell r="AE66">
            <v>19.399999999999999</v>
          </cell>
          <cell r="AF66">
            <v>24.8</v>
          </cell>
          <cell r="AJ66">
            <v>0</v>
          </cell>
          <cell r="AK66">
            <v>0</v>
          </cell>
          <cell r="AL66">
            <v>60.99</v>
          </cell>
          <cell r="AM66">
            <v>31.82</v>
          </cell>
          <cell r="AN66">
            <v>28.16</v>
          </cell>
          <cell r="AO66">
            <v>16.059999999999999</v>
          </cell>
          <cell r="AP66">
            <v>63.88</v>
          </cell>
          <cell r="AQ66">
            <v>75.08</v>
          </cell>
          <cell r="AR66">
            <v>28.82</v>
          </cell>
          <cell r="AS66">
            <v>21.06</v>
          </cell>
          <cell r="AT66">
            <v>0</v>
          </cell>
          <cell r="AU66">
            <v>0</v>
          </cell>
          <cell r="AV66">
            <v>0</v>
          </cell>
          <cell r="AW66">
            <v>0</v>
          </cell>
          <cell r="AX66">
            <v>0</v>
          </cell>
          <cell r="AY66">
            <v>0</v>
          </cell>
          <cell r="AZ66">
            <v>0</v>
          </cell>
          <cell r="BA66">
            <v>0</v>
          </cell>
        </row>
        <row r="67">
          <cell r="B67">
            <v>6</v>
          </cell>
          <cell r="C67">
            <v>0</v>
          </cell>
          <cell r="D67">
            <v>0</v>
          </cell>
          <cell r="E67">
            <v>0</v>
          </cell>
          <cell r="F67">
            <v>0</v>
          </cell>
          <cell r="G67">
            <v>0</v>
          </cell>
          <cell r="H67">
            <v>0</v>
          </cell>
          <cell r="I67">
            <v>0</v>
          </cell>
          <cell r="J67">
            <v>0</v>
          </cell>
          <cell r="K67">
            <v>0</v>
          </cell>
          <cell r="L67">
            <v>0</v>
          </cell>
          <cell r="M67">
            <v>0</v>
          </cell>
          <cell r="N67">
            <v>0</v>
          </cell>
          <cell r="P67">
            <v>21.1</v>
          </cell>
          <cell r="S67">
            <v>23.9</v>
          </cell>
          <cell r="T67">
            <v>14.6</v>
          </cell>
          <cell r="U67">
            <v>21.6</v>
          </cell>
          <cell r="V67">
            <v>28.1</v>
          </cell>
          <cell r="Z67">
            <v>15.9</v>
          </cell>
          <cell r="AA67">
            <v>19.3</v>
          </cell>
          <cell r="AB67">
            <v>34.200000000000003</v>
          </cell>
          <cell r="AC67">
            <v>25.7</v>
          </cell>
          <cell r="AD67">
            <v>12.5</v>
          </cell>
          <cell r="AE67">
            <v>18.600000000000001</v>
          </cell>
          <cell r="AF67">
            <v>24.9</v>
          </cell>
          <cell r="AJ67">
            <v>0</v>
          </cell>
          <cell r="AK67">
            <v>0</v>
          </cell>
          <cell r="AL67">
            <v>46.45</v>
          </cell>
          <cell r="AM67">
            <v>28.16</v>
          </cell>
          <cell r="AN67">
            <v>17.940000000000001</v>
          </cell>
          <cell r="AO67">
            <v>16.059999999999999</v>
          </cell>
          <cell r="AP67">
            <v>49.55</v>
          </cell>
          <cell r="AQ67">
            <v>57.95</v>
          </cell>
          <cell r="AR67">
            <v>19.04</v>
          </cell>
          <cell r="AS67">
            <v>24.81</v>
          </cell>
          <cell r="AT67">
            <v>0</v>
          </cell>
          <cell r="AU67">
            <v>0</v>
          </cell>
          <cell r="AV67">
            <v>0</v>
          </cell>
          <cell r="AW67">
            <v>0</v>
          </cell>
          <cell r="AX67">
            <v>0</v>
          </cell>
          <cell r="AY67">
            <v>0</v>
          </cell>
          <cell r="AZ67">
            <v>0</v>
          </cell>
          <cell r="BA67">
            <v>0</v>
          </cell>
        </row>
        <row r="68">
          <cell r="B68">
            <v>7</v>
          </cell>
          <cell r="C68">
            <v>0</v>
          </cell>
          <cell r="D68">
            <v>0</v>
          </cell>
          <cell r="E68">
            <v>0</v>
          </cell>
          <cell r="F68">
            <v>0</v>
          </cell>
          <cell r="G68">
            <v>0</v>
          </cell>
          <cell r="H68">
            <v>0</v>
          </cell>
          <cell r="I68">
            <v>0</v>
          </cell>
          <cell r="J68">
            <v>0</v>
          </cell>
          <cell r="K68">
            <v>0</v>
          </cell>
          <cell r="L68">
            <v>0</v>
          </cell>
          <cell r="M68">
            <v>0</v>
          </cell>
          <cell r="N68">
            <v>0</v>
          </cell>
          <cell r="P68">
            <v>17.600000000000001</v>
          </cell>
          <cell r="S68">
            <v>20</v>
          </cell>
          <cell r="T68">
            <v>14.2</v>
          </cell>
          <cell r="U68">
            <v>27.7</v>
          </cell>
          <cell r="V68">
            <v>22.1</v>
          </cell>
          <cell r="Z68">
            <v>21.5</v>
          </cell>
          <cell r="AA68">
            <v>47.1</v>
          </cell>
          <cell r="AB68">
            <v>13.9</v>
          </cell>
          <cell r="AC68">
            <v>24.5</v>
          </cell>
          <cell r="AD68">
            <v>11.9</v>
          </cell>
          <cell r="AE68">
            <v>17.600000000000001</v>
          </cell>
          <cell r="AF68">
            <v>33</v>
          </cell>
          <cell r="AJ68">
            <v>0</v>
          </cell>
          <cell r="AK68">
            <v>0</v>
          </cell>
          <cell r="AL68">
            <v>54.09</v>
          </cell>
          <cell r="AM68">
            <v>28.6</v>
          </cell>
          <cell r="AN68">
            <v>15.53</v>
          </cell>
          <cell r="AO68">
            <v>16.34</v>
          </cell>
          <cell r="AP68">
            <v>57.13</v>
          </cell>
          <cell r="AQ68">
            <v>67.02</v>
          </cell>
          <cell r="AR68">
            <v>17.940000000000001</v>
          </cell>
          <cell r="AS68">
            <v>23.25</v>
          </cell>
          <cell r="AT68">
            <v>0</v>
          </cell>
          <cell r="AU68">
            <v>0</v>
          </cell>
          <cell r="AV68">
            <v>0</v>
          </cell>
          <cell r="AW68">
            <v>0</v>
          </cell>
          <cell r="AX68">
            <v>0</v>
          </cell>
          <cell r="AY68">
            <v>0</v>
          </cell>
          <cell r="AZ68">
            <v>0</v>
          </cell>
          <cell r="BA68">
            <v>0</v>
          </cell>
        </row>
        <row r="69">
          <cell r="B69">
            <v>8</v>
          </cell>
          <cell r="C69">
            <v>0</v>
          </cell>
          <cell r="D69">
            <v>0</v>
          </cell>
          <cell r="E69">
            <v>0</v>
          </cell>
          <cell r="F69">
            <v>0</v>
          </cell>
          <cell r="G69">
            <v>0</v>
          </cell>
          <cell r="H69">
            <v>0</v>
          </cell>
          <cell r="I69">
            <v>0</v>
          </cell>
          <cell r="J69">
            <v>0</v>
          </cell>
          <cell r="K69">
            <v>0</v>
          </cell>
          <cell r="L69">
            <v>0</v>
          </cell>
          <cell r="M69">
            <v>0</v>
          </cell>
          <cell r="N69">
            <v>0</v>
          </cell>
          <cell r="P69">
            <v>15.8</v>
          </cell>
          <cell r="S69">
            <v>18.600000000000001</v>
          </cell>
          <cell r="T69">
            <v>13.4</v>
          </cell>
          <cell r="U69">
            <v>22.4</v>
          </cell>
          <cell r="V69">
            <v>19.899999999999999</v>
          </cell>
          <cell r="Z69">
            <v>14.2</v>
          </cell>
          <cell r="AA69">
            <v>36.6</v>
          </cell>
          <cell r="AB69">
            <v>18.5</v>
          </cell>
          <cell r="AC69">
            <v>22.9</v>
          </cell>
          <cell r="AD69">
            <v>11.3</v>
          </cell>
          <cell r="AE69">
            <v>17.399999999999999</v>
          </cell>
          <cell r="AF69">
            <v>31.6</v>
          </cell>
          <cell r="AJ69">
            <v>0</v>
          </cell>
          <cell r="AK69">
            <v>0</v>
          </cell>
          <cell r="AL69">
            <v>44.06</v>
          </cell>
          <cell r="AM69">
            <v>27.73</v>
          </cell>
          <cell r="AN69">
            <v>15.27</v>
          </cell>
          <cell r="AO69">
            <v>22.69</v>
          </cell>
          <cell r="AP69">
            <v>47.37</v>
          </cell>
          <cell r="AQ69">
            <v>55.35</v>
          </cell>
          <cell r="AR69">
            <v>16.62</v>
          </cell>
          <cell r="AS69">
            <v>19.7</v>
          </cell>
          <cell r="AT69">
            <v>0</v>
          </cell>
          <cell r="AU69">
            <v>0</v>
          </cell>
          <cell r="AV69">
            <v>0</v>
          </cell>
          <cell r="AW69">
            <v>0</v>
          </cell>
          <cell r="AX69">
            <v>0</v>
          </cell>
          <cell r="AY69">
            <v>0</v>
          </cell>
          <cell r="AZ69">
            <v>0</v>
          </cell>
          <cell r="BA69">
            <v>0</v>
          </cell>
        </row>
        <row r="70">
          <cell r="B70">
            <v>9</v>
          </cell>
          <cell r="C70">
            <v>0</v>
          </cell>
          <cell r="D70">
            <v>0</v>
          </cell>
          <cell r="E70">
            <v>0</v>
          </cell>
          <cell r="F70">
            <v>0</v>
          </cell>
          <cell r="G70">
            <v>0</v>
          </cell>
          <cell r="H70">
            <v>0</v>
          </cell>
          <cell r="I70">
            <v>0</v>
          </cell>
          <cell r="J70">
            <v>0</v>
          </cell>
          <cell r="K70">
            <v>0</v>
          </cell>
          <cell r="L70">
            <v>0</v>
          </cell>
          <cell r="M70">
            <v>0</v>
          </cell>
          <cell r="N70">
            <v>0</v>
          </cell>
          <cell r="P70">
            <v>14.4</v>
          </cell>
          <cell r="S70">
            <v>18.7</v>
          </cell>
          <cell r="T70">
            <v>13</v>
          </cell>
          <cell r="U70">
            <v>22.4</v>
          </cell>
          <cell r="V70">
            <v>17.100000000000001</v>
          </cell>
          <cell r="Z70">
            <v>13.2</v>
          </cell>
          <cell r="AA70">
            <v>34.4</v>
          </cell>
          <cell r="AB70">
            <v>19.5</v>
          </cell>
          <cell r="AC70">
            <v>20.9</v>
          </cell>
          <cell r="AD70">
            <v>10.9</v>
          </cell>
          <cell r="AE70">
            <v>17.100000000000001</v>
          </cell>
          <cell r="AF70">
            <v>25</v>
          </cell>
          <cell r="AJ70">
            <v>0</v>
          </cell>
          <cell r="AK70">
            <v>0</v>
          </cell>
          <cell r="AL70">
            <v>39.520000000000003</v>
          </cell>
          <cell r="AM70">
            <v>28.16</v>
          </cell>
          <cell r="AN70">
            <v>17.64</v>
          </cell>
          <cell r="AO70">
            <v>18.72</v>
          </cell>
          <cell r="AP70">
            <v>42.9</v>
          </cell>
          <cell r="AQ70">
            <v>49.99</v>
          </cell>
          <cell r="AR70">
            <v>15.53</v>
          </cell>
          <cell r="AS70">
            <v>22.88</v>
          </cell>
          <cell r="AT70">
            <v>0</v>
          </cell>
          <cell r="AU70">
            <v>0</v>
          </cell>
          <cell r="AV70">
            <v>0</v>
          </cell>
          <cell r="AW70">
            <v>0</v>
          </cell>
          <cell r="AX70">
            <v>0</v>
          </cell>
          <cell r="AY70">
            <v>0</v>
          </cell>
          <cell r="AZ70">
            <v>0</v>
          </cell>
          <cell r="BA70">
            <v>0</v>
          </cell>
        </row>
        <row r="71">
          <cell r="B71">
            <v>10</v>
          </cell>
          <cell r="C71">
            <v>0</v>
          </cell>
          <cell r="D71">
            <v>0</v>
          </cell>
          <cell r="E71">
            <v>0</v>
          </cell>
          <cell r="F71">
            <v>0</v>
          </cell>
          <cell r="G71">
            <v>0</v>
          </cell>
          <cell r="H71">
            <v>0</v>
          </cell>
          <cell r="I71">
            <v>0</v>
          </cell>
          <cell r="J71">
            <v>0</v>
          </cell>
          <cell r="K71">
            <v>0</v>
          </cell>
          <cell r="L71">
            <v>0</v>
          </cell>
          <cell r="M71">
            <v>0</v>
          </cell>
          <cell r="N71">
            <v>0</v>
          </cell>
          <cell r="P71">
            <v>14</v>
          </cell>
          <cell r="S71">
            <v>17.399999999999999</v>
          </cell>
          <cell r="T71">
            <v>12.5</v>
          </cell>
          <cell r="U71">
            <v>20.5</v>
          </cell>
          <cell r="V71">
            <v>14</v>
          </cell>
          <cell r="Y71">
            <v>44.2</v>
          </cell>
          <cell r="Z71">
            <v>14.9</v>
          </cell>
          <cell r="AA71">
            <v>23.5</v>
          </cell>
          <cell r="AB71">
            <v>24.5</v>
          </cell>
          <cell r="AC71">
            <v>21.7</v>
          </cell>
          <cell r="AD71">
            <v>11.1</v>
          </cell>
          <cell r="AE71">
            <v>16.600000000000001</v>
          </cell>
          <cell r="AF71">
            <v>24.6</v>
          </cell>
          <cell r="AJ71">
            <v>0</v>
          </cell>
          <cell r="AK71">
            <v>0</v>
          </cell>
          <cell r="AL71">
            <v>39.520000000000003</v>
          </cell>
          <cell r="AM71">
            <v>28.16</v>
          </cell>
          <cell r="AN71">
            <v>14.88</v>
          </cell>
          <cell r="AO71">
            <v>17.79</v>
          </cell>
          <cell r="AP71">
            <v>42.61</v>
          </cell>
          <cell r="AQ71">
            <v>49.65</v>
          </cell>
          <cell r="AR71">
            <v>16.34</v>
          </cell>
          <cell r="AS71">
            <v>19.04</v>
          </cell>
          <cell r="AT71">
            <v>0</v>
          </cell>
          <cell r="AU71">
            <v>0</v>
          </cell>
          <cell r="AV71">
            <v>0</v>
          </cell>
          <cell r="AW71">
            <v>0</v>
          </cell>
          <cell r="AX71">
            <v>0</v>
          </cell>
          <cell r="AY71">
            <v>0</v>
          </cell>
          <cell r="AZ71">
            <v>0</v>
          </cell>
          <cell r="BA71">
            <v>0</v>
          </cell>
        </row>
        <row r="72">
          <cell r="B72">
            <v>11</v>
          </cell>
          <cell r="C72">
            <v>0</v>
          </cell>
          <cell r="D72">
            <v>0</v>
          </cell>
          <cell r="E72">
            <v>0</v>
          </cell>
          <cell r="F72">
            <v>0</v>
          </cell>
          <cell r="G72">
            <v>0</v>
          </cell>
          <cell r="H72">
            <v>0</v>
          </cell>
          <cell r="I72">
            <v>0</v>
          </cell>
          <cell r="J72">
            <v>0</v>
          </cell>
          <cell r="K72">
            <v>0</v>
          </cell>
          <cell r="L72">
            <v>0</v>
          </cell>
          <cell r="M72">
            <v>0</v>
          </cell>
          <cell r="N72">
            <v>0</v>
          </cell>
          <cell r="P72">
            <v>18.3</v>
          </cell>
          <cell r="S72">
            <v>16.8</v>
          </cell>
          <cell r="T72">
            <v>12.1</v>
          </cell>
          <cell r="U72">
            <v>13.8</v>
          </cell>
          <cell r="V72">
            <v>11.2</v>
          </cell>
          <cell r="Y72">
            <v>73</v>
          </cell>
          <cell r="Z72">
            <v>13.5</v>
          </cell>
          <cell r="AA72">
            <v>18.7</v>
          </cell>
          <cell r="AB72">
            <v>20.6</v>
          </cell>
          <cell r="AC72">
            <v>22.6</v>
          </cell>
          <cell r="AD72">
            <v>12.7</v>
          </cell>
          <cell r="AE72">
            <v>16.2</v>
          </cell>
          <cell r="AF72">
            <v>43</v>
          </cell>
          <cell r="AJ72">
            <v>0</v>
          </cell>
          <cell r="AK72">
            <v>0</v>
          </cell>
          <cell r="AL72">
            <v>37.89</v>
          </cell>
          <cell r="AM72">
            <v>29.05</v>
          </cell>
          <cell r="AN72">
            <v>34.770000000000003</v>
          </cell>
          <cell r="AO72">
            <v>18.72</v>
          </cell>
          <cell r="AP72">
            <v>41.19</v>
          </cell>
          <cell r="AQ72">
            <v>47.94</v>
          </cell>
          <cell r="AR72">
            <v>16.34</v>
          </cell>
          <cell r="AS72">
            <v>17.79</v>
          </cell>
          <cell r="AT72">
            <v>0</v>
          </cell>
          <cell r="AU72">
            <v>0</v>
          </cell>
          <cell r="AV72">
            <v>0</v>
          </cell>
          <cell r="AW72">
            <v>0</v>
          </cell>
          <cell r="AX72">
            <v>0</v>
          </cell>
          <cell r="AY72">
            <v>0</v>
          </cell>
          <cell r="AZ72">
            <v>0</v>
          </cell>
          <cell r="BA72">
            <v>0</v>
          </cell>
        </row>
        <row r="73">
          <cell r="B73">
            <v>12</v>
          </cell>
          <cell r="C73">
            <v>0</v>
          </cell>
          <cell r="D73">
            <v>0</v>
          </cell>
          <cell r="E73">
            <v>0</v>
          </cell>
          <cell r="F73">
            <v>0</v>
          </cell>
          <cell r="G73">
            <v>0</v>
          </cell>
          <cell r="H73">
            <v>0</v>
          </cell>
          <cell r="I73">
            <v>0</v>
          </cell>
          <cell r="J73">
            <v>0</v>
          </cell>
          <cell r="K73">
            <v>0</v>
          </cell>
          <cell r="L73">
            <v>0</v>
          </cell>
          <cell r="M73">
            <v>0</v>
          </cell>
          <cell r="N73">
            <v>0</v>
          </cell>
          <cell r="P73">
            <v>22.6</v>
          </cell>
          <cell r="S73">
            <v>17.7</v>
          </cell>
          <cell r="T73">
            <v>11.5</v>
          </cell>
          <cell r="U73">
            <v>10.8</v>
          </cell>
          <cell r="V73">
            <v>13</v>
          </cell>
          <cell r="Y73">
            <v>90.4</v>
          </cell>
          <cell r="Z73">
            <v>19.5</v>
          </cell>
          <cell r="AA73">
            <v>16.899999999999999</v>
          </cell>
          <cell r="AB73">
            <v>16.899999999999999</v>
          </cell>
          <cell r="AC73">
            <v>23.8</v>
          </cell>
          <cell r="AD73">
            <v>10.4</v>
          </cell>
          <cell r="AE73">
            <v>16.2</v>
          </cell>
          <cell r="AF73">
            <v>41.1</v>
          </cell>
          <cell r="AJ73">
            <v>0</v>
          </cell>
          <cell r="AK73">
            <v>0</v>
          </cell>
          <cell r="AL73">
            <v>34.26</v>
          </cell>
          <cell r="AM73">
            <v>27.73</v>
          </cell>
          <cell r="AN73">
            <v>20.89</v>
          </cell>
          <cell r="AO73">
            <v>20.03</v>
          </cell>
          <cell r="AP73">
            <v>37.36</v>
          </cell>
          <cell r="AQ73">
            <v>43.36</v>
          </cell>
          <cell r="AR73">
            <v>15.53</v>
          </cell>
          <cell r="AS73">
            <v>24.81</v>
          </cell>
          <cell r="AT73">
            <v>0</v>
          </cell>
          <cell r="AU73">
            <v>0</v>
          </cell>
          <cell r="AV73">
            <v>0</v>
          </cell>
          <cell r="AW73">
            <v>0</v>
          </cell>
          <cell r="AX73">
            <v>0</v>
          </cell>
          <cell r="AY73">
            <v>0</v>
          </cell>
          <cell r="AZ73">
            <v>0</v>
          </cell>
          <cell r="BA73">
            <v>0</v>
          </cell>
        </row>
        <row r="74">
          <cell r="B74">
            <v>13</v>
          </cell>
          <cell r="C74">
            <v>0</v>
          </cell>
          <cell r="D74">
            <v>0</v>
          </cell>
          <cell r="E74">
            <v>0</v>
          </cell>
          <cell r="F74">
            <v>0</v>
          </cell>
          <cell r="G74">
            <v>0</v>
          </cell>
          <cell r="H74">
            <v>0</v>
          </cell>
          <cell r="I74">
            <v>0</v>
          </cell>
          <cell r="J74">
            <v>0</v>
          </cell>
          <cell r="K74">
            <v>0</v>
          </cell>
          <cell r="L74">
            <v>0</v>
          </cell>
          <cell r="M74">
            <v>0</v>
          </cell>
          <cell r="N74">
            <v>0</v>
          </cell>
          <cell r="P74">
            <v>17.100000000000001</v>
          </cell>
          <cell r="S74">
            <v>17.399999999999999</v>
          </cell>
          <cell r="T74">
            <v>27.3</v>
          </cell>
          <cell r="U74">
            <v>9.9</v>
          </cell>
          <cell r="V74">
            <v>14.9</v>
          </cell>
          <cell r="Y74">
            <v>53.1</v>
          </cell>
          <cell r="Z74">
            <v>12.6</v>
          </cell>
          <cell r="AA74">
            <v>15.3</v>
          </cell>
          <cell r="AB74">
            <v>19</v>
          </cell>
          <cell r="AC74">
            <v>25.7</v>
          </cell>
          <cell r="AD74">
            <v>15.7</v>
          </cell>
          <cell r="AE74">
            <v>15.8</v>
          </cell>
          <cell r="AF74">
            <v>33.1</v>
          </cell>
          <cell r="AJ74">
            <v>0</v>
          </cell>
          <cell r="AK74">
            <v>0</v>
          </cell>
          <cell r="AL74">
            <v>28.16</v>
          </cell>
          <cell r="AM74">
            <v>29.95</v>
          </cell>
          <cell r="AN74">
            <v>26.66</v>
          </cell>
          <cell r="AO74">
            <v>21.77</v>
          </cell>
          <cell r="AP74">
            <v>31.58</v>
          </cell>
          <cell r="AQ74">
            <v>36.450000000000003</v>
          </cell>
          <cell r="AR74">
            <v>15.14</v>
          </cell>
          <cell r="AS74">
            <v>18.100000000000001</v>
          </cell>
          <cell r="AT74">
            <v>0</v>
          </cell>
          <cell r="AU74">
            <v>0</v>
          </cell>
          <cell r="AV74">
            <v>0</v>
          </cell>
          <cell r="AW74">
            <v>0</v>
          </cell>
          <cell r="AX74">
            <v>0</v>
          </cell>
          <cell r="AY74">
            <v>0</v>
          </cell>
          <cell r="AZ74">
            <v>0</v>
          </cell>
          <cell r="BA74">
            <v>0</v>
          </cell>
        </row>
        <row r="75">
          <cell r="B75">
            <v>14</v>
          </cell>
          <cell r="C75">
            <v>0</v>
          </cell>
          <cell r="D75">
            <v>0</v>
          </cell>
          <cell r="E75">
            <v>0</v>
          </cell>
          <cell r="F75">
            <v>0</v>
          </cell>
          <cell r="G75">
            <v>0</v>
          </cell>
          <cell r="H75">
            <v>0</v>
          </cell>
          <cell r="I75">
            <v>0</v>
          </cell>
          <cell r="J75">
            <v>0</v>
          </cell>
          <cell r="K75">
            <v>0</v>
          </cell>
          <cell r="L75">
            <v>0</v>
          </cell>
          <cell r="M75">
            <v>0</v>
          </cell>
          <cell r="N75">
            <v>0</v>
          </cell>
          <cell r="P75">
            <v>23.7</v>
          </cell>
          <cell r="S75">
            <v>24.3</v>
          </cell>
          <cell r="T75">
            <v>21.8</v>
          </cell>
          <cell r="U75">
            <v>9.4</v>
          </cell>
          <cell r="V75">
            <v>19.5</v>
          </cell>
          <cell r="Y75">
            <v>62.8</v>
          </cell>
          <cell r="Z75">
            <v>12.7</v>
          </cell>
          <cell r="AA75">
            <v>14.7</v>
          </cell>
          <cell r="AB75">
            <v>15.2</v>
          </cell>
          <cell r="AC75">
            <v>53.5</v>
          </cell>
          <cell r="AD75">
            <v>14.5</v>
          </cell>
          <cell r="AE75">
            <v>16</v>
          </cell>
          <cell r="AF75">
            <v>39.9</v>
          </cell>
          <cell r="AJ75">
            <v>0</v>
          </cell>
          <cell r="AK75">
            <v>0</v>
          </cell>
          <cell r="AL75">
            <v>26.87</v>
          </cell>
          <cell r="AM75">
            <v>28.16</v>
          </cell>
          <cell r="AN75">
            <v>20.71</v>
          </cell>
          <cell r="AO75">
            <v>21.41</v>
          </cell>
          <cell r="AP75">
            <v>29.95</v>
          </cell>
          <cell r="AQ75">
            <v>34.49</v>
          </cell>
          <cell r="AR75">
            <v>25.62</v>
          </cell>
          <cell r="AS75">
            <v>17.489999999999998</v>
          </cell>
          <cell r="AT75">
            <v>0</v>
          </cell>
          <cell r="AU75">
            <v>0</v>
          </cell>
          <cell r="AV75">
            <v>0</v>
          </cell>
          <cell r="AW75">
            <v>0</v>
          </cell>
          <cell r="AX75">
            <v>0</v>
          </cell>
          <cell r="AY75">
            <v>0</v>
          </cell>
          <cell r="AZ75">
            <v>0</v>
          </cell>
          <cell r="BA75">
            <v>0</v>
          </cell>
        </row>
        <row r="76">
          <cell r="B76">
            <v>15</v>
          </cell>
          <cell r="C76">
            <v>0</v>
          </cell>
          <cell r="D76">
            <v>0</v>
          </cell>
          <cell r="E76">
            <v>0</v>
          </cell>
          <cell r="F76">
            <v>0</v>
          </cell>
          <cell r="G76">
            <v>0</v>
          </cell>
          <cell r="H76">
            <v>0</v>
          </cell>
          <cell r="I76">
            <v>0</v>
          </cell>
          <cell r="J76">
            <v>0</v>
          </cell>
          <cell r="K76">
            <v>0</v>
          </cell>
          <cell r="L76">
            <v>0</v>
          </cell>
          <cell r="M76">
            <v>0</v>
          </cell>
          <cell r="N76">
            <v>0</v>
          </cell>
          <cell r="P76">
            <v>16.5</v>
          </cell>
          <cell r="S76">
            <v>17.600000000000001</v>
          </cell>
          <cell r="T76">
            <v>24.3</v>
          </cell>
          <cell r="U76">
            <v>9.3000000000000007</v>
          </cell>
          <cell r="V76">
            <v>33.1</v>
          </cell>
          <cell r="Y76">
            <v>49.7</v>
          </cell>
          <cell r="Z76">
            <v>12</v>
          </cell>
          <cell r="AA76">
            <v>15.6</v>
          </cell>
          <cell r="AB76">
            <v>14.3</v>
          </cell>
          <cell r="AC76">
            <v>32.200000000000003</v>
          </cell>
          <cell r="AD76">
            <v>11.1</v>
          </cell>
          <cell r="AE76">
            <v>15.8</v>
          </cell>
          <cell r="AF76">
            <v>83.5</v>
          </cell>
          <cell r="AJ76">
            <v>0</v>
          </cell>
          <cell r="AK76">
            <v>0</v>
          </cell>
          <cell r="AL76">
            <v>26.45</v>
          </cell>
          <cell r="AM76">
            <v>32.299999999999997</v>
          </cell>
          <cell r="AN76">
            <v>18.72</v>
          </cell>
          <cell r="AO76">
            <v>20.89</v>
          </cell>
          <cell r="AP76">
            <v>29.5</v>
          </cell>
          <cell r="AQ76">
            <v>33.950000000000003</v>
          </cell>
          <cell r="AR76">
            <v>17.489999999999998</v>
          </cell>
          <cell r="AS76">
            <v>26.87</v>
          </cell>
          <cell r="AT76">
            <v>0</v>
          </cell>
          <cell r="AU76">
            <v>0</v>
          </cell>
          <cell r="AV76">
            <v>0</v>
          </cell>
          <cell r="AW76">
            <v>0</v>
          </cell>
          <cell r="AX76">
            <v>0</v>
          </cell>
          <cell r="AY76">
            <v>0</v>
          </cell>
          <cell r="AZ76">
            <v>0</v>
          </cell>
          <cell r="BA76">
            <v>0</v>
          </cell>
        </row>
        <row r="77">
          <cell r="B77">
            <v>16</v>
          </cell>
          <cell r="C77">
            <v>0</v>
          </cell>
          <cell r="D77">
            <v>0</v>
          </cell>
          <cell r="E77">
            <v>0</v>
          </cell>
          <cell r="F77">
            <v>0</v>
          </cell>
          <cell r="G77">
            <v>0</v>
          </cell>
          <cell r="H77">
            <v>0</v>
          </cell>
          <cell r="I77">
            <v>0</v>
          </cell>
          <cell r="J77">
            <v>0</v>
          </cell>
          <cell r="K77">
            <v>0</v>
          </cell>
          <cell r="L77">
            <v>0</v>
          </cell>
          <cell r="M77">
            <v>0</v>
          </cell>
          <cell r="N77">
            <v>0</v>
          </cell>
          <cell r="P77">
            <v>14.4</v>
          </cell>
          <cell r="S77">
            <v>13.6</v>
          </cell>
          <cell r="T77">
            <v>27.7</v>
          </cell>
          <cell r="U77">
            <v>9.6999999999999993</v>
          </cell>
          <cell r="V77">
            <v>26.7</v>
          </cell>
          <cell r="Y77">
            <v>45.3</v>
          </cell>
          <cell r="Z77">
            <v>11.5</v>
          </cell>
          <cell r="AA77">
            <v>13.6</v>
          </cell>
          <cell r="AC77">
            <v>26.7</v>
          </cell>
          <cell r="AD77">
            <v>50.6</v>
          </cell>
          <cell r="AE77">
            <v>18.3</v>
          </cell>
          <cell r="AF77">
            <v>63.2</v>
          </cell>
          <cell r="AJ77">
            <v>0</v>
          </cell>
          <cell r="AK77">
            <v>0</v>
          </cell>
          <cell r="AL77">
            <v>37.89</v>
          </cell>
          <cell r="AM77">
            <v>29.95</v>
          </cell>
          <cell r="AN77">
            <v>18.100000000000001</v>
          </cell>
          <cell r="AO77">
            <v>21.41</v>
          </cell>
          <cell r="AP77">
            <v>41.19</v>
          </cell>
          <cell r="AQ77">
            <v>47.94</v>
          </cell>
          <cell r="AR77">
            <v>22.69</v>
          </cell>
          <cell r="AS77">
            <v>21.06</v>
          </cell>
          <cell r="AT77">
            <v>0</v>
          </cell>
          <cell r="AU77">
            <v>0</v>
          </cell>
          <cell r="AV77">
            <v>0</v>
          </cell>
          <cell r="AW77">
            <v>0</v>
          </cell>
          <cell r="AX77">
            <v>0</v>
          </cell>
          <cell r="AY77">
            <v>0</v>
          </cell>
          <cell r="AZ77">
            <v>0</v>
          </cell>
          <cell r="BA77">
            <v>0</v>
          </cell>
        </row>
        <row r="78">
          <cell r="B78">
            <v>17</v>
          </cell>
          <cell r="C78">
            <v>0</v>
          </cell>
          <cell r="D78">
            <v>0</v>
          </cell>
          <cell r="E78">
            <v>0</v>
          </cell>
          <cell r="F78">
            <v>0</v>
          </cell>
          <cell r="G78">
            <v>0</v>
          </cell>
          <cell r="H78">
            <v>0</v>
          </cell>
          <cell r="I78">
            <v>0</v>
          </cell>
          <cell r="J78">
            <v>0</v>
          </cell>
          <cell r="K78">
            <v>0</v>
          </cell>
          <cell r="L78">
            <v>0</v>
          </cell>
          <cell r="M78">
            <v>0</v>
          </cell>
          <cell r="N78">
            <v>0</v>
          </cell>
          <cell r="P78">
            <v>14</v>
          </cell>
          <cell r="S78">
            <v>27.1</v>
          </cell>
          <cell r="T78">
            <v>18.8</v>
          </cell>
          <cell r="U78">
            <v>10.7</v>
          </cell>
          <cell r="V78">
            <v>50.1</v>
          </cell>
          <cell r="Y78">
            <v>41.8</v>
          </cell>
          <cell r="Z78">
            <v>11.1</v>
          </cell>
          <cell r="AA78">
            <v>12.1</v>
          </cell>
          <cell r="AB78">
            <v>16.399999999999999</v>
          </cell>
          <cell r="AC78">
            <v>23.7</v>
          </cell>
          <cell r="AD78">
            <v>26.4</v>
          </cell>
          <cell r="AE78">
            <v>17.7</v>
          </cell>
          <cell r="AF78">
            <v>51.7</v>
          </cell>
          <cell r="AJ78">
            <v>0</v>
          </cell>
          <cell r="AK78">
            <v>0</v>
          </cell>
          <cell r="AL78">
            <v>46.45</v>
          </cell>
          <cell r="AM78">
            <v>29.05</v>
          </cell>
          <cell r="AN78">
            <v>18.100000000000001</v>
          </cell>
          <cell r="AO78">
            <v>21.41</v>
          </cell>
          <cell r="AP78">
            <v>49.87</v>
          </cell>
          <cell r="AQ78">
            <v>58.33</v>
          </cell>
          <cell r="AR78">
            <v>18.100000000000001</v>
          </cell>
          <cell r="AS78">
            <v>41.75</v>
          </cell>
          <cell r="AT78">
            <v>0</v>
          </cell>
          <cell r="AU78">
            <v>0</v>
          </cell>
          <cell r="AV78">
            <v>0</v>
          </cell>
          <cell r="AW78">
            <v>0</v>
          </cell>
          <cell r="AX78">
            <v>0</v>
          </cell>
          <cell r="AY78">
            <v>0</v>
          </cell>
          <cell r="AZ78">
            <v>0</v>
          </cell>
          <cell r="BA78">
            <v>0</v>
          </cell>
        </row>
        <row r="79">
          <cell r="B79">
            <v>18</v>
          </cell>
          <cell r="C79">
            <v>0</v>
          </cell>
          <cell r="D79">
            <v>0</v>
          </cell>
          <cell r="E79">
            <v>0</v>
          </cell>
          <cell r="F79">
            <v>0</v>
          </cell>
          <cell r="G79">
            <v>0</v>
          </cell>
          <cell r="H79">
            <v>0</v>
          </cell>
          <cell r="I79">
            <v>0</v>
          </cell>
          <cell r="J79">
            <v>0</v>
          </cell>
          <cell r="K79">
            <v>0</v>
          </cell>
          <cell r="L79">
            <v>0</v>
          </cell>
          <cell r="M79">
            <v>0</v>
          </cell>
          <cell r="N79">
            <v>0</v>
          </cell>
          <cell r="P79">
            <v>33.200000000000003</v>
          </cell>
          <cell r="S79">
            <v>77.7</v>
          </cell>
          <cell r="T79">
            <v>17.600000000000001</v>
          </cell>
          <cell r="U79">
            <v>17.5</v>
          </cell>
          <cell r="V79">
            <v>34.4</v>
          </cell>
          <cell r="Y79">
            <v>40.1</v>
          </cell>
          <cell r="Z79">
            <v>10.6</v>
          </cell>
          <cell r="AA79">
            <v>17.100000000000001</v>
          </cell>
          <cell r="AB79">
            <v>18.100000000000001</v>
          </cell>
          <cell r="AC79">
            <v>22</v>
          </cell>
          <cell r="AD79">
            <v>16.100000000000001</v>
          </cell>
          <cell r="AE79">
            <v>16.600000000000001</v>
          </cell>
          <cell r="AF79">
            <v>46.5</v>
          </cell>
          <cell r="AJ79">
            <v>0</v>
          </cell>
          <cell r="AK79">
            <v>0</v>
          </cell>
          <cell r="AL79">
            <v>44.06</v>
          </cell>
          <cell r="AM79">
            <v>28.6</v>
          </cell>
          <cell r="AN79">
            <v>17.940000000000001</v>
          </cell>
          <cell r="AO79">
            <v>20.03</v>
          </cell>
          <cell r="AP79">
            <v>47.37</v>
          </cell>
          <cell r="AQ79">
            <v>55.35</v>
          </cell>
          <cell r="AR79">
            <v>21.41</v>
          </cell>
          <cell r="AS79">
            <v>25.62</v>
          </cell>
          <cell r="AT79">
            <v>0</v>
          </cell>
          <cell r="AU79">
            <v>0</v>
          </cell>
          <cell r="AV79">
            <v>0</v>
          </cell>
          <cell r="AW79">
            <v>0</v>
          </cell>
          <cell r="AX79">
            <v>0</v>
          </cell>
          <cell r="AY79">
            <v>0</v>
          </cell>
          <cell r="AZ79">
            <v>0</v>
          </cell>
          <cell r="BA79">
            <v>0</v>
          </cell>
        </row>
        <row r="80">
          <cell r="B80">
            <v>19</v>
          </cell>
          <cell r="C80">
            <v>0</v>
          </cell>
          <cell r="D80">
            <v>0</v>
          </cell>
          <cell r="E80">
            <v>0</v>
          </cell>
          <cell r="F80">
            <v>0</v>
          </cell>
          <cell r="G80">
            <v>0</v>
          </cell>
          <cell r="H80">
            <v>0</v>
          </cell>
          <cell r="I80">
            <v>0</v>
          </cell>
          <cell r="J80">
            <v>0</v>
          </cell>
          <cell r="K80">
            <v>0</v>
          </cell>
          <cell r="L80">
            <v>0</v>
          </cell>
          <cell r="M80">
            <v>0</v>
          </cell>
          <cell r="N80">
            <v>0</v>
          </cell>
          <cell r="P80">
            <v>15.8</v>
          </cell>
          <cell r="S80">
            <v>70.599999999999994</v>
          </cell>
          <cell r="T80">
            <v>18.7</v>
          </cell>
          <cell r="U80">
            <v>83.4</v>
          </cell>
          <cell r="V80">
            <v>38.4</v>
          </cell>
          <cell r="Y80">
            <v>33.200000000000003</v>
          </cell>
          <cell r="Z80">
            <v>10.3</v>
          </cell>
          <cell r="AA80">
            <v>13.8</v>
          </cell>
          <cell r="AB80">
            <v>18.3</v>
          </cell>
          <cell r="AC80">
            <v>19.8</v>
          </cell>
          <cell r="AD80">
            <v>14.5</v>
          </cell>
          <cell r="AE80">
            <v>16.399999999999999</v>
          </cell>
          <cell r="AF80">
            <v>43.2</v>
          </cell>
          <cell r="AJ80">
            <v>0</v>
          </cell>
          <cell r="AK80">
            <v>0</v>
          </cell>
          <cell r="AL80">
            <v>37.36</v>
          </cell>
          <cell r="AM80">
            <v>29.05</v>
          </cell>
          <cell r="AN80">
            <v>19.53</v>
          </cell>
          <cell r="AO80">
            <v>19.04</v>
          </cell>
          <cell r="AP80">
            <v>40.9</v>
          </cell>
          <cell r="AQ80">
            <v>47.61</v>
          </cell>
          <cell r="AR80">
            <v>21.06</v>
          </cell>
          <cell r="AS80">
            <v>24.81</v>
          </cell>
          <cell r="AT80">
            <v>0</v>
          </cell>
          <cell r="AU80">
            <v>0</v>
          </cell>
          <cell r="AV80">
            <v>0</v>
          </cell>
          <cell r="AW80">
            <v>0</v>
          </cell>
          <cell r="AX80">
            <v>0</v>
          </cell>
          <cell r="AY80">
            <v>0</v>
          </cell>
          <cell r="AZ80">
            <v>0</v>
          </cell>
          <cell r="BA80">
            <v>0</v>
          </cell>
        </row>
        <row r="81">
          <cell r="B81">
            <v>20</v>
          </cell>
          <cell r="C81">
            <v>0</v>
          </cell>
          <cell r="D81">
            <v>0</v>
          </cell>
          <cell r="E81">
            <v>0</v>
          </cell>
          <cell r="F81">
            <v>0</v>
          </cell>
          <cell r="G81">
            <v>0</v>
          </cell>
          <cell r="H81">
            <v>0</v>
          </cell>
          <cell r="I81">
            <v>0</v>
          </cell>
          <cell r="J81">
            <v>0</v>
          </cell>
          <cell r="K81">
            <v>0</v>
          </cell>
          <cell r="L81">
            <v>0</v>
          </cell>
          <cell r="M81">
            <v>0</v>
          </cell>
          <cell r="N81">
            <v>0</v>
          </cell>
          <cell r="P81">
            <v>17</v>
          </cell>
          <cell r="S81">
            <v>37.4</v>
          </cell>
          <cell r="T81">
            <v>16.600000000000001</v>
          </cell>
          <cell r="U81">
            <v>17.600000000000001</v>
          </cell>
          <cell r="V81">
            <v>39.5</v>
          </cell>
          <cell r="Y81">
            <v>32.5</v>
          </cell>
          <cell r="Z81">
            <v>14.7</v>
          </cell>
          <cell r="AA81">
            <v>13.2</v>
          </cell>
          <cell r="AB81">
            <v>32.200000000000003</v>
          </cell>
          <cell r="AC81">
            <v>19</v>
          </cell>
          <cell r="AD81">
            <v>13.1</v>
          </cell>
          <cell r="AE81">
            <v>16.600000000000001</v>
          </cell>
          <cell r="AF81">
            <v>37.5</v>
          </cell>
          <cell r="AJ81">
            <v>0</v>
          </cell>
          <cell r="AK81">
            <v>0</v>
          </cell>
          <cell r="AL81">
            <v>34.26</v>
          </cell>
          <cell r="AM81">
            <v>27.73</v>
          </cell>
          <cell r="AN81">
            <v>19.7</v>
          </cell>
          <cell r="AO81">
            <v>0</v>
          </cell>
          <cell r="AP81">
            <v>37.36</v>
          </cell>
          <cell r="AQ81">
            <v>43.36</v>
          </cell>
          <cell r="AR81">
            <v>20.89</v>
          </cell>
          <cell r="AS81">
            <v>25.62</v>
          </cell>
          <cell r="AT81">
            <v>0</v>
          </cell>
          <cell r="AU81">
            <v>0</v>
          </cell>
          <cell r="AV81">
            <v>0</v>
          </cell>
          <cell r="AW81">
            <v>0</v>
          </cell>
          <cell r="AX81">
            <v>0</v>
          </cell>
          <cell r="AY81">
            <v>0</v>
          </cell>
          <cell r="AZ81">
            <v>0</v>
          </cell>
          <cell r="BA81">
            <v>0</v>
          </cell>
        </row>
        <row r="82">
          <cell r="B82">
            <v>21</v>
          </cell>
          <cell r="C82">
            <v>0</v>
          </cell>
          <cell r="D82">
            <v>0</v>
          </cell>
          <cell r="E82">
            <v>0</v>
          </cell>
          <cell r="F82">
            <v>0</v>
          </cell>
          <cell r="G82">
            <v>0</v>
          </cell>
          <cell r="H82">
            <v>0</v>
          </cell>
          <cell r="I82">
            <v>0</v>
          </cell>
          <cell r="J82">
            <v>0</v>
          </cell>
          <cell r="K82">
            <v>0</v>
          </cell>
          <cell r="L82">
            <v>0</v>
          </cell>
          <cell r="M82">
            <v>0</v>
          </cell>
          <cell r="N82">
            <v>0</v>
          </cell>
          <cell r="P82">
            <v>14.3</v>
          </cell>
          <cell r="R82">
            <v>18.100000000000001</v>
          </cell>
          <cell r="S82">
            <v>30.3</v>
          </cell>
          <cell r="T82">
            <v>16.3</v>
          </cell>
          <cell r="U82">
            <v>34.200000000000003</v>
          </cell>
          <cell r="V82">
            <v>46.4</v>
          </cell>
          <cell r="Y82">
            <v>30.9</v>
          </cell>
          <cell r="Z82">
            <v>10.5</v>
          </cell>
          <cell r="AA82">
            <v>16.100000000000001</v>
          </cell>
          <cell r="AB82">
            <v>23.9</v>
          </cell>
          <cell r="AC82">
            <v>18.100000000000001</v>
          </cell>
          <cell r="AD82">
            <v>14.5</v>
          </cell>
          <cell r="AE82">
            <v>16.600000000000001</v>
          </cell>
          <cell r="AF82">
            <v>43</v>
          </cell>
          <cell r="AJ82">
            <v>0</v>
          </cell>
          <cell r="AK82">
            <v>0</v>
          </cell>
          <cell r="AL82">
            <v>34.26</v>
          </cell>
          <cell r="AM82">
            <v>27.73</v>
          </cell>
          <cell r="AN82">
            <v>17.940000000000001</v>
          </cell>
          <cell r="AO82">
            <v>0</v>
          </cell>
          <cell r="AP82">
            <v>37.36</v>
          </cell>
          <cell r="AQ82">
            <v>43.36</v>
          </cell>
          <cell r="AR82">
            <v>25.21</v>
          </cell>
          <cell r="AS82">
            <v>19.7</v>
          </cell>
          <cell r="AT82">
            <v>0</v>
          </cell>
          <cell r="AU82">
            <v>0</v>
          </cell>
          <cell r="AV82">
            <v>0</v>
          </cell>
          <cell r="AW82">
            <v>0</v>
          </cell>
          <cell r="AX82">
            <v>0</v>
          </cell>
          <cell r="AY82">
            <v>0</v>
          </cell>
          <cell r="AZ82">
            <v>0</v>
          </cell>
          <cell r="BA82">
            <v>0</v>
          </cell>
        </row>
        <row r="83">
          <cell r="B83">
            <v>22</v>
          </cell>
          <cell r="C83">
            <v>0</v>
          </cell>
          <cell r="D83">
            <v>0</v>
          </cell>
          <cell r="E83">
            <v>0</v>
          </cell>
          <cell r="F83">
            <v>0</v>
          </cell>
          <cell r="G83">
            <v>0</v>
          </cell>
          <cell r="H83">
            <v>0</v>
          </cell>
          <cell r="I83">
            <v>0</v>
          </cell>
          <cell r="J83">
            <v>0</v>
          </cell>
          <cell r="K83">
            <v>0</v>
          </cell>
          <cell r="L83">
            <v>0</v>
          </cell>
          <cell r="M83">
            <v>0</v>
          </cell>
          <cell r="N83">
            <v>0</v>
          </cell>
          <cell r="P83">
            <v>12.9</v>
          </cell>
          <cell r="R83">
            <v>16.8</v>
          </cell>
          <cell r="S83">
            <v>37.1</v>
          </cell>
          <cell r="T83">
            <v>15.3</v>
          </cell>
          <cell r="U83">
            <v>44.8</v>
          </cell>
          <cell r="V83">
            <v>49.4</v>
          </cell>
          <cell r="Y83">
            <v>30.2</v>
          </cell>
          <cell r="Z83">
            <v>10</v>
          </cell>
          <cell r="AA83">
            <v>12.7</v>
          </cell>
          <cell r="AB83">
            <v>16.600000000000001</v>
          </cell>
          <cell r="AC83">
            <v>19</v>
          </cell>
          <cell r="AD83">
            <v>15.2</v>
          </cell>
          <cell r="AE83">
            <v>19.2</v>
          </cell>
          <cell r="AF83">
            <v>44.3</v>
          </cell>
          <cell r="AJ83">
            <v>0</v>
          </cell>
          <cell r="AK83">
            <v>0</v>
          </cell>
          <cell r="AL83">
            <v>50.82</v>
          </cell>
          <cell r="AM83">
            <v>29.5</v>
          </cell>
          <cell r="AN83">
            <v>17.489999999999998</v>
          </cell>
          <cell r="AO83">
            <v>0</v>
          </cell>
          <cell r="AP83">
            <v>53.76</v>
          </cell>
          <cell r="AQ83">
            <v>62.98</v>
          </cell>
          <cell r="AR83">
            <v>20.89</v>
          </cell>
          <cell r="AS83">
            <v>20.03</v>
          </cell>
          <cell r="AT83">
            <v>0</v>
          </cell>
          <cell r="AU83">
            <v>0</v>
          </cell>
          <cell r="AV83">
            <v>0</v>
          </cell>
          <cell r="AW83">
            <v>0</v>
          </cell>
          <cell r="AX83">
            <v>0</v>
          </cell>
          <cell r="AY83">
            <v>0</v>
          </cell>
          <cell r="AZ83">
            <v>0</v>
          </cell>
          <cell r="BA83">
            <v>0</v>
          </cell>
        </row>
        <row r="84">
          <cell r="B84">
            <v>23</v>
          </cell>
          <cell r="C84">
            <v>0</v>
          </cell>
          <cell r="D84">
            <v>0</v>
          </cell>
          <cell r="E84">
            <v>0</v>
          </cell>
          <cell r="F84">
            <v>0</v>
          </cell>
          <cell r="G84">
            <v>0</v>
          </cell>
          <cell r="H84">
            <v>0</v>
          </cell>
          <cell r="I84">
            <v>0</v>
          </cell>
          <cell r="J84">
            <v>0</v>
          </cell>
          <cell r="K84">
            <v>0</v>
          </cell>
          <cell r="L84">
            <v>0</v>
          </cell>
          <cell r="M84">
            <v>0</v>
          </cell>
          <cell r="N84">
            <v>0</v>
          </cell>
          <cell r="P84">
            <v>11.5</v>
          </cell>
          <cell r="R84">
            <v>11</v>
          </cell>
          <cell r="S84">
            <v>45</v>
          </cell>
          <cell r="T84">
            <v>16.100000000000001</v>
          </cell>
          <cell r="U84">
            <v>32.700000000000003</v>
          </cell>
          <cell r="V84">
            <v>39.1</v>
          </cell>
          <cell r="Y84">
            <v>34.4</v>
          </cell>
          <cell r="Z84">
            <v>12.4</v>
          </cell>
          <cell r="AA84">
            <v>20.8</v>
          </cell>
          <cell r="AB84">
            <v>14.7</v>
          </cell>
          <cell r="AC84">
            <v>17.100000000000001</v>
          </cell>
          <cell r="AD84">
            <v>12.5</v>
          </cell>
          <cell r="AE84">
            <v>31.3</v>
          </cell>
          <cell r="AF84">
            <v>41</v>
          </cell>
          <cell r="AJ84">
            <v>0</v>
          </cell>
          <cell r="AK84">
            <v>0</v>
          </cell>
          <cell r="AL84">
            <v>41.19</v>
          </cell>
          <cell r="AM84">
            <v>27.3</v>
          </cell>
          <cell r="AN84">
            <v>17.2</v>
          </cell>
          <cell r="AO84">
            <v>0</v>
          </cell>
          <cell r="AP84">
            <v>44.36</v>
          </cell>
          <cell r="AQ84">
            <v>51.74</v>
          </cell>
          <cell r="AR84">
            <v>31.11</v>
          </cell>
          <cell r="AS84">
            <v>21.06</v>
          </cell>
          <cell r="AT84">
            <v>0</v>
          </cell>
          <cell r="AU84">
            <v>0</v>
          </cell>
          <cell r="AV84">
            <v>0</v>
          </cell>
          <cell r="AW84">
            <v>0</v>
          </cell>
          <cell r="AX84">
            <v>0</v>
          </cell>
          <cell r="AY84">
            <v>0</v>
          </cell>
          <cell r="AZ84">
            <v>0</v>
          </cell>
          <cell r="BA84">
            <v>0</v>
          </cell>
        </row>
        <row r="85">
          <cell r="B85">
            <v>24</v>
          </cell>
          <cell r="C85">
            <v>0</v>
          </cell>
          <cell r="D85">
            <v>0</v>
          </cell>
          <cell r="E85">
            <v>0</v>
          </cell>
          <cell r="F85">
            <v>0</v>
          </cell>
          <cell r="G85">
            <v>0</v>
          </cell>
          <cell r="H85">
            <v>0</v>
          </cell>
          <cell r="I85">
            <v>0</v>
          </cell>
          <cell r="J85">
            <v>0</v>
          </cell>
          <cell r="K85">
            <v>0</v>
          </cell>
          <cell r="L85">
            <v>0</v>
          </cell>
          <cell r="M85">
            <v>0</v>
          </cell>
          <cell r="N85">
            <v>0</v>
          </cell>
          <cell r="P85">
            <v>23.7</v>
          </cell>
          <cell r="R85">
            <v>30.8</v>
          </cell>
          <cell r="S85">
            <v>48.4</v>
          </cell>
          <cell r="T85">
            <v>16.3</v>
          </cell>
          <cell r="U85">
            <v>25.8</v>
          </cell>
          <cell r="V85">
            <v>39.1</v>
          </cell>
          <cell r="Y85">
            <v>27</v>
          </cell>
          <cell r="Z85">
            <v>10.9</v>
          </cell>
          <cell r="AA85">
            <v>18.399999999999999</v>
          </cell>
          <cell r="AB85">
            <v>13.9</v>
          </cell>
          <cell r="AC85">
            <v>27.7</v>
          </cell>
          <cell r="AD85">
            <v>11.5</v>
          </cell>
          <cell r="AE85">
            <v>16.600000000000001</v>
          </cell>
          <cell r="AF85">
            <v>47</v>
          </cell>
          <cell r="AJ85">
            <v>0</v>
          </cell>
          <cell r="AK85">
            <v>0</v>
          </cell>
          <cell r="AL85">
            <v>37.36</v>
          </cell>
          <cell r="AM85">
            <v>29.05</v>
          </cell>
          <cell r="AN85">
            <v>16.2</v>
          </cell>
          <cell r="AO85">
            <v>0</v>
          </cell>
          <cell r="AP85">
            <v>40.9</v>
          </cell>
          <cell r="AQ85">
            <v>47.61</v>
          </cell>
          <cell r="AR85">
            <v>20.54</v>
          </cell>
          <cell r="AS85">
            <v>19.7</v>
          </cell>
          <cell r="AT85">
            <v>0</v>
          </cell>
          <cell r="AU85">
            <v>0</v>
          </cell>
          <cell r="AV85">
            <v>0</v>
          </cell>
          <cell r="AW85">
            <v>0</v>
          </cell>
          <cell r="AX85">
            <v>0</v>
          </cell>
          <cell r="AY85">
            <v>0</v>
          </cell>
          <cell r="AZ85">
            <v>0</v>
          </cell>
          <cell r="BA85">
            <v>0</v>
          </cell>
        </row>
        <row r="86">
          <cell r="B86">
            <v>25</v>
          </cell>
          <cell r="C86">
            <v>0</v>
          </cell>
          <cell r="D86">
            <v>0</v>
          </cell>
          <cell r="E86">
            <v>0</v>
          </cell>
          <cell r="F86">
            <v>0</v>
          </cell>
          <cell r="G86">
            <v>0</v>
          </cell>
          <cell r="H86">
            <v>0</v>
          </cell>
          <cell r="I86">
            <v>0</v>
          </cell>
          <cell r="J86">
            <v>0</v>
          </cell>
          <cell r="K86">
            <v>0</v>
          </cell>
          <cell r="L86">
            <v>0</v>
          </cell>
          <cell r="M86">
            <v>0</v>
          </cell>
          <cell r="N86">
            <v>0</v>
          </cell>
          <cell r="P86">
            <v>21.1</v>
          </cell>
          <cell r="R86">
            <v>18.100000000000001</v>
          </cell>
          <cell r="S86">
            <v>52.7</v>
          </cell>
          <cell r="T86">
            <v>15.6</v>
          </cell>
          <cell r="U86">
            <v>42.8</v>
          </cell>
          <cell r="V86">
            <v>38.799999999999997</v>
          </cell>
          <cell r="Y86">
            <v>25.4</v>
          </cell>
          <cell r="Z86">
            <v>16.5</v>
          </cell>
          <cell r="AA86">
            <v>15.6</v>
          </cell>
          <cell r="AB86">
            <v>13.9</v>
          </cell>
          <cell r="AC86">
            <v>28.9</v>
          </cell>
          <cell r="AD86">
            <v>10.9</v>
          </cell>
          <cell r="AE86">
            <v>16.600000000000001</v>
          </cell>
          <cell r="AF86">
            <v>37.6</v>
          </cell>
          <cell r="AJ86">
            <v>0</v>
          </cell>
          <cell r="AK86">
            <v>0</v>
          </cell>
          <cell r="AL86">
            <v>33.270000000000003</v>
          </cell>
          <cell r="AM86">
            <v>28.6</v>
          </cell>
          <cell r="AN86">
            <v>15.79</v>
          </cell>
          <cell r="AO86">
            <v>0</v>
          </cell>
          <cell r="AP86">
            <v>36.83</v>
          </cell>
          <cell r="AQ86">
            <v>42.73</v>
          </cell>
          <cell r="AR86">
            <v>20.03</v>
          </cell>
          <cell r="AS86">
            <v>33.770000000000003</v>
          </cell>
          <cell r="AT86">
            <v>0</v>
          </cell>
          <cell r="AU86">
            <v>0</v>
          </cell>
          <cell r="AV86">
            <v>0</v>
          </cell>
          <cell r="AW86">
            <v>0</v>
          </cell>
          <cell r="AX86">
            <v>0</v>
          </cell>
          <cell r="AY86">
            <v>0</v>
          </cell>
          <cell r="AZ86">
            <v>0</v>
          </cell>
          <cell r="BA86">
            <v>0</v>
          </cell>
        </row>
        <row r="87">
          <cell r="B87">
            <v>26</v>
          </cell>
          <cell r="C87">
            <v>0</v>
          </cell>
          <cell r="D87">
            <v>0</v>
          </cell>
          <cell r="E87">
            <v>0</v>
          </cell>
          <cell r="F87">
            <v>0</v>
          </cell>
          <cell r="G87">
            <v>0</v>
          </cell>
          <cell r="H87">
            <v>0</v>
          </cell>
          <cell r="I87">
            <v>0</v>
          </cell>
          <cell r="J87">
            <v>0</v>
          </cell>
          <cell r="K87">
            <v>0</v>
          </cell>
          <cell r="L87">
            <v>0</v>
          </cell>
          <cell r="M87">
            <v>0</v>
          </cell>
          <cell r="N87">
            <v>0</v>
          </cell>
          <cell r="P87">
            <v>14.3</v>
          </cell>
          <cell r="R87">
            <v>19.100000000000001</v>
          </cell>
          <cell r="S87">
            <v>51.6</v>
          </cell>
          <cell r="T87">
            <v>23.9</v>
          </cell>
          <cell r="U87">
            <v>29.6</v>
          </cell>
          <cell r="V87">
            <v>34.5</v>
          </cell>
          <cell r="Y87">
            <v>28.7</v>
          </cell>
          <cell r="Z87">
            <v>13.1</v>
          </cell>
          <cell r="AA87">
            <v>39.4</v>
          </cell>
          <cell r="AB87">
            <v>13.9</v>
          </cell>
          <cell r="AC87">
            <v>115.9</v>
          </cell>
          <cell r="AD87">
            <v>16.399999999999999</v>
          </cell>
          <cell r="AE87">
            <v>16.399999999999999</v>
          </cell>
          <cell r="AF87">
            <v>38.4</v>
          </cell>
          <cell r="AJ87">
            <v>0</v>
          </cell>
          <cell r="AK87">
            <v>0</v>
          </cell>
          <cell r="AL87">
            <v>29.5</v>
          </cell>
          <cell r="AM87">
            <v>27.73</v>
          </cell>
          <cell r="AN87">
            <v>17.489999999999998</v>
          </cell>
          <cell r="AO87">
            <v>0</v>
          </cell>
          <cell r="AP87">
            <v>32.78</v>
          </cell>
          <cell r="AQ87">
            <v>37.880000000000003</v>
          </cell>
          <cell r="AR87">
            <v>19.2</v>
          </cell>
          <cell r="AS87">
            <v>21.41</v>
          </cell>
          <cell r="AT87">
            <v>0</v>
          </cell>
          <cell r="AU87">
            <v>0</v>
          </cell>
          <cell r="AV87">
            <v>0</v>
          </cell>
          <cell r="AW87">
            <v>0</v>
          </cell>
          <cell r="AX87">
            <v>0</v>
          </cell>
          <cell r="AY87">
            <v>0</v>
          </cell>
          <cell r="AZ87">
            <v>0</v>
          </cell>
          <cell r="BA87">
            <v>0</v>
          </cell>
        </row>
        <row r="88">
          <cell r="B88">
            <v>27</v>
          </cell>
          <cell r="C88">
            <v>0</v>
          </cell>
          <cell r="D88">
            <v>0</v>
          </cell>
          <cell r="E88">
            <v>0</v>
          </cell>
          <cell r="F88">
            <v>0</v>
          </cell>
          <cell r="G88">
            <v>0</v>
          </cell>
          <cell r="H88">
            <v>0</v>
          </cell>
          <cell r="I88">
            <v>0</v>
          </cell>
          <cell r="J88">
            <v>0</v>
          </cell>
          <cell r="K88">
            <v>0</v>
          </cell>
          <cell r="L88">
            <v>0</v>
          </cell>
          <cell r="M88">
            <v>0</v>
          </cell>
          <cell r="N88">
            <v>0</v>
          </cell>
          <cell r="P88">
            <v>35.4</v>
          </cell>
          <cell r="R88">
            <v>14.4</v>
          </cell>
          <cell r="S88">
            <v>45.7</v>
          </cell>
          <cell r="T88">
            <v>31.8</v>
          </cell>
          <cell r="U88">
            <v>36.1</v>
          </cell>
          <cell r="V88">
            <v>45.4</v>
          </cell>
          <cell r="Y88">
            <v>21.8</v>
          </cell>
          <cell r="Z88">
            <v>25.7</v>
          </cell>
          <cell r="AA88">
            <v>19.3</v>
          </cell>
          <cell r="AB88">
            <v>20.9</v>
          </cell>
          <cell r="AC88">
            <v>43.5</v>
          </cell>
          <cell r="AD88">
            <v>11.1</v>
          </cell>
          <cell r="AE88">
            <v>16.2</v>
          </cell>
          <cell r="AF88">
            <v>48.1</v>
          </cell>
          <cell r="AJ88">
            <v>0</v>
          </cell>
          <cell r="AK88">
            <v>0</v>
          </cell>
          <cell r="AL88">
            <v>25.62</v>
          </cell>
          <cell r="AM88">
            <v>27.73</v>
          </cell>
          <cell r="AN88">
            <v>15.93</v>
          </cell>
          <cell r="AO88">
            <v>0</v>
          </cell>
          <cell r="AP88">
            <v>28.82</v>
          </cell>
          <cell r="AQ88">
            <v>33.14</v>
          </cell>
          <cell r="AR88">
            <v>18.100000000000001</v>
          </cell>
          <cell r="AS88">
            <v>21.77</v>
          </cell>
          <cell r="AT88">
            <v>0</v>
          </cell>
          <cell r="AU88">
            <v>0</v>
          </cell>
          <cell r="AV88">
            <v>0</v>
          </cell>
          <cell r="AW88">
            <v>0</v>
          </cell>
          <cell r="AX88">
            <v>0</v>
          </cell>
          <cell r="AY88">
            <v>0</v>
          </cell>
          <cell r="AZ88">
            <v>0</v>
          </cell>
          <cell r="BA88">
            <v>0</v>
          </cell>
        </row>
        <row r="89">
          <cell r="B89">
            <v>28</v>
          </cell>
          <cell r="C89">
            <v>0</v>
          </cell>
          <cell r="D89">
            <v>0</v>
          </cell>
          <cell r="E89">
            <v>0</v>
          </cell>
          <cell r="F89">
            <v>0</v>
          </cell>
          <cell r="G89">
            <v>0</v>
          </cell>
          <cell r="H89">
            <v>0</v>
          </cell>
          <cell r="I89">
            <v>0</v>
          </cell>
          <cell r="J89">
            <v>0</v>
          </cell>
          <cell r="K89">
            <v>0</v>
          </cell>
          <cell r="L89">
            <v>0</v>
          </cell>
          <cell r="M89">
            <v>0</v>
          </cell>
          <cell r="N89">
            <v>0</v>
          </cell>
          <cell r="P89">
            <v>15</v>
          </cell>
          <cell r="R89">
            <v>14.2</v>
          </cell>
          <cell r="S89">
            <v>41.7</v>
          </cell>
          <cell r="T89">
            <v>35.9</v>
          </cell>
          <cell r="U89">
            <v>29.2</v>
          </cell>
          <cell r="V89">
            <v>31.7</v>
          </cell>
          <cell r="Y89">
            <v>21.5</v>
          </cell>
          <cell r="Z89">
            <v>14.3</v>
          </cell>
          <cell r="AA89">
            <v>18.399999999999999</v>
          </cell>
          <cell r="AB89">
            <v>15.2</v>
          </cell>
          <cell r="AC89">
            <v>32.9</v>
          </cell>
          <cell r="AD89">
            <v>15.4</v>
          </cell>
          <cell r="AE89">
            <v>16.600000000000001</v>
          </cell>
          <cell r="AF89">
            <v>58.4</v>
          </cell>
          <cell r="AJ89">
            <v>0</v>
          </cell>
          <cell r="AK89">
            <v>0</v>
          </cell>
          <cell r="AL89">
            <v>25.62</v>
          </cell>
          <cell r="AM89">
            <v>27.3</v>
          </cell>
          <cell r="AN89">
            <v>15.14</v>
          </cell>
          <cell r="AO89">
            <v>0</v>
          </cell>
          <cell r="AP89">
            <v>28.82</v>
          </cell>
          <cell r="AQ89">
            <v>33.14</v>
          </cell>
          <cell r="AR89">
            <v>15.93</v>
          </cell>
          <cell r="AS89">
            <v>27.3</v>
          </cell>
          <cell r="AT89">
            <v>0</v>
          </cell>
          <cell r="AU89">
            <v>0</v>
          </cell>
          <cell r="AV89">
            <v>0</v>
          </cell>
          <cell r="AW89">
            <v>0</v>
          </cell>
          <cell r="AX89">
            <v>0</v>
          </cell>
          <cell r="AY89">
            <v>0</v>
          </cell>
          <cell r="AZ89">
            <v>0</v>
          </cell>
          <cell r="BA89">
            <v>0</v>
          </cell>
        </row>
        <row r="90">
          <cell r="B90">
            <v>29</v>
          </cell>
          <cell r="C90">
            <v>0</v>
          </cell>
          <cell r="D90">
            <v>0</v>
          </cell>
          <cell r="E90">
            <v>0</v>
          </cell>
          <cell r="F90">
            <v>0</v>
          </cell>
          <cell r="G90">
            <v>0</v>
          </cell>
          <cell r="H90">
            <v>0</v>
          </cell>
          <cell r="I90">
            <v>0</v>
          </cell>
          <cell r="J90">
            <v>0</v>
          </cell>
          <cell r="K90">
            <v>0</v>
          </cell>
          <cell r="L90">
            <v>0</v>
          </cell>
          <cell r="M90">
            <v>0</v>
          </cell>
          <cell r="N90">
            <v>0</v>
          </cell>
          <cell r="P90">
            <v>22.3</v>
          </cell>
          <cell r="R90">
            <v>14.2</v>
          </cell>
          <cell r="S90">
            <v>34</v>
          </cell>
          <cell r="T90">
            <v>50.8</v>
          </cell>
          <cell r="U90">
            <v>33.5</v>
          </cell>
          <cell r="V90">
            <v>56.6</v>
          </cell>
          <cell r="Y90">
            <v>21</v>
          </cell>
          <cell r="Z90">
            <v>35.4</v>
          </cell>
          <cell r="AA90">
            <v>15.8</v>
          </cell>
          <cell r="AB90">
            <v>29.1</v>
          </cell>
          <cell r="AC90">
            <v>28.6</v>
          </cell>
          <cell r="AD90">
            <v>15.7</v>
          </cell>
          <cell r="AE90">
            <v>16.2</v>
          </cell>
          <cell r="AF90">
            <v>40.9</v>
          </cell>
          <cell r="AJ90">
            <v>0</v>
          </cell>
          <cell r="AK90">
            <v>0</v>
          </cell>
          <cell r="AL90">
            <v>28.6</v>
          </cell>
          <cell r="AM90">
            <v>28.16</v>
          </cell>
          <cell r="AN90">
            <v>17.64</v>
          </cell>
          <cell r="AO90">
            <v>0</v>
          </cell>
          <cell r="AP90">
            <v>31.7</v>
          </cell>
          <cell r="AQ90">
            <v>36.590000000000003</v>
          </cell>
          <cell r="AR90">
            <v>18.100000000000001</v>
          </cell>
          <cell r="AS90">
            <v>22.88</v>
          </cell>
          <cell r="AT90">
            <v>0</v>
          </cell>
          <cell r="AU90">
            <v>0</v>
          </cell>
          <cell r="AV90">
            <v>0</v>
          </cell>
          <cell r="AW90">
            <v>0</v>
          </cell>
          <cell r="AX90">
            <v>0</v>
          </cell>
          <cell r="AY90">
            <v>0</v>
          </cell>
          <cell r="AZ90">
            <v>0</v>
          </cell>
          <cell r="BA90">
            <v>0</v>
          </cell>
        </row>
        <row r="91">
          <cell r="B91">
            <v>30</v>
          </cell>
          <cell r="C91">
            <v>0</v>
          </cell>
          <cell r="D91">
            <v>0</v>
          </cell>
          <cell r="E91">
            <v>0</v>
          </cell>
          <cell r="F91">
            <v>0</v>
          </cell>
          <cell r="G91">
            <v>0</v>
          </cell>
          <cell r="H91">
            <v>0</v>
          </cell>
          <cell r="I91">
            <v>0</v>
          </cell>
          <cell r="J91">
            <v>0</v>
          </cell>
          <cell r="K91">
            <v>0</v>
          </cell>
          <cell r="L91">
            <v>0</v>
          </cell>
          <cell r="M91">
            <v>0</v>
          </cell>
          <cell r="N91">
            <v>0</v>
          </cell>
          <cell r="P91">
            <v>79.5</v>
          </cell>
          <cell r="R91">
            <v>19.7</v>
          </cell>
          <cell r="S91">
            <v>28.9</v>
          </cell>
          <cell r="T91">
            <v>61.2</v>
          </cell>
          <cell r="U91">
            <v>30.3</v>
          </cell>
          <cell r="V91">
            <v>48.5</v>
          </cell>
          <cell r="Y91">
            <v>19.8</v>
          </cell>
          <cell r="Z91">
            <v>57.6</v>
          </cell>
          <cell r="AA91">
            <v>42.3</v>
          </cell>
          <cell r="AB91">
            <v>25.7</v>
          </cell>
          <cell r="AC91">
            <v>26.4</v>
          </cell>
          <cell r="AD91">
            <v>21.7</v>
          </cell>
          <cell r="AE91">
            <v>16.8</v>
          </cell>
          <cell r="AF91">
            <v>34.200000000000003</v>
          </cell>
          <cell r="AJ91">
            <v>0</v>
          </cell>
          <cell r="AK91">
            <v>0</v>
          </cell>
          <cell r="AL91">
            <v>26.45</v>
          </cell>
          <cell r="AM91">
            <v>27.73</v>
          </cell>
          <cell r="AN91">
            <v>15.93</v>
          </cell>
          <cell r="AO91">
            <v>0</v>
          </cell>
          <cell r="AP91">
            <v>29.5</v>
          </cell>
          <cell r="AQ91">
            <v>33.950000000000003</v>
          </cell>
          <cell r="AR91">
            <v>16.760000000000002</v>
          </cell>
          <cell r="AS91">
            <v>20.03</v>
          </cell>
          <cell r="AT91">
            <v>0</v>
          </cell>
          <cell r="AU91">
            <v>0</v>
          </cell>
          <cell r="AV91">
            <v>0</v>
          </cell>
          <cell r="AW91">
            <v>0</v>
          </cell>
          <cell r="AX91">
            <v>0</v>
          </cell>
          <cell r="AY91">
            <v>0</v>
          </cell>
          <cell r="AZ91">
            <v>0</v>
          </cell>
          <cell r="BA91">
            <v>0</v>
          </cell>
        </row>
        <row r="92">
          <cell r="B92">
            <v>31</v>
          </cell>
          <cell r="C92">
            <v>0</v>
          </cell>
          <cell r="D92">
            <v>0</v>
          </cell>
          <cell r="E92">
            <v>0</v>
          </cell>
          <cell r="F92">
            <v>0</v>
          </cell>
          <cell r="G92">
            <v>0</v>
          </cell>
          <cell r="H92">
            <v>0</v>
          </cell>
          <cell r="I92">
            <v>0</v>
          </cell>
          <cell r="J92">
            <v>0</v>
          </cell>
          <cell r="K92">
            <v>0</v>
          </cell>
          <cell r="L92">
            <v>0</v>
          </cell>
          <cell r="M92">
            <v>0</v>
          </cell>
          <cell r="N92">
            <v>0</v>
          </cell>
          <cell r="P92">
            <v>38.700000000000003</v>
          </cell>
          <cell r="R92">
            <v>29.9</v>
          </cell>
          <cell r="S92">
            <v>26.9</v>
          </cell>
          <cell r="T92">
            <v>42.1</v>
          </cell>
          <cell r="U92">
            <v>36.9</v>
          </cell>
          <cell r="V92">
            <v>36.299999999999997</v>
          </cell>
          <cell r="Z92">
            <v>22.3</v>
          </cell>
          <cell r="AA92">
            <v>19.899999999999999</v>
          </cell>
          <cell r="AB92">
            <v>51.9</v>
          </cell>
          <cell r="AC92">
            <v>23.1</v>
          </cell>
          <cell r="AD92">
            <v>29.7</v>
          </cell>
          <cell r="AE92">
            <v>25</v>
          </cell>
          <cell r="AF92">
            <v>39.299999999999997</v>
          </cell>
          <cell r="AJ92">
            <v>0</v>
          </cell>
          <cell r="AK92">
            <v>0</v>
          </cell>
          <cell r="AL92">
            <v>24.81</v>
          </cell>
          <cell r="AM92">
            <v>28.16</v>
          </cell>
          <cell r="AN92">
            <v>15.53</v>
          </cell>
          <cell r="AO92">
            <v>0</v>
          </cell>
          <cell r="AP92">
            <v>28.18</v>
          </cell>
          <cell r="AQ92">
            <v>32.36</v>
          </cell>
          <cell r="AR92">
            <v>16.34</v>
          </cell>
          <cell r="AS92">
            <v>21.41</v>
          </cell>
          <cell r="AT92">
            <v>0</v>
          </cell>
          <cell r="AU92">
            <v>0</v>
          </cell>
          <cell r="AV92">
            <v>0</v>
          </cell>
          <cell r="AW92">
            <v>0</v>
          </cell>
          <cell r="AX92">
            <v>0</v>
          </cell>
          <cell r="AY92">
            <v>0</v>
          </cell>
          <cell r="AZ92">
            <v>0</v>
          </cell>
          <cell r="BA92">
            <v>0</v>
          </cell>
        </row>
        <row r="93">
          <cell r="B93">
            <v>1</v>
          </cell>
          <cell r="C93">
            <v>0</v>
          </cell>
          <cell r="D93">
            <v>0</v>
          </cell>
          <cell r="E93">
            <v>0</v>
          </cell>
          <cell r="F93">
            <v>0</v>
          </cell>
          <cell r="G93">
            <v>0</v>
          </cell>
          <cell r="H93">
            <v>0</v>
          </cell>
          <cell r="I93">
            <v>0</v>
          </cell>
          <cell r="J93">
            <v>0</v>
          </cell>
          <cell r="K93">
            <v>0</v>
          </cell>
          <cell r="L93">
            <v>0</v>
          </cell>
          <cell r="M93">
            <v>0</v>
          </cell>
          <cell r="N93">
            <v>0</v>
          </cell>
          <cell r="P93">
            <v>28.1</v>
          </cell>
          <cell r="R93">
            <v>19</v>
          </cell>
          <cell r="S93">
            <v>23</v>
          </cell>
          <cell r="T93">
            <v>50.2</v>
          </cell>
          <cell r="U93">
            <v>58.5</v>
          </cell>
          <cell r="V93">
            <v>31.1</v>
          </cell>
          <cell r="X93">
            <v>26.1</v>
          </cell>
          <cell r="Z93">
            <v>17.3</v>
          </cell>
          <cell r="AA93">
            <v>17.100000000000001</v>
          </cell>
          <cell r="AB93">
            <v>45.6</v>
          </cell>
          <cell r="AC93">
            <v>21.7</v>
          </cell>
          <cell r="AD93">
            <v>64.8</v>
          </cell>
          <cell r="AE93">
            <v>20.8</v>
          </cell>
          <cell r="AF93">
            <v>38.200000000000003</v>
          </cell>
          <cell r="AJ93">
            <v>0</v>
          </cell>
          <cell r="AK93">
            <v>0</v>
          </cell>
          <cell r="AL93">
            <v>23.64</v>
          </cell>
          <cell r="AM93">
            <v>27.73</v>
          </cell>
          <cell r="AN93">
            <v>21.77</v>
          </cell>
          <cell r="AO93">
            <v>0</v>
          </cell>
          <cell r="AP93">
            <v>26.66</v>
          </cell>
          <cell r="AQ93">
            <v>30.54</v>
          </cell>
          <cell r="AR93">
            <v>15.53</v>
          </cell>
          <cell r="AS93">
            <v>21.06</v>
          </cell>
          <cell r="AT93">
            <v>0</v>
          </cell>
          <cell r="AU93">
            <v>0</v>
          </cell>
          <cell r="AV93">
            <v>0</v>
          </cell>
          <cell r="AW93">
            <v>0</v>
          </cell>
          <cell r="AX93">
            <v>0</v>
          </cell>
          <cell r="AY93">
            <v>0</v>
          </cell>
          <cell r="AZ93">
            <v>0</v>
          </cell>
          <cell r="BA93">
            <v>0</v>
          </cell>
        </row>
        <row r="94">
          <cell r="B94">
            <v>2</v>
          </cell>
          <cell r="C94">
            <v>0</v>
          </cell>
          <cell r="D94">
            <v>0</v>
          </cell>
          <cell r="E94">
            <v>0</v>
          </cell>
          <cell r="F94">
            <v>0</v>
          </cell>
          <cell r="G94">
            <v>0</v>
          </cell>
          <cell r="H94">
            <v>0</v>
          </cell>
          <cell r="I94">
            <v>0</v>
          </cell>
          <cell r="J94">
            <v>0</v>
          </cell>
          <cell r="K94">
            <v>0</v>
          </cell>
          <cell r="L94">
            <v>0</v>
          </cell>
          <cell r="M94">
            <v>0</v>
          </cell>
          <cell r="N94">
            <v>0</v>
          </cell>
          <cell r="P94">
            <v>19.100000000000001</v>
          </cell>
          <cell r="R94">
            <v>19.8</v>
          </cell>
          <cell r="S94">
            <v>21.4</v>
          </cell>
          <cell r="T94">
            <v>39.9</v>
          </cell>
          <cell r="U94">
            <v>52.6</v>
          </cell>
          <cell r="V94">
            <v>33.1</v>
          </cell>
          <cell r="X94">
            <v>25.4</v>
          </cell>
          <cell r="Y94">
            <v>20.8</v>
          </cell>
          <cell r="Z94">
            <v>14.7</v>
          </cell>
          <cell r="AA94">
            <v>16.3</v>
          </cell>
          <cell r="AB94">
            <v>66.099999999999994</v>
          </cell>
          <cell r="AC94">
            <v>49.8</v>
          </cell>
          <cell r="AD94">
            <v>36.700000000000003</v>
          </cell>
          <cell r="AE94">
            <v>18.5</v>
          </cell>
          <cell r="AF94">
            <v>68</v>
          </cell>
          <cell r="AJ94">
            <v>0</v>
          </cell>
          <cell r="AK94">
            <v>0</v>
          </cell>
          <cell r="AL94">
            <v>44.06</v>
          </cell>
          <cell r="AM94">
            <v>29.5</v>
          </cell>
          <cell r="AN94">
            <v>17.34</v>
          </cell>
          <cell r="AO94">
            <v>0</v>
          </cell>
          <cell r="AP94">
            <v>47.37</v>
          </cell>
          <cell r="AQ94">
            <v>55.35</v>
          </cell>
          <cell r="AR94">
            <v>20.03</v>
          </cell>
          <cell r="AS94">
            <v>66.099999999999994</v>
          </cell>
          <cell r="AT94">
            <v>0</v>
          </cell>
          <cell r="AU94">
            <v>0</v>
          </cell>
          <cell r="AV94">
            <v>0</v>
          </cell>
          <cell r="AW94">
            <v>0</v>
          </cell>
          <cell r="AX94">
            <v>0</v>
          </cell>
          <cell r="AY94">
            <v>0</v>
          </cell>
          <cell r="AZ94">
            <v>0</v>
          </cell>
          <cell r="BA94">
            <v>0</v>
          </cell>
        </row>
        <row r="95">
          <cell r="B95">
            <v>3</v>
          </cell>
          <cell r="C95">
            <v>0</v>
          </cell>
          <cell r="D95">
            <v>0</v>
          </cell>
          <cell r="E95">
            <v>0</v>
          </cell>
          <cell r="F95">
            <v>0</v>
          </cell>
          <cell r="G95">
            <v>0</v>
          </cell>
          <cell r="H95">
            <v>0</v>
          </cell>
          <cell r="I95">
            <v>0</v>
          </cell>
          <cell r="J95">
            <v>0</v>
          </cell>
          <cell r="K95">
            <v>0</v>
          </cell>
          <cell r="L95">
            <v>0</v>
          </cell>
          <cell r="M95">
            <v>0</v>
          </cell>
          <cell r="N95">
            <v>0</v>
          </cell>
          <cell r="P95">
            <v>22.4</v>
          </cell>
          <cell r="R95">
            <v>17.899999999999999</v>
          </cell>
          <cell r="S95">
            <v>22</v>
          </cell>
          <cell r="T95">
            <v>43.9</v>
          </cell>
          <cell r="U95">
            <v>39.200000000000003</v>
          </cell>
          <cell r="V95">
            <v>49.7</v>
          </cell>
          <cell r="X95">
            <v>26.7</v>
          </cell>
          <cell r="Z95">
            <v>13.9</v>
          </cell>
          <cell r="AA95">
            <v>15.8</v>
          </cell>
          <cell r="AB95">
            <v>45.9</v>
          </cell>
          <cell r="AC95">
            <v>26.4</v>
          </cell>
          <cell r="AD95">
            <v>34.799999999999997</v>
          </cell>
          <cell r="AE95">
            <v>20.2</v>
          </cell>
          <cell r="AF95">
            <v>60.2</v>
          </cell>
          <cell r="AJ95">
            <v>0</v>
          </cell>
          <cell r="AK95">
            <v>0</v>
          </cell>
          <cell r="AL95">
            <v>22.14</v>
          </cell>
          <cell r="AM95">
            <v>27.73</v>
          </cell>
          <cell r="AN95">
            <v>17.940000000000001</v>
          </cell>
          <cell r="AO95">
            <v>0</v>
          </cell>
          <cell r="AP95">
            <v>25.21</v>
          </cell>
          <cell r="AQ95">
            <v>28.81</v>
          </cell>
          <cell r="AR95">
            <v>19.2</v>
          </cell>
          <cell r="AS95">
            <v>40.07</v>
          </cell>
          <cell r="AT95">
            <v>0</v>
          </cell>
          <cell r="AU95">
            <v>0</v>
          </cell>
          <cell r="AV95">
            <v>0</v>
          </cell>
          <cell r="AW95">
            <v>0</v>
          </cell>
          <cell r="AX95">
            <v>0</v>
          </cell>
          <cell r="AY95">
            <v>0</v>
          </cell>
          <cell r="AZ95">
            <v>0</v>
          </cell>
          <cell r="BA95">
            <v>0</v>
          </cell>
        </row>
        <row r="96">
          <cell r="B96">
            <v>4</v>
          </cell>
          <cell r="C96">
            <v>0</v>
          </cell>
          <cell r="D96">
            <v>0</v>
          </cell>
          <cell r="E96">
            <v>0</v>
          </cell>
          <cell r="F96">
            <v>0</v>
          </cell>
          <cell r="G96">
            <v>0</v>
          </cell>
          <cell r="H96">
            <v>0</v>
          </cell>
          <cell r="I96">
            <v>0</v>
          </cell>
          <cell r="J96">
            <v>0</v>
          </cell>
          <cell r="K96">
            <v>0</v>
          </cell>
          <cell r="L96">
            <v>0</v>
          </cell>
          <cell r="M96">
            <v>0</v>
          </cell>
          <cell r="N96">
            <v>0</v>
          </cell>
          <cell r="P96">
            <v>17.899999999999999</v>
          </cell>
          <cell r="R96">
            <v>31.5</v>
          </cell>
          <cell r="S96">
            <v>20</v>
          </cell>
          <cell r="T96">
            <v>41</v>
          </cell>
          <cell r="U96">
            <v>35.4</v>
          </cell>
          <cell r="V96">
            <v>60.1</v>
          </cell>
          <cell r="X96">
            <v>29.2</v>
          </cell>
          <cell r="Z96">
            <v>13.5</v>
          </cell>
          <cell r="AA96">
            <v>28.1</v>
          </cell>
          <cell r="AB96">
            <v>41.9</v>
          </cell>
          <cell r="AC96">
            <v>53</v>
          </cell>
          <cell r="AD96">
            <v>33.299999999999997</v>
          </cell>
          <cell r="AE96">
            <v>22.1</v>
          </cell>
          <cell r="AF96">
            <v>49.8</v>
          </cell>
          <cell r="AJ96">
            <v>0</v>
          </cell>
          <cell r="AK96">
            <v>0</v>
          </cell>
          <cell r="AL96">
            <v>22.5</v>
          </cell>
          <cell r="AM96">
            <v>28.16</v>
          </cell>
          <cell r="AN96">
            <v>38.700000000000003</v>
          </cell>
          <cell r="AO96">
            <v>0</v>
          </cell>
          <cell r="AP96">
            <v>25.62</v>
          </cell>
          <cell r="AQ96">
            <v>29.29</v>
          </cell>
          <cell r="AR96">
            <v>18.41</v>
          </cell>
          <cell r="AS96">
            <v>34.770000000000003</v>
          </cell>
          <cell r="AT96">
            <v>0</v>
          </cell>
          <cell r="AU96">
            <v>0</v>
          </cell>
          <cell r="AV96">
            <v>0</v>
          </cell>
          <cell r="AW96">
            <v>0</v>
          </cell>
          <cell r="AX96">
            <v>0</v>
          </cell>
          <cell r="AY96">
            <v>0</v>
          </cell>
          <cell r="AZ96">
            <v>0</v>
          </cell>
          <cell r="BA96">
            <v>0</v>
          </cell>
        </row>
        <row r="97">
          <cell r="B97">
            <v>5</v>
          </cell>
          <cell r="C97">
            <v>0</v>
          </cell>
          <cell r="D97">
            <v>0</v>
          </cell>
          <cell r="E97">
            <v>0</v>
          </cell>
          <cell r="F97">
            <v>0</v>
          </cell>
          <cell r="G97">
            <v>0</v>
          </cell>
          <cell r="H97">
            <v>0</v>
          </cell>
          <cell r="I97">
            <v>0</v>
          </cell>
          <cell r="J97">
            <v>0</v>
          </cell>
          <cell r="K97">
            <v>0</v>
          </cell>
          <cell r="L97">
            <v>0</v>
          </cell>
          <cell r="M97">
            <v>0</v>
          </cell>
          <cell r="N97">
            <v>0</v>
          </cell>
          <cell r="P97">
            <v>26.8</v>
          </cell>
          <cell r="R97">
            <v>31.3</v>
          </cell>
          <cell r="S97">
            <v>20</v>
          </cell>
          <cell r="T97">
            <v>36.200000000000003</v>
          </cell>
          <cell r="U97">
            <v>48</v>
          </cell>
          <cell r="V97">
            <v>71.599999999999994</v>
          </cell>
          <cell r="X97">
            <v>32.299999999999997</v>
          </cell>
          <cell r="Z97">
            <v>12.5</v>
          </cell>
          <cell r="AA97">
            <v>32.1</v>
          </cell>
          <cell r="AB97">
            <v>58.6</v>
          </cell>
          <cell r="AC97">
            <v>26.7</v>
          </cell>
          <cell r="AD97">
            <v>23.3</v>
          </cell>
          <cell r="AE97">
            <v>17.100000000000001</v>
          </cell>
          <cell r="AF97">
            <v>51</v>
          </cell>
          <cell r="AJ97">
            <v>0</v>
          </cell>
          <cell r="AK97">
            <v>0</v>
          </cell>
          <cell r="AL97">
            <v>27.3</v>
          </cell>
          <cell r="AM97">
            <v>33.770000000000003</v>
          </cell>
          <cell r="AN97">
            <v>39.520000000000003</v>
          </cell>
          <cell r="AO97">
            <v>0</v>
          </cell>
          <cell r="AP97">
            <v>30.64</v>
          </cell>
          <cell r="AQ97">
            <v>35.32</v>
          </cell>
          <cell r="AR97">
            <v>17.940000000000001</v>
          </cell>
          <cell r="AS97">
            <v>25.62</v>
          </cell>
          <cell r="AT97">
            <v>0</v>
          </cell>
          <cell r="AU97">
            <v>0</v>
          </cell>
          <cell r="AV97">
            <v>0</v>
          </cell>
          <cell r="AW97">
            <v>0</v>
          </cell>
          <cell r="AX97">
            <v>0</v>
          </cell>
          <cell r="AY97">
            <v>0</v>
          </cell>
          <cell r="AZ97">
            <v>0</v>
          </cell>
          <cell r="BA97">
            <v>0</v>
          </cell>
        </row>
        <row r="98">
          <cell r="B98">
            <v>6</v>
          </cell>
          <cell r="C98">
            <v>0</v>
          </cell>
          <cell r="D98">
            <v>0</v>
          </cell>
          <cell r="E98">
            <v>0</v>
          </cell>
          <cell r="F98">
            <v>0</v>
          </cell>
          <cell r="G98">
            <v>0</v>
          </cell>
          <cell r="H98">
            <v>0</v>
          </cell>
          <cell r="I98">
            <v>0</v>
          </cell>
          <cell r="J98">
            <v>0</v>
          </cell>
          <cell r="K98">
            <v>0</v>
          </cell>
          <cell r="L98">
            <v>0</v>
          </cell>
          <cell r="M98">
            <v>0</v>
          </cell>
          <cell r="N98">
            <v>0</v>
          </cell>
          <cell r="R98">
            <v>17.100000000000001</v>
          </cell>
          <cell r="S98">
            <v>17.2</v>
          </cell>
          <cell r="T98">
            <v>30.8</v>
          </cell>
          <cell r="U98">
            <v>49.7</v>
          </cell>
          <cell r="V98">
            <v>53.5</v>
          </cell>
          <cell r="X98">
            <v>27.8</v>
          </cell>
          <cell r="Z98">
            <v>25.4</v>
          </cell>
          <cell r="AA98">
            <v>24.1</v>
          </cell>
          <cell r="AB98">
            <v>43.9</v>
          </cell>
          <cell r="AC98">
            <v>33</v>
          </cell>
          <cell r="AD98">
            <v>24.6</v>
          </cell>
          <cell r="AE98">
            <v>26.1</v>
          </cell>
          <cell r="AF98">
            <v>40.700000000000003</v>
          </cell>
          <cell r="AJ98">
            <v>0</v>
          </cell>
          <cell r="AK98">
            <v>0</v>
          </cell>
          <cell r="AL98">
            <v>22.88</v>
          </cell>
          <cell r="AM98">
            <v>28.6</v>
          </cell>
          <cell r="AN98">
            <v>20.03</v>
          </cell>
          <cell r="AO98">
            <v>0</v>
          </cell>
          <cell r="AP98">
            <v>26.03</v>
          </cell>
          <cell r="AQ98">
            <v>29.79</v>
          </cell>
          <cell r="AR98">
            <v>16.91</v>
          </cell>
          <cell r="AS98">
            <v>24.02</v>
          </cell>
          <cell r="AT98">
            <v>0</v>
          </cell>
          <cell r="AU98">
            <v>0</v>
          </cell>
          <cell r="AV98">
            <v>0</v>
          </cell>
          <cell r="AW98">
            <v>0</v>
          </cell>
          <cell r="AX98">
            <v>0</v>
          </cell>
          <cell r="AY98">
            <v>0</v>
          </cell>
          <cell r="AZ98">
            <v>0</v>
          </cell>
          <cell r="BA98">
            <v>0</v>
          </cell>
        </row>
        <row r="99">
          <cell r="B99">
            <v>7</v>
          </cell>
          <cell r="C99">
            <v>0</v>
          </cell>
          <cell r="D99">
            <v>0</v>
          </cell>
          <cell r="E99">
            <v>0</v>
          </cell>
          <cell r="F99">
            <v>0</v>
          </cell>
          <cell r="G99">
            <v>0</v>
          </cell>
          <cell r="H99">
            <v>0</v>
          </cell>
          <cell r="I99">
            <v>0</v>
          </cell>
          <cell r="J99">
            <v>0</v>
          </cell>
          <cell r="K99">
            <v>0</v>
          </cell>
          <cell r="L99">
            <v>0</v>
          </cell>
          <cell r="M99">
            <v>0</v>
          </cell>
          <cell r="N99">
            <v>0</v>
          </cell>
          <cell r="R99">
            <v>15.8</v>
          </cell>
          <cell r="S99">
            <v>36.299999999999997</v>
          </cell>
          <cell r="T99">
            <v>27</v>
          </cell>
          <cell r="U99">
            <v>54.5</v>
          </cell>
          <cell r="V99">
            <v>45.3</v>
          </cell>
          <cell r="X99">
            <v>27.5</v>
          </cell>
          <cell r="Z99">
            <v>19.7</v>
          </cell>
          <cell r="AA99">
            <v>20</v>
          </cell>
          <cell r="AB99">
            <v>40.299999999999997</v>
          </cell>
          <cell r="AC99">
            <v>51.1</v>
          </cell>
          <cell r="AD99">
            <v>19</v>
          </cell>
          <cell r="AE99">
            <v>18.7</v>
          </cell>
          <cell r="AF99">
            <v>34.6</v>
          </cell>
          <cell r="AJ99">
            <v>0</v>
          </cell>
          <cell r="AK99">
            <v>0</v>
          </cell>
          <cell r="AL99">
            <v>24.81</v>
          </cell>
          <cell r="AM99">
            <v>30.88</v>
          </cell>
          <cell r="AN99">
            <v>17.940000000000001</v>
          </cell>
          <cell r="AO99">
            <v>0</v>
          </cell>
          <cell r="AP99">
            <v>28.16</v>
          </cell>
          <cell r="AQ99">
            <v>32.340000000000003</v>
          </cell>
          <cell r="AR99">
            <v>20.89</v>
          </cell>
          <cell r="AS99">
            <v>24.81</v>
          </cell>
          <cell r="AT99">
            <v>0</v>
          </cell>
          <cell r="AU99">
            <v>0</v>
          </cell>
          <cell r="AV99">
            <v>0</v>
          </cell>
          <cell r="AW99">
            <v>0</v>
          </cell>
          <cell r="AX99">
            <v>0</v>
          </cell>
          <cell r="AY99">
            <v>0</v>
          </cell>
          <cell r="AZ99">
            <v>0</v>
          </cell>
          <cell r="BA99">
            <v>0</v>
          </cell>
        </row>
        <row r="100">
          <cell r="B100">
            <v>8</v>
          </cell>
          <cell r="C100">
            <v>0</v>
          </cell>
          <cell r="D100">
            <v>0</v>
          </cell>
          <cell r="E100">
            <v>0</v>
          </cell>
          <cell r="F100">
            <v>0</v>
          </cell>
          <cell r="G100">
            <v>0</v>
          </cell>
          <cell r="H100">
            <v>0</v>
          </cell>
          <cell r="I100">
            <v>0</v>
          </cell>
          <cell r="J100">
            <v>0</v>
          </cell>
          <cell r="K100">
            <v>0</v>
          </cell>
          <cell r="L100">
            <v>0</v>
          </cell>
          <cell r="M100">
            <v>0</v>
          </cell>
          <cell r="N100">
            <v>0</v>
          </cell>
          <cell r="R100">
            <v>15.8</v>
          </cell>
          <cell r="S100">
            <v>17.899999999999999</v>
          </cell>
          <cell r="T100">
            <v>24.5</v>
          </cell>
          <cell r="U100">
            <v>41.3</v>
          </cell>
          <cell r="V100">
            <v>58.1</v>
          </cell>
          <cell r="X100">
            <v>29.5</v>
          </cell>
          <cell r="Z100">
            <v>49.5</v>
          </cell>
          <cell r="AA100">
            <v>40.200000000000003</v>
          </cell>
          <cell r="AB100">
            <v>47.5</v>
          </cell>
          <cell r="AC100">
            <v>34.4</v>
          </cell>
          <cell r="AD100">
            <v>16.7</v>
          </cell>
          <cell r="AE100">
            <v>23.5</v>
          </cell>
          <cell r="AF100">
            <v>30.1</v>
          </cell>
          <cell r="AJ100">
            <v>0</v>
          </cell>
          <cell r="AK100">
            <v>0</v>
          </cell>
          <cell r="AL100">
            <v>21.06</v>
          </cell>
          <cell r="AM100">
            <v>26.45</v>
          </cell>
          <cell r="AN100">
            <v>19.7</v>
          </cell>
          <cell r="AO100">
            <v>0</v>
          </cell>
          <cell r="AP100">
            <v>24.22</v>
          </cell>
          <cell r="AQ100">
            <v>27.61</v>
          </cell>
          <cell r="AR100">
            <v>15.53</v>
          </cell>
          <cell r="AS100">
            <v>25.21</v>
          </cell>
          <cell r="AT100">
            <v>0</v>
          </cell>
          <cell r="AU100">
            <v>0</v>
          </cell>
          <cell r="AV100">
            <v>0</v>
          </cell>
          <cell r="AW100">
            <v>0</v>
          </cell>
          <cell r="AX100">
            <v>0</v>
          </cell>
          <cell r="AY100">
            <v>0</v>
          </cell>
          <cell r="AZ100">
            <v>0</v>
          </cell>
          <cell r="BA100">
            <v>0</v>
          </cell>
        </row>
        <row r="101">
          <cell r="B101">
            <v>9</v>
          </cell>
          <cell r="C101">
            <v>0</v>
          </cell>
          <cell r="D101">
            <v>0</v>
          </cell>
          <cell r="E101">
            <v>0</v>
          </cell>
          <cell r="F101">
            <v>0</v>
          </cell>
          <cell r="G101">
            <v>0</v>
          </cell>
          <cell r="H101">
            <v>0</v>
          </cell>
          <cell r="I101">
            <v>0</v>
          </cell>
          <cell r="J101">
            <v>0</v>
          </cell>
          <cell r="K101">
            <v>0</v>
          </cell>
          <cell r="L101">
            <v>0</v>
          </cell>
          <cell r="M101">
            <v>0</v>
          </cell>
          <cell r="N101">
            <v>0</v>
          </cell>
          <cell r="R101">
            <v>19.5</v>
          </cell>
          <cell r="S101">
            <v>50.5</v>
          </cell>
          <cell r="T101">
            <v>22.1</v>
          </cell>
          <cell r="U101">
            <v>34.9</v>
          </cell>
          <cell r="V101">
            <v>47.8</v>
          </cell>
          <cell r="X101">
            <v>27.8</v>
          </cell>
          <cell r="Z101">
            <v>31.5</v>
          </cell>
          <cell r="AA101">
            <v>28.1</v>
          </cell>
          <cell r="AB101">
            <v>32.9</v>
          </cell>
          <cell r="AC101">
            <v>43.5</v>
          </cell>
          <cell r="AD101">
            <v>15.8</v>
          </cell>
          <cell r="AE101">
            <v>30.7</v>
          </cell>
          <cell r="AF101">
            <v>28.5</v>
          </cell>
          <cell r="AJ101">
            <v>0</v>
          </cell>
          <cell r="AK101">
            <v>0</v>
          </cell>
          <cell r="AL101">
            <v>31.35</v>
          </cell>
          <cell r="AM101">
            <v>37.89</v>
          </cell>
          <cell r="AN101">
            <v>23.06</v>
          </cell>
          <cell r="AO101">
            <v>0</v>
          </cell>
          <cell r="AP101">
            <v>34.770000000000003</v>
          </cell>
          <cell r="AQ101">
            <v>40.26</v>
          </cell>
          <cell r="AR101">
            <v>16.91</v>
          </cell>
          <cell r="AS101">
            <v>23.64</v>
          </cell>
          <cell r="AT101">
            <v>0</v>
          </cell>
          <cell r="AU101">
            <v>0</v>
          </cell>
          <cell r="AV101">
            <v>0</v>
          </cell>
          <cell r="AW101">
            <v>0</v>
          </cell>
          <cell r="AX101">
            <v>0</v>
          </cell>
          <cell r="AY101">
            <v>0</v>
          </cell>
          <cell r="AZ101">
            <v>0</v>
          </cell>
          <cell r="BA101">
            <v>0</v>
          </cell>
        </row>
        <row r="102">
          <cell r="B102">
            <v>10</v>
          </cell>
          <cell r="C102">
            <v>0</v>
          </cell>
          <cell r="D102">
            <v>0</v>
          </cell>
          <cell r="E102">
            <v>0</v>
          </cell>
          <cell r="F102">
            <v>0</v>
          </cell>
          <cell r="G102">
            <v>0</v>
          </cell>
          <cell r="H102">
            <v>0</v>
          </cell>
          <cell r="I102">
            <v>0</v>
          </cell>
          <cell r="J102">
            <v>0</v>
          </cell>
          <cell r="K102">
            <v>0</v>
          </cell>
          <cell r="L102">
            <v>0</v>
          </cell>
          <cell r="M102">
            <v>0</v>
          </cell>
          <cell r="N102">
            <v>0</v>
          </cell>
          <cell r="R102">
            <v>15.1</v>
          </cell>
          <cell r="S102">
            <v>26.8</v>
          </cell>
          <cell r="T102">
            <v>20.399999999999999</v>
          </cell>
          <cell r="U102">
            <v>30.8</v>
          </cell>
          <cell r="V102">
            <v>37.799999999999997</v>
          </cell>
          <cell r="X102">
            <v>27.5</v>
          </cell>
          <cell r="Z102">
            <v>28.3</v>
          </cell>
          <cell r="AA102">
            <v>26.5</v>
          </cell>
          <cell r="AB102">
            <v>27.9</v>
          </cell>
          <cell r="AC102">
            <v>36.200000000000003</v>
          </cell>
          <cell r="AD102">
            <v>42.9</v>
          </cell>
          <cell r="AE102">
            <v>33.4</v>
          </cell>
          <cell r="AF102">
            <v>27.2</v>
          </cell>
          <cell r="AJ102">
            <v>0</v>
          </cell>
          <cell r="AK102">
            <v>0</v>
          </cell>
          <cell r="AL102">
            <v>26.45</v>
          </cell>
          <cell r="AM102">
            <v>29.5</v>
          </cell>
          <cell r="AN102">
            <v>20.37</v>
          </cell>
          <cell r="AO102">
            <v>0</v>
          </cell>
          <cell r="AP102">
            <v>29.5</v>
          </cell>
          <cell r="AQ102">
            <v>33.950000000000003</v>
          </cell>
          <cell r="AR102">
            <v>17.2</v>
          </cell>
          <cell r="AS102">
            <v>34.770000000000003</v>
          </cell>
          <cell r="AT102">
            <v>0</v>
          </cell>
          <cell r="AU102">
            <v>0</v>
          </cell>
          <cell r="AV102">
            <v>0</v>
          </cell>
          <cell r="AW102">
            <v>0</v>
          </cell>
          <cell r="AX102">
            <v>0</v>
          </cell>
          <cell r="AY102">
            <v>0</v>
          </cell>
          <cell r="AZ102">
            <v>0</v>
          </cell>
          <cell r="BA102">
            <v>0</v>
          </cell>
        </row>
        <row r="103">
          <cell r="B103">
            <v>11</v>
          </cell>
          <cell r="C103">
            <v>0</v>
          </cell>
          <cell r="D103">
            <v>0</v>
          </cell>
          <cell r="E103">
            <v>0</v>
          </cell>
          <cell r="F103">
            <v>0</v>
          </cell>
          <cell r="G103">
            <v>0</v>
          </cell>
          <cell r="H103">
            <v>0</v>
          </cell>
          <cell r="I103">
            <v>0</v>
          </cell>
          <cell r="J103">
            <v>0</v>
          </cell>
          <cell r="K103">
            <v>0</v>
          </cell>
          <cell r="L103">
            <v>0</v>
          </cell>
          <cell r="M103">
            <v>0</v>
          </cell>
          <cell r="N103">
            <v>0</v>
          </cell>
          <cell r="R103">
            <v>14.8</v>
          </cell>
          <cell r="S103">
            <v>65.8</v>
          </cell>
          <cell r="T103">
            <v>19.100000000000001</v>
          </cell>
          <cell r="U103">
            <v>28.9</v>
          </cell>
          <cell r="V103">
            <v>30.9</v>
          </cell>
          <cell r="X103">
            <v>27.5</v>
          </cell>
          <cell r="Z103">
            <v>22.3</v>
          </cell>
          <cell r="AA103">
            <v>35.700000000000003</v>
          </cell>
          <cell r="AB103">
            <v>27.9</v>
          </cell>
          <cell r="AC103">
            <v>30.9</v>
          </cell>
          <cell r="AD103">
            <v>17.600000000000001</v>
          </cell>
          <cell r="AE103">
            <v>40.9</v>
          </cell>
          <cell r="AF103">
            <v>25</v>
          </cell>
          <cell r="AJ103">
            <v>0</v>
          </cell>
          <cell r="AK103">
            <v>0</v>
          </cell>
          <cell r="AL103">
            <v>22.5</v>
          </cell>
          <cell r="AM103">
            <v>28.16</v>
          </cell>
          <cell r="AN103">
            <v>28.82</v>
          </cell>
          <cell r="AO103">
            <v>0</v>
          </cell>
          <cell r="AP103">
            <v>25.62</v>
          </cell>
          <cell r="AQ103">
            <v>29.29</v>
          </cell>
          <cell r="AR103">
            <v>15.53</v>
          </cell>
          <cell r="AS103">
            <v>32.299999999999997</v>
          </cell>
          <cell r="AT103">
            <v>0</v>
          </cell>
          <cell r="AU103">
            <v>0</v>
          </cell>
          <cell r="AV103">
            <v>0</v>
          </cell>
          <cell r="AW103">
            <v>0</v>
          </cell>
          <cell r="AX103">
            <v>0</v>
          </cell>
          <cell r="AY103">
            <v>0</v>
          </cell>
          <cell r="AZ103">
            <v>0</v>
          </cell>
          <cell r="BA103">
            <v>0</v>
          </cell>
        </row>
        <row r="104">
          <cell r="B104">
            <v>12</v>
          </cell>
          <cell r="C104">
            <v>0</v>
          </cell>
          <cell r="D104">
            <v>0</v>
          </cell>
          <cell r="E104">
            <v>0</v>
          </cell>
          <cell r="F104">
            <v>0</v>
          </cell>
          <cell r="G104">
            <v>0</v>
          </cell>
          <cell r="H104">
            <v>0</v>
          </cell>
          <cell r="I104">
            <v>0</v>
          </cell>
          <cell r="J104">
            <v>0</v>
          </cell>
          <cell r="K104">
            <v>0</v>
          </cell>
          <cell r="L104">
            <v>0</v>
          </cell>
          <cell r="M104">
            <v>0</v>
          </cell>
          <cell r="N104">
            <v>0</v>
          </cell>
          <cell r="R104">
            <v>14.8</v>
          </cell>
          <cell r="S104">
            <v>71.099999999999994</v>
          </cell>
          <cell r="T104">
            <v>17.8</v>
          </cell>
          <cell r="U104">
            <v>28</v>
          </cell>
          <cell r="V104">
            <v>26</v>
          </cell>
          <cell r="X104">
            <v>33.6</v>
          </cell>
          <cell r="Z104">
            <v>23.4</v>
          </cell>
          <cell r="AA104">
            <v>44.6</v>
          </cell>
          <cell r="AB104">
            <v>25.6</v>
          </cell>
          <cell r="AC104">
            <v>30.9</v>
          </cell>
          <cell r="AD104">
            <v>16.3</v>
          </cell>
          <cell r="AE104">
            <v>30.1</v>
          </cell>
          <cell r="AF104">
            <v>38</v>
          </cell>
          <cell r="AJ104">
            <v>0</v>
          </cell>
          <cell r="AK104">
            <v>0</v>
          </cell>
          <cell r="AL104">
            <v>25.62</v>
          </cell>
          <cell r="AM104">
            <v>31.82</v>
          </cell>
          <cell r="AN104">
            <v>19.7</v>
          </cell>
          <cell r="AO104">
            <v>0</v>
          </cell>
          <cell r="AP104">
            <v>28.82</v>
          </cell>
          <cell r="AQ104">
            <v>33.14</v>
          </cell>
          <cell r="AR104">
            <v>15.53</v>
          </cell>
          <cell r="AS104">
            <v>36.31</v>
          </cell>
          <cell r="AT104">
            <v>0</v>
          </cell>
          <cell r="AU104">
            <v>0</v>
          </cell>
          <cell r="AV104">
            <v>0</v>
          </cell>
          <cell r="AW104">
            <v>0</v>
          </cell>
          <cell r="AX104">
            <v>0</v>
          </cell>
          <cell r="AY104">
            <v>0</v>
          </cell>
          <cell r="AZ104">
            <v>0</v>
          </cell>
          <cell r="BA104">
            <v>0</v>
          </cell>
        </row>
        <row r="105">
          <cell r="B105">
            <v>13</v>
          </cell>
          <cell r="C105">
            <v>0</v>
          </cell>
          <cell r="D105">
            <v>0</v>
          </cell>
          <cell r="E105">
            <v>0</v>
          </cell>
          <cell r="F105">
            <v>0</v>
          </cell>
          <cell r="G105">
            <v>0</v>
          </cell>
          <cell r="H105">
            <v>0</v>
          </cell>
          <cell r="I105">
            <v>0</v>
          </cell>
          <cell r="J105">
            <v>0</v>
          </cell>
          <cell r="K105">
            <v>0</v>
          </cell>
          <cell r="L105">
            <v>0</v>
          </cell>
          <cell r="M105">
            <v>0</v>
          </cell>
          <cell r="N105">
            <v>0</v>
          </cell>
          <cell r="S105">
            <v>85.1</v>
          </cell>
          <cell r="T105">
            <v>16.600000000000001</v>
          </cell>
          <cell r="U105">
            <v>61.3</v>
          </cell>
          <cell r="V105">
            <v>26</v>
          </cell>
          <cell r="X105">
            <v>27.8</v>
          </cell>
          <cell r="Z105">
            <v>23.7</v>
          </cell>
          <cell r="AA105">
            <v>37.299999999999997</v>
          </cell>
          <cell r="AB105">
            <v>25.2</v>
          </cell>
          <cell r="AC105">
            <v>30.9</v>
          </cell>
          <cell r="AD105">
            <v>14.7</v>
          </cell>
          <cell r="AE105">
            <v>45.5</v>
          </cell>
          <cell r="AF105">
            <v>28.5</v>
          </cell>
          <cell r="AJ105">
            <v>0</v>
          </cell>
          <cell r="AK105">
            <v>0</v>
          </cell>
          <cell r="AL105">
            <v>39.520000000000003</v>
          </cell>
          <cell r="AM105">
            <v>28.6</v>
          </cell>
          <cell r="AN105">
            <v>18.100000000000001</v>
          </cell>
          <cell r="AO105">
            <v>0</v>
          </cell>
          <cell r="AP105">
            <v>42.9</v>
          </cell>
          <cell r="AQ105">
            <v>49.99</v>
          </cell>
          <cell r="AR105">
            <v>18.100000000000001</v>
          </cell>
          <cell r="AS105">
            <v>41.75</v>
          </cell>
          <cell r="AT105">
            <v>0</v>
          </cell>
          <cell r="AU105">
            <v>0</v>
          </cell>
          <cell r="AV105">
            <v>0</v>
          </cell>
          <cell r="AW105">
            <v>0</v>
          </cell>
          <cell r="AX105">
            <v>0</v>
          </cell>
          <cell r="AY105">
            <v>0</v>
          </cell>
          <cell r="AZ105">
            <v>0</v>
          </cell>
          <cell r="BA105">
            <v>0</v>
          </cell>
        </row>
        <row r="106">
          <cell r="B106">
            <v>14</v>
          </cell>
          <cell r="C106">
            <v>0</v>
          </cell>
          <cell r="D106">
            <v>0</v>
          </cell>
          <cell r="E106">
            <v>0</v>
          </cell>
          <cell r="F106">
            <v>0</v>
          </cell>
          <cell r="G106">
            <v>0</v>
          </cell>
          <cell r="H106">
            <v>0</v>
          </cell>
          <cell r="I106">
            <v>0</v>
          </cell>
          <cell r="J106">
            <v>0</v>
          </cell>
          <cell r="K106">
            <v>0</v>
          </cell>
          <cell r="L106">
            <v>0</v>
          </cell>
          <cell r="M106">
            <v>0</v>
          </cell>
          <cell r="N106">
            <v>0</v>
          </cell>
          <cell r="S106">
            <v>75.900000000000006</v>
          </cell>
          <cell r="T106">
            <v>15.6</v>
          </cell>
          <cell r="U106">
            <v>48.9</v>
          </cell>
          <cell r="V106">
            <v>30.9</v>
          </cell>
          <cell r="X106">
            <v>32</v>
          </cell>
          <cell r="Z106">
            <v>23.7</v>
          </cell>
          <cell r="AA106">
            <v>63.2</v>
          </cell>
          <cell r="AB106">
            <v>21.9</v>
          </cell>
          <cell r="AC106">
            <v>24.8</v>
          </cell>
          <cell r="AD106">
            <v>14</v>
          </cell>
          <cell r="AE106">
            <v>33</v>
          </cell>
          <cell r="AF106">
            <v>23.6</v>
          </cell>
          <cell r="AJ106">
            <v>0</v>
          </cell>
          <cell r="AK106">
            <v>0</v>
          </cell>
          <cell r="AL106">
            <v>29.5</v>
          </cell>
          <cell r="AM106">
            <v>35.79</v>
          </cell>
          <cell r="AN106">
            <v>17.34</v>
          </cell>
          <cell r="AO106">
            <v>0</v>
          </cell>
          <cell r="AP106">
            <v>32.78</v>
          </cell>
          <cell r="AQ106">
            <v>37.880000000000003</v>
          </cell>
          <cell r="AR106">
            <v>15.53</v>
          </cell>
          <cell r="AS106">
            <v>32.78</v>
          </cell>
          <cell r="AT106">
            <v>0</v>
          </cell>
          <cell r="AU106">
            <v>0</v>
          </cell>
          <cell r="AV106">
            <v>0</v>
          </cell>
          <cell r="AW106">
            <v>0</v>
          </cell>
          <cell r="AX106">
            <v>0</v>
          </cell>
          <cell r="AY106">
            <v>0</v>
          </cell>
          <cell r="AZ106">
            <v>0</v>
          </cell>
          <cell r="BA106">
            <v>0</v>
          </cell>
        </row>
        <row r="107">
          <cell r="B107">
            <v>15</v>
          </cell>
          <cell r="C107">
            <v>0</v>
          </cell>
          <cell r="D107">
            <v>0</v>
          </cell>
          <cell r="E107">
            <v>0</v>
          </cell>
          <cell r="F107">
            <v>0</v>
          </cell>
          <cell r="G107">
            <v>0</v>
          </cell>
          <cell r="H107">
            <v>0</v>
          </cell>
          <cell r="I107">
            <v>0</v>
          </cell>
          <cell r="J107">
            <v>0</v>
          </cell>
          <cell r="K107">
            <v>0</v>
          </cell>
          <cell r="L107">
            <v>0</v>
          </cell>
          <cell r="M107">
            <v>0</v>
          </cell>
          <cell r="N107">
            <v>0</v>
          </cell>
          <cell r="S107">
            <v>66.2</v>
          </cell>
          <cell r="T107">
            <v>14.6</v>
          </cell>
          <cell r="U107">
            <v>57.9</v>
          </cell>
          <cell r="V107">
            <v>21.5</v>
          </cell>
          <cell r="X107">
            <v>30.5</v>
          </cell>
          <cell r="Z107">
            <v>14.7</v>
          </cell>
          <cell r="AA107">
            <v>72.7</v>
          </cell>
          <cell r="AB107">
            <v>20.9</v>
          </cell>
          <cell r="AC107">
            <v>25.5</v>
          </cell>
          <cell r="AD107">
            <v>12.5</v>
          </cell>
          <cell r="AE107">
            <v>42.4</v>
          </cell>
          <cell r="AF107">
            <v>21.7</v>
          </cell>
          <cell r="AJ107">
            <v>0</v>
          </cell>
          <cell r="AK107">
            <v>0</v>
          </cell>
          <cell r="AL107">
            <v>34.26</v>
          </cell>
          <cell r="AM107">
            <v>29.95</v>
          </cell>
          <cell r="AN107">
            <v>17.2</v>
          </cell>
          <cell r="AO107">
            <v>0</v>
          </cell>
          <cell r="AP107">
            <v>37.36</v>
          </cell>
          <cell r="AQ107">
            <v>43.36</v>
          </cell>
          <cell r="AR107">
            <v>21.77</v>
          </cell>
          <cell r="AS107">
            <v>31.82</v>
          </cell>
          <cell r="AT107">
            <v>0</v>
          </cell>
          <cell r="AU107">
            <v>0</v>
          </cell>
          <cell r="AV107">
            <v>0</v>
          </cell>
          <cell r="AW107">
            <v>0</v>
          </cell>
          <cell r="AX107">
            <v>0</v>
          </cell>
          <cell r="AY107">
            <v>0</v>
          </cell>
          <cell r="AZ107">
            <v>0</v>
          </cell>
          <cell r="BA107">
            <v>0</v>
          </cell>
        </row>
        <row r="108">
          <cell r="B108">
            <v>16</v>
          </cell>
          <cell r="C108">
            <v>0</v>
          </cell>
          <cell r="D108">
            <v>0</v>
          </cell>
          <cell r="E108">
            <v>0</v>
          </cell>
          <cell r="F108">
            <v>0</v>
          </cell>
          <cell r="G108">
            <v>0</v>
          </cell>
          <cell r="H108">
            <v>0</v>
          </cell>
          <cell r="I108">
            <v>0</v>
          </cell>
          <cell r="J108">
            <v>0</v>
          </cell>
          <cell r="K108">
            <v>0</v>
          </cell>
          <cell r="L108">
            <v>0</v>
          </cell>
          <cell r="M108">
            <v>0</v>
          </cell>
          <cell r="N108">
            <v>0</v>
          </cell>
          <cell r="S108">
            <v>43.4</v>
          </cell>
          <cell r="T108">
            <v>14.2</v>
          </cell>
          <cell r="U108">
            <v>55.1</v>
          </cell>
          <cell r="V108">
            <v>20.3</v>
          </cell>
          <cell r="X108">
            <v>38.4</v>
          </cell>
          <cell r="Z108">
            <v>27.7</v>
          </cell>
          <cell r="AA108">
            <v>71.400000000000006</v>
          </cell>
          <cell r="AB108">
            <v>26.7</v>
          </cell>
          <cell r="AC108">
            <v>30.5</v>
          </cell>
          <cell r="AD108">
            <v>15</v>
          </cell>
          <cell r="AE108">
            <v>43.8</v>
          </cell>
          <cell r="AF108">
            <v>23.4</v>
          </cell>
          <cell r="AJ108">
            <v>0</v>
          </cell>
          <cell r="AK108">
            <v>0</v>
          </cell>
          <cell r="AL108">
            <v>27.73</v>
          </cell>
          <cell r="AM108">
            <v>34.26</v>
          </cell>
          <cell r="AN108">
            <v>16.62</v>
          </cell>
          <cell r="AO108">
            <v>0</v>
          </cell>
          <cell r="AP108">
            <v>31.11</v>
          </cell>
          <cell r="AQ108">
            <v>35.880000000000003</v>
          </cell>
          <cell r="AR108">
            <v>31.11</v>
          </cell>
          <cell r="AS108">
            <v>35.79</v>
          </cell>
          <cell r="AT108">
            <v>0</v>
          </cell>
          <cell r="AU108">
            <v>0</v>
          </cell>
          <cell r="AV108">
            <v>0</v>
          </cell>
          <cell r="AW108">
            <v>0</v>
          </cell>
          <cell r="AX108">
            <v>0</v>
          </cell>
          <cell r="AY108">
            <v>0</v>
          </cell>
          <cell r="AZ108">
            <v>0</v>
          </cell>
          <cell r="BA108">
            <v>0</v>
          </cell>
        </row>
        <row r="109">
          <cell r="B109">
            <v>17</v>
          </cell>
          <cell r="C109">
            <v>0</v>
          </cell>
          <cell r="D109">
            <v>0</v>
          </cell>
          <cell r="E109">
            <v>0</v>
          </cell>
          <cell r="F109">
            <v>0</v>
          </cell>
          <cell r="G109">
            <v>0</v>
          </cell>
          <cell r="H109">
            <v>0</v>
          </cell>
          <cell r="I109">
            <v>0</v>
          </cell>
          <cell r="J109">
            <v>0</v>
          </cell>
          <cell r="K109">
            <v>0</v>
          </cell>
          <cell r="L109">
            <v>0</v>
          </cell>
          <cell r="M109">
            <v>0</v>
          </cell>
          <cell r="N109">
            <v>0</v>
          </cell>
          <cell r="S109">
            <v>75.099999999999994</v>
          </cell>
          <cell r="T109">
            <v>14</v>
          </cell>
          <cell r="U109">
            <v>47.6</v>
          </cell>
          <cell r="V109">
            <v>24.5</v>
          </cell>
          <cell r="X109">
            <v>29.5</v>
          </cell>
          <cell r="Y109">
            <v>39.700000000000003</v>
          </cell>
          <cell r="Z109">
            <v>24.3</v>
          </cell>
          <cell r="AA109">
            <v>54.7</v>
          </cell>
          <cell r="AB109">
            <v>28.4</v>
          </cell>
          <cell r="AC109">
            <v>50.8</v>
          </cell>
          <cell r="AD109">
            <v>20</v>
          </cell>
          <cell r="AE109">
            <v>57.2</v>
          </cell>
          <cell r="AF109">
            <v>35.1</v>
          </cell>
          <cell r="AJ109">
            <v>0</v>
          </cell>
          <cell r="AK109">
            <v>0</v>
          </cell>
          <cell r="AL109">
            <v>25.21</v>
          </cell>
          <cell r="AM109">
            <v>31.35</v>
          </cell>
          <cell r="AN109">
            <v>19.37</v>
          </cell>
          <cell r="AO109">
            <v>0</v>
          </cell>
          <cell r="AP109">
            <v>28.38</v>
          </cell>
          <cell r="AQ109">
            <v>32.61</v>
          </cell>
          <cell r="AR109">
            <v>18.25</v>
          </cell>
          <cell r="AS109">
            <v>44.65</v>
          </cell>
          <cell r="AT109">
            <v>0</v>
          </cell>
          <cell r="AU109">
            <v>0</v>
          </cell>
          <cell r="AV109">
            <v>0</v>
          </cell>
          <cell r="AW109">
            <v>0</v>
          </cell>
          <cell r="AX109">
            <v>0</v>
          </cell>
          <cell r="AY109">
            <v>0</v>
          </cell>
          <cell r="AZ109">
            <v>0</v>
          </cell>
          <cell r="BA109">
            <v>0</v>
          </cell>
        </row>
        <row r="110">
          <cell r="B110">
            <v>18</v>
          </cell>
          <cell r="C110">
            <v>0</v>
          </cell>
          <cell r="D110">
            <v>0</v>
          </cell>
          <cell r="E110">
            <v>0</v>
          </cell>
          <cell r="F110">
            <v>0</v>
          </cell>
          <cell r="G110">
            <v>0</v>
          </cell>
          <cell r="H110">
            <v>0</v>
          </cell>
          <cell r="I110">
            <v>0</v>
          </cell>
          <cell r="J110">
            <v>0</v>
          </cell>
          <cell r="K110">
            <v>0</v>
          </cell>
          <cell r="L110">
            <v>0</v>
          </cell>
          <cell r="M110">
            <v>0</v>
          </cell>
          <cell r="N110">
            <v>0</v>
          </cell>
          <cell r="S110">
            <v>41.7</v>
          </cell>
          <cell r="T110">
            <v>14</v>
          </cell>
          <cell r="U110">
            <v>43.3</v>
          </cell>
          <cell r="V110">
            <v>34.5</v>
          </cell>
          <cell r="X110">
            <v>31.5</v>
          </cell>
          <cell r="Y110">
            <v>41.5</v>
          </cell>
          <cell r="Z110">
            <v>40.200000000000003</v>
          </cell>
          <cell r="AA110">
            <v>45.6</v>
          </cell>
          <cell r="AB110">
            <v>31.6</v>
          </cell>
          <cell r="AC110">
            <v>53.6</v>
          </cell>
          <cell r="AD110">
            <v>38.9</v>
          </cell>
          <cell r="AE110">
            <v>35.799999999999997</v>
          </cell>
          <cell r="AF110">
            <v>29.1</v>
          </cell>
          <cell r="AJ110">
            <v>0</v>
          </cell>
          <cell r="AK110">
            <v>0</v>
          </cell>
          <cell r="AL110">
            <v>22.14</v>
          </cell>
          <cell r="AM110">
            <v>27.73</v>
          </cell>
          <cell r="AN110">
            <v>18.25</v>
          </cell>
          <cell r="AO110">
            <v>0</v>
          </cell>
          <cell r="AP110">
            <v>25.21</v>
          </cell>
          <cell r="AQ110">
            <v>28.81</v>
          </cell>
          <cell r="AR110">
            <v>17.489999999999998</v>
          </cell>
          <cell r="AS110">
            <v>37.36</v>
          </cell>
          <cell r="AT110">
            <v>0</v>
          </cell>
          <cell r="AU110">
            <v>0</v>
          </cell>
          <cell r="AV110">
            <v>0</v>
          </cell>
          <cell r="AW110">
            <v>0</v>
          </cell>
          <cell r="AX110">
            <v>0</v>
          </cell>
          <cell r="AY110">
            <v>0</v>
          </cell>
          <cell r="AZ110">
            <v>0</v>
          </cell>
          <cell r="BA110">
            <v>0</v>
          </cell>
        </row>
        <row r="111">
          <cell r="B111">
            <v>19</v>
          </cell>
          <cell r="C111">
            <v>0</v>
          </cell>
          <cell r="D111">
            <v>0</v>
          </cell>
          <cell r="E111">
            <v>0</v>
          </cell>
          <cell r="F111">
            <v>0</v>
          </cell>
          <cell r="G111">
            <v>0</v>
          </cell>
          <cell r="H111">
            <v>0</v>
          </cell>
          <cell r="I111">
            <v>0</v>
          </cell>
          <cell r="J111">
            <v>0</v>
          </cell>
          <cell r="K111">
            <v>0</v>
          </cell>
          <cell r="L111">
            <v>0</v>
          </cell>
          <cell r="M111">
            <v>0</v>
          </cell>
          <cell r="N111">
            <v>0</v>
          </cell>
          <cell r="S111">
            <v>38.1</v>
          </cell>
          <cell r="T111">
            <v>13</v>
          </cell>
          <cell r="U111">
            <v>49.9</v>
          </cell>
          <cell r="V111">
            <v>31.4</v>
          </cell>
          <cell r="X111">
            <v>36.299999999999997</v>
          </cell>
          <cell r="Y111">
            <v>47.5</v>
          </cell>
          <cell r="Z111">
            <v>41</v>
          </cell>
          <cell r="AA111">
            <v>38.9</v>
          </cell>
          <cell r="AB111">
            <v>41.6</v>
          </cell>
          <cell r="AC111">
            <v>65.599999999999994</v>
          </cell>
          <cell r="AD111">
            <v>69.3</v>
          </cell>
          <cell r="AE111">
            <v>36.9</v>
          </cell>
          <cell r="AF111">
            <v>23.4</v>
          </cell>
          <cell r="AJ111">
            <v>0</v>
          </cell>
          <cell r="AK111">
            <v>0</v>
          </cell>
          <cell r="AL111">
            <v>20.03</v>
          </cell>
          <cell r="AM111">
            <v>25.21</v>
          </cell>
          <cell r="AN111">
            <v>16.48</v>
          </cell>
          <cell r="AO111">
            <v>0</v>
          </cell>
          <cell r="AP111">
            <v>23.06</v>
          </cell>
          <cell r="AQ111">
            <v>26.23</v>
          </cell>
          <cell r="AR111">
            <v>29.95</v>
          </cell>
          <cell r="AS111">
            <v>31.82</v>
          </cell>
          <cell r="AT111">
            <v>0</v>
          </cell>
          <cell r="AU111">
            <v>0</v>
          </cell>
          <cell r="AV111">
            <v>0</v>
          </cell>
          <cell r="AW111">
            <v>0</v>
          </cell>
          <cell r="AX111">
            <v>0</v>
          </cell>
          <cell r="AY111">
            <v>0</v>
          </cell>
          <cell r="AZ111">
            <v>0</v>
          </cell>
          <cell r="BA111">
            <v>0</v>
          </cell>
        </row>
        <row r="112">
          <cell r="B112">
            <v>20</v>
          </cell>
          <cell r="C112">
            <v>0</v>
          </cell>
          <cell r="D112">
            <v>0</v>
          </cell>
          <cell r="E112">
            <v>0</v>
          </cell>
          <cell r="F112">
            <v>0</v>
          </cell>
          <cell r="G112">
            <v>0</v>
          </cell>
          <cell r="H112">
            <v>0</v>
          </cell>
          <cell r="I112">
            <v>0</v>
          </cell>
          <cell r="J112">
            <v>0</v>
          </cell>
          <cell r="K112">
            <v>0</v>
          </cell>
          <cell r="L112">
            <v>0</v>
          </cell>
          <cell r="M112">
            <v>0</v>
          </cell>
          <cell r="N112">
            <v>0</v>
          </cell>
          <cell r="S112">
            <v>29.5</v>
          </cell>
          <cell r="T112">
            <v>13.9</v>
          </cell>
          <cell r="U112">
            <v>52.3</v>
          </cell>
          <cell r="V112">
            <v>28.7</v>
          </cell>
          <cell r="X112">
            <v>29.8</v>
          </cell>
          <cell r="Y112">
            <v>43.3</v>
          </cell>
          <cell r="Z112">
            <v>44</v>
          </cell>
          <cell r="AA112">
            <v>35.799999999999997</v>
          </cell>
          <cell r="AB112">
            <v>43.3</v>
          </cell>
          <cell r="AC112">
            <v>48.9</v>
          </cell>
          <cell r="AD112">
            <v>16.899999999999999</v>
          </cell>
          <cell r="AE112">
            <v>34.700000000000003</v>
          </cell>
          <cell r="AF112">
            <v>31.6</v>
          </cell>
          <cell r="AJ112">
            <v>0</v>
          </cell>
          <cell r="AK112">
            <v>0</v>
          </cell>
          <cell r="AL112">
            <v>18.41</v>
          </cell>
          <cell r="AM112">
            <v>23.64</v>
          </cell>
          <cell r="AN112">
            <v>18.100000000000001</v>
          </cell>
          <cell r="AO112">
            <v>0</v>
          </cell>
          <cell r="AP112">
            <v>21.41</v>
          </cell>
          <cell r="AQ112">
            <v>24.24</v>
          </cell>
          <cell r="AR112">
            <v>16.91</v>
          </cell>
          <cell r="AS112">
            <v>29.05</v>
          </cell>
          <cell r="AT112">
            <v>0</v>
          </cell>
          <cell r="AU112">
            <v>0</v>
          </cell>
          <cell r="AV112">
            <v>0</v>
          </cell>
          <cell r="AW112">
            <v>0</v>
          </cell>
          <cell r="AX112">
            <v>0</v>
          </cell>
          <cell r="AY112">
            <v>0</v>
          </cell>
          <cell r="AZ112">
            <v>0</v>
          </cell>
          <cell r="BA112">
            <v>0</v>
          </cell>
        </row>
        <row r="113">
          <cell r="B113">
            <v>21</v>
          </cell>
          <cell r="C113">
            <v>0</v>
          </cell>
          <cell r="D113">
            <v>0</v>
          </cell>
          <cell r="E113">
            <v>0</v>
          </cell>
          <cell r="F113">
            <v>0</v>
          </cell>
          <cell r="G113">
            <v>0</v>
          </cell>
          <cell r="H113">
            <v>0</v>
          </cell>
          <cell r="I113">
            <v>0</v>
          </cell>
          <cell r="J113">
            <v>0</v>
          </cell>
          <cell r="K113">
            <v>0</v>
          </cell>
          <cell r="L113">
            <v>0</v>
          </cell>
          <cell r="M113">
            <v>0</v>
          </cell>
          <cell r="N113">
            <v>0</v>
          </cell>
          <cell r="S113">
            <v>54.9</v>
          </cell>
          <cell r="T113">
            <v>16.7</v>
          </cell>
          <cell r="U113">
            <v>59.3</v>
          </cell>
          <cell r="V113">
            <v>28</v>
          </cell>
          <cell r="X113">
            <v>28.2</v>
          </cell>
          <cell r="Y113">
            <v>84.9</v>
          </cell>
          <cell r="Z113">
            <v>94.2</v>
          </cell>
          <cell r="AA113">
            <v>28</v>
          </cell>
          <cell r="AB113">
            <v>27.6</v>
          </cell>
          <cell r="AC113">
            <v>52.4</v>
          </cell>
          <cell r="AD113">
            <v>12.9</v>
          </cell>
          <cell r="AE113">
            <v>58.3</v>
          </cell>
          <cell r="AF113">
            <v>22.6</v>
          </cell>
          <cell r="AJ113">
            <v>0</v>
          </cell>
          <cell r="AK113">
            <v>0</v>
          </cell>
          <cell r="AL113">
            <v>16.059999999999999</v>
          </cell>
          <cell r="AM113">
            <v>20.71</v>
          </cell>
          <cell r="AN113">
            <v>21.24</v>
          </cell>
          <cell r="AO113">
            <v>0</v>
          </cell>
          <cell r="AP113">
            <v>18.72</v>
          </cell>
          <cell r="AQ113">
            <v>21</v>
          </cell>
          <cell r="AR113">
            <v>16.91</v>
          </cell>
          <cell r="AS113">
            <v>69.900000000000006</v>
          </cell>
          <cell r="AT113">
            <v>0</v>
          </cell>
          <cell r="AU113">
            <v>0</v>
          </cell>
          <cell r="AV113">
            <v>0</v>
          </cell>
          <cell r="AW113">
            <v>0</v>
          </cell>
          <cell r="AX113">
            <v>0</v>
          </cell>
          <cell r="AY113">
            <v>0</v>
          </cell>
          <cell r="AZ113">
            <v>0</v>
          </cell>
          <cell r="BA113">
            <v>0</v>
          </cell>
        </row>
        <row r="114">
          <cell r="B114">
            <v>22</v>
          </cell>
          <cell r="C114">
            <v>0</v>
          </cell>
          <cell r="D114">
            <v>0</v>
          </cell>
          <cell r="E114">
            <v>0</v>
          </cell>
          <cell r="F114">
            <v>0</v>
          </cell>
          <cell r="G114">
            <v>0</v>
          </cell>
          <cell r="H114">
            <v>0</v>
          </cell>
          <cell r="I114">
            <v>0</v>
          </cell>
          <cell r="J114">
            <v>0</v>
          </cell>
          <cell r="K114">
            <v>0</v>
          </cell>
          <cell r="L114">
            <v>0</v>
          </cell>
          <cell r="M114">
            <v>0</v>
          </cell>
          <cell r="N114">
            <v>0</v>
          </cell>
          <cell r="S114">
            <v>44.7</v>
          </cell>
          <cell r="T114">
            <v>12.1</v>
          </cell>
          <cell r="U114">
            <v>53.3</v>
          </cell>
          <cell r="V114">
            <v>41.7</v>
          </cell>
          <cell r="X114">
            <v>39.700000000000003</v>
          </cell>
          <cell r="Y114">
            <v>44.2</v>
          </cell>
          <cell r="Z114">
            <v>61</v>
          </cell>
          <cell r="AA114">
            <v>21.5</v>
          </cell>
          <cell r="AB114">
            <v>30.1</v>
          </cell>
          <cell r="AC114">
            <v>32.200000000000003</v>
          </cell>
          <cell r="AD114">
            <v>14</v>
          </cell>
          <cell r="AE114">
            <v>41.4</v>
          </cell>
          <cell r="AF114">
            <v>21.8</v>
          </cell>
          <cell r="AJ114">
            <v>0</v>
          </cell>
          <cell r="AK114">
            <v>0</v>
          </cell>
          <cell r="AL114">
            <v>16.34</v>
          </cell>
          <cell r="AM114">
            <v>21.06</v>
          </cell>
          <cell r="AN114">
            <v>16.62</v>
          </cell>
          <cell r="AO114">
            <v>0</v>
          </cell>
          <cell r="AP114">
            <v>19.2</v>
          </cell>
          <cell r="AQ114">
            <v>21.58</v>
          </cell>
          <cell r="AR114">
            <v>17.2</v>
          </cell>
          <cell r="AS114">
            <v>58.87</v>
          </cell>
          <cell r="AT114">
            <v>0</v>
          </cell>
          <cell r="AU114">
            <v>0</v>
          </cell>
          <cell r="AV114">
            <v>0</v>
          </cell>
          <cell r="AW114">
            <v>0</v>
          </cell>
          <cell r="AX114">
            <v>0</v>
          </cell>
          <cell r="AY114">
            <v>0</v>
          </cell>
          <cell r="AZ114">
            <v>0</v>
          </cell>
          <cell r="BA114">
            <v>0</v>
          </cell>
        </row>
        <row r="115">
          <cell r="B115">
            <v>23</v>
          </cell>
          <cell r="C115">
            <v>0</v>
          </cell>
          <cell r="D115">
            <v>0</v>
          </cell>
          <cell r="E115">
            <v>0</v>
          </cell>
          <cell r="F115">
            <v>0</v>
          </cell>
          <cell r="G115">
            <v>0</v>
          </cell>
          <cell r="H115">
            <v>0</v>
          </cell>
          <cell r="I115">
            <v>0</v>
          </cell>
          <cell r="J115">
            <v>0</v>
          </cell>
          <cell r="K115">
            <v>0</v>
          </cell>
          <cell r="L115">
            <v>0</v>
          </cell>
          <cell r="M115">
            <v>0</v>
          </cell>
          <cell r="N115">
            <v>0</v>
          </cell>
          <cell r="S115">
            <v>31.5</v>
          </cell>
          <cell r="T115">
            <v>12.5</v>
          </cell>
          <cell r="U115">
            <v>39.799999999999997</v>
          </cell>
          <cell r="V115">
            <v>90</v>
          </cell>
          <cell r="W115">
            <v>18</v>
          </cell>
          <cell r="X115">
            <v>33.200000000000003</v>
          </cell>
          <cell r="Y115">
            <v>55.5</v>
          </cell>
          <cell r="Z115">
            <v>45</v>
          </cell>
          <cell r="AA115">
            <v>28.3</v>
          </cell>
          <cell r="AB115">
            <v>24.1</v>
          </cell>
          <cell r="AC115">
            <v>54</v>
          </cell>
          <cell r="AD115">
            <v>24.2</v>
          </cell>
          <cell r="AE115">
            <v>55</v>
          </cell>
          <cell r="AF115">
            <v>19.5</v>
          </cell>
          <cell r="AJ115">
            <v>0</v>
          </cell>
          <cell r="AK115">
            <v>0</v>
          </cell>
          <cell r="AL115">
            <v>15.53</v>
          </cell>
          <cell r="AM115">
            <v>20.03</v>
          </cell>
          <cell r="AN115">
            <v>20.03</v>
          </cell>
          <cell r="AO115">
            <v>0</v>
          </cell>
          <cell r="AP115">
            <v>18.25</v>
          </cell>
          <cell r="AQ115">
            <v>20.440000000000001</v>
          </cell>
          <cell r="AR115">
            <v>29.95</v>
          </cell>
          <cell r="AS115">
            <v>32.78</v>
          </cell>
          <cell r="AT115">
            <v>0</v>
          </cell>
          <cell r="AU115">
            <v>0</v>
          </cell>
          <cell r="AV115">
            <v>0</v>
          </cell>
          <cell r="AW115">
            <v>0</v>
          </cell>
          <cell r="AX115">
            <v>0</v>
          </cell>
          <cell r="AY115">
            <v>0</v>
          </cell>
          <cell r="AZ115">
            <v>0</v>
          </cell>
          <cell r="BA115">
            <v>0</v>
          </cell>
        </row>
        <row r="116">
          <cell r="B116">
            <v>24</v>
          </cell>
          <cell r="C116">
            <v>0</v>
          </cell>
          <cell r="D116">
            <v>0</v>
          </cell>
          <cell r="E116">
            <v>0</v>
          </cell>
          <cell r="F116">
            <v>0</v>
          </cell>
          <cell r="G116">
            <v>0</v>
          </cell>
          <cell r="H116">
            <v>0</v>
          </cell>
          <cell r="I116">
            <v>0</v>
          </cell>
          <cell r="J116">
            <v>0</v>
          </cell>
          <cell r="K116">
            <v>0</v>
          </cell>
          <cell r="L116">
            <v>0</v>
          </cell>
          <cell r="M116">
            <v>0</v>
          </cell>
          <cell r="N116">
            <v>0</v>
          </cell>
          <cell r="S116">
            <v>40.1</v>
          </cell>
          <cell r="T116">
            <v>16.5</v>
          </cell>
          <cell r="U116">
            <v>38</v>
          </cell>
          <cell r="V116">
            <v>49</v>
          </cell>
          <cell r="W116">
            <v>31.9</v>
          </cell>
          <cell r="X116">
            <v>30.2</v>
          </cell>
          <cell r="Y116">
            <v>40</v>
          </cell>
          <cell r="Z116">
            <v>39.200000000000003</v>
          </cell>
          <cell r="AA116">
            <v>21.7</v>
          </cell>
          <cell r="AB116">
            <v>23.4</v>
          </cell>
          <cell r="AC116">
            <v>34</v>
          </cell>
          <cell r="AD116">
            <v>13.8</v>
          </cell>
          <cell r="AE116">
            <v>42.1</v>
          </cell>
          <cell r="AF116">
            <v>18.399999999999999</v>
          </cell>
          <cell r="AJ116">
            <v>0</v>
          </cell>
          <cell r="AK116">
            <v>0</v>
          </cell>
          <cell r="AL116">
            <v>15.01</v>
          </cell>
          <cell r="AM116">
            <v>19.37</v>
          </cell>
          <cell r="AN116">
            <v>15.53</v>
          </cell>
          <cell r="AO116">
            <v>0</v>
          </cell>
          <cell r="AP116">
            <v>17.64</v>
          </cell>
          <cell r="AQ116">
            <v>19.7</v>
          </cell>
          <cell r="AR116">
            <v>20.54</v>
          </cell>
          <cell r="AS116">
            <v>30.88</v>
          </cell>
          <cell r="AT116">
            <v>0</v>
          </cell>
          <cell r="AU116">
            <v>0</v>
          </cell>
          <cell r="AV116">
            <v>0</v>
          </cell>
          <cell r="AW116">
            <v>0</v>
          </cell>
          <cell r="AX116">
            <v>0</v>
          </cell>
          <cell r="AY116">
            <v>0</v>
          </cell>
          <cell r="AZ116">
            <v>0</v>
          </cell>
          <cell r="BA116">
            <v>0</v>
          </cell>
        </row>
        <row r="117">
          <cell r="B117">
            <v>25</v>
          </cell>
          <cell r="C117">
            <v>0</v>
          </cell>
          <cell r="D117">
            <v>0</v>
          </cell>
          <cell r="E117">
            <v>0</v>
          </cell>
          <cell r="F117">
            <v>0</v>
          </cell>
          <cell r="G117">
            <v>0</v>
          </cell>
          <cell r="H117">
            <v>0</v>
          </cell>
          <cell r="I117">
            <v>0</v>
          </cell>
          <cell r="J117">
            <v>0</v>
          </cell>
          <cell r="K117">
            <v>0</v>
          </cell>
          <cell r="L117">
            <v>0</v>
          </cell>
          <cell r="M117">
            <v>0</v>
          </cell>
          <cell r="N117">
            <v>0</v>
          </cell>
          <cell r="S117">
            <v>27.5</v>
          </cell>
          <cell r="T117">
            <v>31</v>
          </cell>
          <cell r="U117">
            <v>33.9</v>
          </cell>
          <cell r="V117">
            <v>41.1</v>
          </cell>
          <cell r="W117">
            <v>19.100000000000001</v>
          </cell>
          <cell r="X117">
            <v>28.5</v>
          </cell>
          <cell r="Y117">
            <v>35.299999999999997</v>
          </cell>
          <cell r="Z117">
            <v>34.1</v>
          </cell>
          <cell r="AA117">
            <v>29.3</v>
          </cell>
          <cell r="AB117">
            <v>24.4</v>
          </cell>
          <cell r="AC117">
            <v>33.299999999999997</v>
          </cell>
          <cell r="AD117">
            <v>13.8</v>
          </cell>
          <cell r="AE117">
            <v>37.1</v>
          </cell>
          <cell r="AF117">
            <v>17</v>
          </cell>
          <cell r="AJ117">
            <v>0</v>
          </cell>
          <cell r="AK117">
            <v>0</v>
          </cell>
          <cell r="AL117">
            <v>48.92</v>
          </cell>
          <cell r="AM117">
            <v>28.16</v>
          </cell>
          <cell r="AN117">
            <v>20.37</v>
          </cell>
          <cell r="AO117">
            <v>0</v>
          </cell>
          <cell r="AP117">
            <v>52.12</v>
          </cell>
          <cell r="AQ117">
            <v>61.02</v>
          </cell>
          <cell r="AR117">
            <v>18.41</v>
          </cell>
          <cell r="AS117">
            <v>37.36</v>
          </cell>
          <cell r="AT117">
            <v>0</v>
          </cell>
          <cell r="AU117">
            <v>0</v>
          </cell>
          <cell r="AV117">
            <v>0</v>
          </cell>
          <cell r="AW117">
            <v>0</v>
          </cell>
          <cell r="AX117">
            <v>0</v>
          </cell>
          <cell r="AY117">
            <v>0</v>
          </cell>
          <cell r="AZ117">
            <v>0</v>
          </cell>
          <cell r="BA117">
            <v>0</v>
          </cell>
        </row>
        <row r="118">
          <cell r="B118">
            <v>26</v>
          </cell>
          <cell r="C118">
            <v>0</v>
          </cell>
          <cell r="D118">
            <v>0</v>
          </cell>
          <cell r="E118">
            <v>0</v>
          </cell>
          <cell r="F118">
            <v>0</v>
          </cell>
          <cell r="G118">
            <v>0</v>
          </cell>
          <cell r="H118">
            <v>0</v>
          </cell>
          <cell r="I118">
            <v>0</v>
          </cell>
          <cell r="J118">
            <v>0</v>
          </cell>
          <cell r="K118">
            <v>0</v>
          </cell>
          <cell r="L118">
            <v>0</v>
          </cell>
          <cell r="M118">
            <v>0</v>
          </cell>
          <cell r="N118">
            <v>0</v>
          </cell>
          <cell r="S118">
            <v>78.400000000000006</v>
          </cell>
          <cell r="T118">
            <v>24.9</v>
          </cell>
          <cell r="U118">
            <v>30.1</v>
          </cell>
          <cell r="V118">
            <v>38.4</v>
          </cell>
          <cell r="W118">
            <v>47.6</v>
          </cell>
          <cell r="X118">
            <v>27.5</v>
          </cell>
          <cell r="Y118">
            <v>32.200000000000003</v>
          </cell>
          <cell r="Z118">
            <v>42.6</v>
          </cell>
          <cell r="AA118">
            <v>23.4</v>
          </cell>
          <cell r="AB118">
            <v>25.3</v>
          </cell>
          <cell r="AC118">
            <v>36.6</v>
          </cell>
          <cell r="AD118">
            <v>13.6</v>
          </cell>
          <cell r="AE118">
            <v>33</v>
          </cell>
          <cell r="AF118">
            <v>16.3</v>
          </cell>
          <cell r="AJ118">
            <v>0</v>
          </cell>
          <cell r="AK118">
            <v>0</v>
          </cell>
          <cell r="AL118">
            <v>20.71</v>
          </cell>
          <cell r="AM118">
            <v>26.03</v>
          </cell>
          <cell r="AN118">
            <v>18.41</v>
          </cell>
          <cell r="AO118">
            <v>0</v>
          </cell>
          <cell r="AP118">
            <v>23.64</v>
          </cell>
          <cell r="AQ118">
            <v>26.91</v>
          </cell>
          <cell r="AR118">
            <v>17.79</v>
          </cell>
          <cell r="AS118">
            <v>33.770000000000003</v>
          </cell>
          <cell r="AT118">
            <v>0</v>
          </cell>
          <cell r="AU118">
            <v>0</v>
          </cell>
          <cell r="AV118">
            <v>0</v>
          </cell>
          <cell r="AW118">
            <v>0</v>
          </cell>
          <cell r="AX118">
            <v>0</v>
          </cell>
          <cell r="AY118">
            <v>0</v>
          </cell>
          <cell r="AZ118">
            <v>0</v>
          </cell>
          <cell r="BA118">
            <v>0</v>
          </cell>
        </row>
        <row r="119">
          <cell r="B119">
            <v>27</v>
          </cell>
          <cell r="C119">
            <v>0</v>
          </cell>
          <cell r="D119">
            <v>0</v>
          </cell>
          <cell r="E119">
            <v>0</v>
          </cell>
          <cell r="F119">
            <v>0</v>
          </cell>
          <cell r="G119">
            <v>0</v>
          </cell>
          <cell r="H119">
            <v>0</v>
          </cell>
          <cell r="I119">
            <v>0</v>
          </cell>
          <cell r="J119">
            <v>0</v>
          </cell>
          <cell r="K119">
            <v>0</v>
          </cell>
          <cell r="L119">
            <v>0</v>
          </cell>
          <cell r="M119">
            <v>0</v>
          </cell>
          <cell r="N119">
            <v>0</v>
          </cell>
          <cell r="S119">
            <v>91.4</v>
          </cell>
          <cell r="T119">
            <v>26.1</v>
          </cell>
          <cell r="U119">
            <v>27.3</v>
          </cell>
          <cell r="V119">
            <v>59</v>
          </cell>
          <cell r="W119">
            <v>21.9</v>
          </cell>
          <cell r="X119">
            <v>35.200000000000003</v>
          </cell>
          <cell r="Y119">
            <v>30.5</v>
          </cell>
          <cell r="Z119">
            <v>28.8</v>
          </cell>
          <cell r="AA119">
            <v>20.3</v>
          </cell>
          <cell r="AB119">
            <v>26.3</v>
          </cell>
          <cell r="AC119">
            <v>28.6</v>
          </cell>
          <cell r="AD119">
            <v>15.3</v>
          </cell>
          <cell r="AE119">
            <v>32.799999999999997</v>
          </cell>
          <cell r="AF119">
            <v>21.9</v>
          </cell>
          <cell r="AJ119">
            <v>0</v>
          </cell>
          <cell r="AK119">
            <v>0</v>
          </cell>
          <cell r="AL119">
            <v>26.87</v>
          </cell>
          <cell r="AM119">
            <v>32.78</v>
          </cell>
          <cell r="AN119">
            <v>22.32</v>
          </cell>
          <cell r="AO119">
            <v>0</v>
          </cell>
          <cell r="AP119">
            <v>29.95</v>
          </cell>
          <cell r="AQ119">
            <v>34.49</v>
          </cell>
          <cell r="AR119">
            <v>16.62</v>
          </cell>
          <cell r="AS119">
            <v>29.05</v>
          </cell>
          <cell r="AT119">
            <v>0</v>
          </cell>
          <cell r="AU119">
            <v>0</v>
          </cell>
          <cell r="AV119">
            <v>0</v>
          </cell>
          <cell r="AW119">
            <v>0</v>
          </cell>
          <cell r="AX119">
            <v>0</v>
          </cell>
          <cell r="AY119">
            <v>0</v>
          </cell>
          <cell r="AZ119">
            <v>0</v>
          </cell>
          <cell r="BA119">
            <v>0</v>
          </cell>
        </row>
        <row r="120">
          <cell r="B120">
            <v>28</v>
          </cell>
          <cell r="C120">
            <v>0</v>
          </cell>
          <cell r="D120">
            <v>0</v>
          </cell>
          <cell r="E120">
            <v>0</v>
          </cell>
          <cell r="F120">
            <v>0</v>
          </cell>
          <cell r="G120">
            <v>0</v>
          </cell>
          <cell r="H120">
            <v>0</v>
          </cell>
          <cell r="I120">
            <v>0</v>
          </cell>
          <cell r="J120">
            <v>0</v>
          </cell>
          <cell r="K120">
            <v>0</v>
          </cell>
          <cell r="L120">
            <v>0</v>
          </cell>
          <cell r="M120">
            <v>0</v>
          </cell>
          <cell r="N120">
            <v>0</v>
          </cell>
          <cell r="S120">
            <v>44.1</v>
          </cell>
          <cell r="T120">
            <v>20</v>
          </cell>
          <cell r="U120">
            <v>34.4</v>
          </cell>
          <cell r="V120">
            <v>75.2</v>
          </cell>
          <cell r="W120">
            <v>22.8</v>
          </cell>
          <cell r="X120">
            <v>38.299999999999997</v>
          </cell>
          <cell r="Y120">
            <v>33.700000000000003</v>
          </cell>
          <cell r="Z120">
            <v>55.9</v>
          </cell>
          <cell r="AA120">
            <v>23.7</v>
          </cell>
          <cell r="AB120">
            <v>24.5</v>
          </cell>
          <cell r="AC120">
            <v>41.4</v>
          </cell>
          <cell r="AD120">
            <v>13.6</v>
          </cell>
          <cell r="AE120">
            <v>28.8</v>
          </cell>
          <cell r="AF120">
            <v>18.7</v>
          </cell>
          <cell r="AJ120">
            <v>0</v>
          </cell>
          <cell r="AK120">
            <v>0</v>
          </cell>
          <cell r="AL120">
            <v>18.72</v>
          </cell>
          <cell r="AM120">
            <v>23.64</v>
          </cell>
          <cell r="AN120">
            <v>19.86</v>
          </cell>
          <cell r="AO120">
            <v>0</v>
          </cell>
          <cell r="AP120">
            <v>21.59</v>
          </cell>
          <cell r="AQ120">
            <v>24.46</v>
          </cell>
          <cell r="AR120">
            <v>16.34</v>
          </cell>
          <cell r="AS120">
            <v>25.62</v>
          </cell>
          <cell r="AT120">
            <v>0</v>
          </cell>
          <cell r="AU120">
            <v>0</v>
          </cell>
          <cell r="AV120">
            <v>0</v>
          </cell>
          <cell r="AW120">
            <v>0</v>
          </cell>
          <cell r="AX120">
            <v>0</v>
          </cell>
          <cell r="AY120">
            <v>0</v>
          </cell>
          <cell r="AZ120">
            <v>0</v>
          </cell>
          <cell r="BA120">
            <v>0</v>
          </cell>
        </row>
        <row r="121">
          <cell r="B121">
            <v>29</v>
          </cell>
          <cell r="C121">
            <v>0</v>
          </cell>
          <cell r="D121">
            <v>0</v>
          </cell>
          <cell r="E121">
            <v>0</v>
          </cell>
          <cell r="F121">
            <v>0</v>
          </cell>
          <cell r="G121">
            <v>0</v>
          </cell>
          <cell r="H121">
            <v>0</v>
          </cell>
          <cell r="I121">
            <v>0</v>
          </cell>
          <cell r="J121">
            <v>0</v>
          </cell>
          <cell r="K121">
            <v>0</v>
          </cell>
          <cell r="L121">
            <v>0</v>
          </cell>
          <cell r="M121">
            <v>0</v>
          </cell>
          <cell r="N121">
            <v>0</v>
          </cell>
          <cell r="S121">
            <v>53.1</v>
          </cell>
          <cell r="T121">
            <v>29.8</v>
          </cell>
          <cell r="U121">
            <v>36.1</v>
          </cell>
          <cell r="V121">
            <v>59.6</v>
          </cell>
          <cell r="W121">
            <v>22.2</v>
          </cell>
          <cell r="X121">
            <v>29.5</v>
          </cell>
          <cell r="Y121">
            <v>52.8</v>
          </cell>
          <cell r="Z121">
            <v>51.9</v>
          </cell>
          <cell r="AA121">
            <v>30.3</v>
          </cell>
          <cell r="AB121">
            <v>41.9</v>
          </cell>
          <cell r="AC121">
            <v>30.2</v>
          </cell>
          <cell r="AD121">
            <v>16.7</v>
          </cell>
          <cell r="AE121">
            <v>25.3</v>
          </cell>
          <cell r="AF121">
            <v>25</v>
          </cell>
          <cell r="AJ121">
            <v>0</v>
          </cell>
          <cell r="AK121">
            <v>0</v>
          </cell>
          <cell r="AL121">
            <v>17.79</v>
          </cell>
          <cell r="AM121">
            <v>22.5</v>
          </cell>
          <cell r="AN121">
            <v>18.25</v>
          </cell>
          <cell r="AO121">
            <v>0</v>
          </cell>
          <cell r="AP121">
            <v>20.54</v>
          </cell>
          <cell r="AQ121">
            <v>23.19</v>
          </cell>
          <cell r="AR121">
            <v>15.53</v>
          </cell>
          <cell r="AS121">
            <v>36.31</v>
          </cell>
          <cell r="AT121">
            <v>0</v>
          </cell>
          <cell r="AU121">
            <v>0</v>
          </cell>
          <cell r="AV121">
            <v>0</v>
          </cell>
          <cell r="AW121">
            <v>0</v>
          </cell>
          <cell r="AX121">
            <v>0</v>
          </cell>
          <cell r="AY121">
            <v>0</v>
          </cell>
          <cell r="AZ121">
            <v>0</v>
          </cell>
          <cell r="BA121">
            <v>0</v>
          </cell>
        </row>
        <row r="122">
          <cell r="B122">
            <v>30</v>
          </cell>
          <cell r="C122">
            <v>0</v>
          </cell>
          <cell r="D122">
            <v>0</v>
          </cell>
          <cell r="E122">
            <v>0</v>
          </cell>
          <cell r="F122">
            <v>0</v>
          </cell>
          <cell r="G122">
            <v>0</v>
          </cell>
          <cell r="H122">
            <v>0</v>
          </cell>
          <cell r="I122">
            <v>0</v>
          </cell>
          <cell r="J122">
            <v>0</v>
          </cell>
          <cell r="K122">
            <v>0</v>
          </cell>
          <cell r="L122">
            <v>0</v>
          </cell>
          <cell r="M122">
            <v>0</v>
          </cell>
          <cell r="N122">
            <v>0</v>
          </cell>
          <cell r="S122">
            <v>58</v>
          </cell>
          <cell r="T122">
            <v>42.2</v>
          </cell>
          <cell r="U122">
            <v>26.9</v>
          </cell>
          <cell r="V122">
            <v>50.2</v>
          </cell>
          <cell r="W122">
            <v>18.399999999999999</v>
          </cell>
          <cell r="X122">
            <v>28.8</v>
          </cell>
          <cell r="Y122">
            <v>42.7</v>
          </cell>
          <cell r="Z122">
            <v>42</v>
          </cell>
          <cell r="AA122">
            <v>29.9</v>
          </cell>
          <cell r="AB122">
            <v>27.7</v>
          </cell>
          <cell r="AC122">
            <v>45.3</v>
          </cell>
          <cell r="AD122">
            <v>13</v>
          </cell>
          <cell r="AE122">
            <v>30.4</v>
          </cell>
          <cell r="AF122">
            <v>30.6</v>
          </cell>
          <cell r="AJ122">
            <v>0</v>
          </cell>
          <cell r="AK122">
            <v>0</v>
          </cell>
          <cell r="AL122">
            <v>42.32</v>
          </cell>
          <cell r="AM122">
            <v>49.55</v>
          </cell>
          <cell r="AN122">
            <v>17.64</v>
          </cell>
          <cell r="AO122">
            <v>0</v>
          </cell>
          <cell r="AP122">
            <v>45.85</v>
          </cell>
          <cell r="AQ122">
            <v>53.53</v>
          </cell>
          <cell r="AR122">
            <v>15.53</v>
          </cell>
          <cell r="AS122">
            <v>29.5</v>
          </cell>
          <cell r="AT122">
            <v>0</v>
          </cell>
          <cell r="AU122">
            <v>0</v>
          </cell>
          <cell r="AV122">
            <v>0</v>
          </cell>
          <cell r="AW122">
            <v>0</v>
          </cell>
          <cell r="AX122">
            <v>0</v>
          </cell>
          <cell r="AY122">
            <v>0</v>
          </cell>
          <cell r="AZ122">
            <v>0</v>
          </cell>
          <cell r="BA122">
            <v>0</v>
          </cell>
        </row>
        <row r="123">
          <cell r="B123">
            <v>1</v>
          </cell>
          <cell r="C123">
            <v>0</v>
          </cell>
          <cell r="D123">
            <v>0</v>
          </cell>
          <cell r="E123">
            <v>0</v>
          </cell>
          <cell r="F123">
            <v>0</v>
          </cell>
          <cell r="G123">
            <v>0</v>
          </cell>
          <cell r="H123">
            <v>0</v>
          </cell>
          <cell r="I123">
            <v>0</v>
          </cell>
          <cell r="J123">
            <v>0</v>
          </cell>
          <cell r="K123">
            <v>0</v>
          </cell>
          <cell r="L123">
            <v>0</v>
          </cell>
          <cell r="M123">
            <v>0</v>
          </cell>
          <cell r="N123">
            <v>0</v>
          </cell>
          <cell r="P123">
            <v>15.7</v>
          </cell>
          <cell r="Q123">
            <v>51</v>
          </cell>
          <cell r="S123">
            <v>61</v>
          </cell>
          <cell r="T123">
            <v>34.5</v>
          </cell>
          <cell r="U123">
            <v>27.6</v>
          </cell>
          <cell r="V123">
            <v>44.6</v>
          </cell>
          <cell r="W123">
            <v>44.1</v>
          </cell>
          <cell r="X123">
            <v>33.6</v>
          </cell>
          <cell r="Y123">
            <v>38.700000000000003</v>
          </cell>
          <cell r="Z123">
            <v>35.799999999999997</v>
          </cell>
          <cell r="AA123">
            <v>31.5</v>
          </cell>
          <cell r="AB123">
            <v>38.1</v>
          </cell>
          <cell r="AC123">
            <v>36.299999999999997</v>
          </cell>
          <cell r="AD123">
            <v>39.299999999999997</v>
          </cell>
          <cell r="AE123">
            <v>42.3</v>
          </cell>
          <cell r="AF123">
            <v>31.4</v>
          </cell>
          <cell r="AJ123">
            <v>0</v>
          </cell>
          <cell r="AK123">
            <v>0</v>
          </cell>
          <cell r="AL123">
            <v>29.05</v>
          </cell>
          <cell r="AM123">
            <v>35.28</v>
          </cell>
          <cell r="AN123">
            <v>16.760000000000002</v>
          </cell>
          <cell r="AO123">
            <v>0</v>
          </cell>
          <cell r="AP123">
            <v>32.299999999999997</v>
          </cell>
          <cell r="AQ123">
            <v>37.299999999999997</v>
          </cell>
          <cell r="AR123">
            <v>15.27</v>
          </cell>
          <cell r="AS123">
            <v>25.62</v>
          </cell>
          <cell r="AT123">
            <v>0</v>
          </cell>
          <cell r="AU123">
            <v>0</v>
          </cell>
          <cell r="AV123">
            <v>0</v>
          </cell>
          <cell r="AW123">
            <v>0</v>
          </cell>
          <cell r="AX123">
            <v>0</v>
          </cell>
          <cell r="AY123">
            <v>0</v>
          </cell>
          <cell r="AZ123">
            <v>0</v>
          </cell>
          <cell r="BA123">
            <v>0</v>
          </cell>
        </row>
        <row r="124">
          <cell r="B124">
            <v>2</v>
          </cell>
          <cell r="C124">
            <v>0</v>
          </cell>
          <cell r="D124">
            <v>0</v>
          </cell>
          <cell r="E124">
            <v>0</v>
          </cell>
          <cell r="F124">
            <v>0</v>
          </cell>
          <cell r="G124">
            <v>0</v>
          </cell>
          <cell r="H124">
            <v>0</v>
          </cell>
          <cell r="I124">
            <v>0</v>
          </cell>
          <cell r="J124">
            <v>0</v>
          </cell>
          <cell r="K124">
            <v>0</v>
          </cell>
          <cell r="L124">
            <v>0</v>
          </cell>
          <cell r="M124">
            <v>0</v>
          </cell>
          <cell r="N124">
            <v>0</v>
          </cell>
          <cell r="P124">
            <v>21.5</v>
          </cell>
          <cell r="Q124">
            <v>36.700000000000003</v>
          </cell>
          <cell r="S124">
            <v>57.2</v>
          </cell>
          <cell r="T124">
            <v>29.3</v>
          </cell>
          <cell r="U124">
            <v>37</v>
          </cell>
          <cell r="V124">
            <v>39.200000000000003</v>
          </cell>
          <cell r="W124">
            <v>42.9</v>
          </cell>
          <cell r="X124">
            <v>46.3</v>
          </cell>
          <cell r="Y124">
            <v>40.799999999999997</v>
          </cell>
          <cell r="Z124">
            <v>38.299999999999997</v>
          </cell>
          <cell r="AA124">
            <v>25.8</v>
          </cell>
          <cell r="AB124">
            <v>32.200000000000003</v>
          </cell>
          <cell r="AC124">
            <v>31.2</v>
          </cell>
          <cell r="AD124">
            <v>17.8</v>
          </cell>
          <cell r="AE124">
            <v>31.9</v>
          </cell>
          <cell r="AF124">
            <v>28.1</v>
          </cell>
          <cell r="AJ124">
            <v>0</v>
          </cell>
          <cell r="AK124">
            <v>0</v>
          </cell>
          <cell r="AL124">
            <v>42.32</v>
          </cell>
          <cell r="AM124">
            <v>49.55</v>
          </cell>
          <cell r="AN124">
            <v>15.93</v>
          </cell>
          <cell r="AO124">
            <v>0</v>
          </cell>
          <cell r="AP124">
            <v>45.85</v>
          </cell>
          <cell r="AQ124">
            <v>53.53</v>
          </cell>
          <cell r="AR124">
            <v>34.770000000000003</v>
          </cell>
          <cell r="AS124">
            <v>25.21</v>
          </cell>
          <cell r="AT124">
            <v>0</v>
          </cell>
          <cell r="AU124">
            <v>0</v>
          </cell>
          <cell r="AV124">
            <v>0</v>
          </cell>
          <cell r="AW124">
            <v>0</v>
          </cell>
          <cell r="AX124">
            <v>0</v>
          </cell>
          <cell r="AY124">
            <v>0</v>
          </cell>
          <cell r="AZ124">
            <v>0</v>
          </cell>
          <cell r="BA124">
            <v>0</v>
          </cell>
        </row>
        <row r="125">
          <cell r="B125">
            <v>3</v>
          </cell>
          <cell r="C125">
            <v>0</v>
          </cell>
          <cell r="D125">
            <v>0</v>
          </cell>
          <cell r="E125">
            <v>0</v>
          </cell>
          <cell r="F125">
            <v>0</v>
          </cell>
          <cell r="G125">
            <v>0</v>
          </cell>
          <cell r="H125">
            <v>0</v>
          </cell>
          <cell r="I125">
            <v>0</v>
          </cell>
          <cell r="J125">
            <v>0</v>
          </cell>
          <cell r="K125">
            <v>0</v>
          </cell>
          <cell r="L125">
            <v>0</v>
          </cell>
          <cell r="M125">
            <v>0</v>
          </cell>
          <cell r="N125">
            <v>0</v>
          </cell>
          <cell r="P125">
            <v>19.2</v>
          </cell>
          <cell r="Q125">
            <v>36.1</v>
          </cell>
          <cell r="S125">
            <v>39.9</v>
          </cell>
          <cell r="T125">
            <v>23.9</v>
          </cell>
          <cell r="U125">
            <v>36.5</v>
          </cell>
          <cell r="V125">
            <v>53</v>
          </cell>
          <cell r="W125">
            <v>23.9</v>
          </cell>
          <cell r="X125">
            <v>41.6</v>
          </cell>
          <cell r="Y125">
            <v>32.9</v>
          </cell>
          <cell r="Z125">
            <v>58.2</v>
          </cell>
          <cell r="AA125">
            <v>26.1</v>
          </cell>
          <cell r="AB125">
            <v>31.9</v>
          </cell>
          <cell r="AC125">
            <v>28</v>
          </cell>
          <cell r="AD125">
            <v>15.8</v>
          </cell>
          <cell r="AE125">
            <v>27.2</v>
          </cell>
          <cell r="AF125">
            <v>23</v>
          </cell>
          <cell r="AJ125">
            <v>0</v>
          </cell>
          <cell r="AK125">
            <v>0</v>
          </cell>
          <cell r="AL125">
            <v>31.35</v>
          </cell>
          <cell r="AM125">
            <v>37.89</v>
          </cell>
          <cell r="AN125">
            <v>14.88</v>
          </cell>
          <cell r="AO125">
            <v>0</v>
          </cell>
          <cell r="AP125">
            <v>34.770000000000003</v>
          </cell>
          <cell r="AQ125">
            <v>40.26</v>
          </cell>
          <cell r="AR125">
            <v>50.5</v>
          </cell>
          <cell r="AS125">
            <v>21.41</v>
          </cell>
          <cell r="AT125">
            <v>0</v>
          </cell>
          <cell r="AU125">
            <v>0</v>
          </cell>
          <cell r="AV125">
            <v>0</v>
          </cell>
          <cell r="AW125">
            <v>0</v>
          </cell>
          <cell r="AX125">
            <v>0</v>
          </cell>
          <cell r="AY125">
            <v>0</v>
          </cell>
          <cell r="AZ125">
            <v>0</v>
          </cell>
          <cell r="BA125">
            <v>0</v>
          </cell>
        </row>
        <row r="126">
          <cell r="B126">
            <v>4</v>
          </cell>
          <cell r="C126">
            <v>0</v>
          </cell>
          <cell r="D126">
            <v>0</v>
          </cell>
          <cell r="E126">
            <v>0</v>
          </cell>
          <cell r="F126">
            <v>0</v>
          </cell>
          <cell r="G126">
            <v>0</v>
          </cell>
          <cell r="H126">
            <v>0</v>
          </cell>
          <cell r="I126">
            <v>0</v>
          </cell>
          <cell r="J126">
            <v>0</v>
          </cell>
          <cell r="K126">
            <v>0</v>
          </cell>
          <cell r="L126">
            <v>0</v>
          </cell>
          <cell r="M126">
            <v>0</v>
          </cell>
          <cell r="N126">
            <v>0</v>
          </cell>
          <cell r="P126">
            <v>18.5</v>
          </cell>
          <cell r="Q126">
            <v>37.4</v>
          </cell>
          <cell r="S126">
            <v>89.2</v>
          </cell>
          <cell r="T126">
            <v>25.9</v>
          </cell>
          <cell r="U126">
            <v>40.200000000000003</v>
          </cell>
          <cell r="V126">
            <v>36.1</v>
          </cell>
          <cell r="W126">
            <v>20.3</v>
          </cell>
          <cell r="X126">
            <v>32.200000000000003</v>
          </cell>
          <cell r="Y126">
            <v>39.299999999999997</v>
          </cell>
          <cell r="Z126">
            <v>45</v>
          </cell>
          <cell r="AA126">
            <v>21.7</v>
          </cell>
          <cell r="AB126">
            <v>36.9</v>
          </cell>
          <cell r="AC126">
            <v>29.9</v>
          </cell>
          <cell r="AD126">
            <v>18.8</v>
          </cell>
          <cell r="AE126">
            <v>30.3</v>
          </cell>
          <cell r="AF126">
            <v>19.2</v>
          </cell>
          <cell r="AJ126">
            <v>0</v>
          </cell>
          <cell r="AK126">
            <v>0</v>
          </cell>
          <cell r="AL126">
            <v>29.5</v>
          </cell>
          <cell r="AM126">
            <v>35.79</v>
          </cell>
          <cell r="AN126">
            <v>15.53</v>
          </cell>
          <cell r="AO126">
            <v>0</v>
          </cell>
          <cell r="AP126">
            <v>32.78</v>
          </cell>
          <cell r="AQ126">
            <v>37.880000000000003</v>
          </cell>
          <cell r="AR126">
            <v>23.06</v>
          </cell>
          <cell r="AS126">
            <v>20.03</v>
          </cell>
          <cell r="AT126">
            <v>0</v>
          </cell>
          <cell r="AU126">
            <v>0</v>
          </cell>
          <cell r="AV126">
            <v>0</v>
          </cell>
          <cell r="AW126">
            <v>0</v>
          </cell>
          <cell r="AX126">
            <v>0</v>
          </cell>
          <cell r="AY126">
            <v>0</v>
          </cell>
          <cell r="AZ126">
            <v>0</v>
          </cell>
          <cell r="BA126">
            <v>0</v>
          </cell>
        </row>
        <row r="127">
          <cell r="B127">
            <v>5</v>
          </cell>
          <cell r="C127">
            <v>0</v>
          </cell>
          <cell r="D127">
            <v>0</v>
          </cell>
          <cell r="E127">
            <v>0</v>
          </cell>
          <cell r="F127">
            <v>0</v>
          </cell>
          <cell r="G127">
            <v>0</v>
          </cell>
          <cell r="H127">
            <v>0</v>
          </cell>
          <cell r="I127">
            <v>0</v>
          </cell>
          <cell r="J127">
            <v>0</v>
          </cell>
          <cell r="K127">
            <v>0</v>
          </cell>
          <cell r="L127">
            <v>0</v>
          </cell>
          <cell r="M127">
            <v>0</v>
          </cell>
          <cell r="N127">
            <v>0</v>
          </cell>
          <cell r="P127">
            <v>28.1</v>
          </cell>
          <cell r="Q127">
            <v>35.1</v>
          </cell>
          <cell r="S127">
            <v>45.4</v>
          </cell>
          <cell r="T127">
            <v>45.1</v>
          </cell>
          <cell r="U127">
            <v>32.4</v>
          </cell>
          <cell r="V127">
            <v>38.799999999999997</v>
          </cell>
          <cell r="W127">
            <v>18.100000000000001</v>
          </cell>
          <cell r="X127">
            <v>34.5</v>
          </cell>
          <cell r="Y127">
            <v>32.5</v>
          </cell>
          <cell r="Z127">
            <v>38.4</v>
          </cell>
          <cell r="AA127">
            <v>20.100000000000001</v>
          </cell>
          <cell r="AB127">
            <v>115.3</v>
          </cell>
          <cell r="AC127">
            <v>26.7</v>
          </cell>
          <cell r="AD127">
            <v>21.6</v>
          </cell>
          <cell r="AE127">
            <v>25.1</v>
          </cell>
          <cell r="AF127">
            <v>19.600000000000001</v>
          </cell>
          <cell r="AJ127">
            <v>0</v>
          </cell>
          <cell r="AK127">
            <v>0</v>
          </cell>
          <cell r="AL127">
            <v>27.3</v>
          </cell>
          <cell r="AM127">
            <v>33.270000000000003</v>
          </cell>
          <cell r="AN127">
            <v>15.14</v>
          </cell>
          <cell r="AO127">
            <v>0</v>
          </cell>
          <cell r="AP127">
            <v>30.41</v>
          </cell>
          <cell r="AQ127">
            <v>35.04</v>
          </cell>
          <cell r="AR127">
            <v>19.53</v>
          </cell>
          <cell r="AS127">
            <v>21.41</v>
          </cell>
          <cell r="AT127">
            <v>0</v>
          </cell>
          <cell r="AU127">
            <v>0</v>
          </cell>
          <cell r="AV127">
            <v>0</v>
          </cell>
          <cell r="AW127">
            <v>0</v>
          </cell>
          <cell r="AX127">
            <v>0</v>
          </cell>
          <cell r="AY127">
            <v>0</v>
          </cell>
          <cell r="AZ127">
            <v>0</v>
          </cell>
          <cell r="BA127">
            <v>0</v>
          </cell>
        </row>
        <row r="128">
          <cell r="B128">
            <v>6</v>
          </cell>
          <cell r="C128">
            <v>0</v>
          </cell>
          <cell r="D128">
            <v>0</v>
          </cell>
          <cell r="E128">
            <v>0</v>
          </cell>
          <cell r="F128">
            <v>0</v>
          </cell>
          <cell r="G128">
            <v>0</v>
          </cell>
          <cell r="H128">
            <v>0</v>
          </cell>
          <cell r="I128">
            <v>0</v>
          </cell>
          <cell r="J128">
            <v>0</v>
          </cell>
          <cell r="K128">
            <v>0</v>
          </cell>
          <cell r="L128">
            <v>0</v>
          </cell>
          <cell r="M128">
            <v>0</v>
          </cell>
          <cell r="N128">
            <v>0</v>
          </cell>
          <cell r="P128">
            <v>29.6</v>
          </cell>
          <cell r="Q128">
            <v>32.200000000000003</v>
          </cell>
          <cell r="S128">
            <v>40.9</v>
          </cell>
          <cell r="T128">
            <v>28.9</v>
          </cell>
          <cell r="U128">
            <v>29.9</v>
          </cell>
          <cell r="V128">
            <v>33.4</v>
          </cell>
          <cell r="W128">
            <v>17.7</v>
          </cell>
          <cell r="X128">
            <v>67.599999999999994</v>
          </cell>
          <cell r="Y128">
            <v>30.2</v>
          </cell>
          <cell r="Z128">
            <v>43.6</v>
          </cell>
          <cell r="AA128">
            <v>25.2</v>
          </cell>
          <cell r="AB128">
            <v>42.7</v>
          </cell>
          <cell r="AC128">
            <v>23.4</v>
          </cell>
          <cell r="AD128">
            <v>24.1</v>
          </cell>
          <cell r="AE128">
            <v>29.6</v>
          </cell>
          <cell r="AF128">
            <v>20.6</v>
          </cell>
          <cell r="AJ128">
            <v>0</v>
          </cell>
          <cell r="AK128">
            <v>0</v>
          </cell>
          <cell r="AL128">
            <v>23.64</v>
          </cell>
          <cell r="AM128">
            <v>29.05</v>
          </cell>
          <cell r="AN128">
            <v>14.88</v>
          </cell>
          <cell r="AO128">
            <v>0</v>
          </cell>
          <cell r="AP128">
            <v>26.66</v>
          </cell>
          <cell r="AQ128">
            <v>30.54</v>
          </cell>
          <cell r="AR128">
            <v>18.100000000000001</v>
          </cell>
          <cell r="AS128">
            <v>20.03</v>
          </cell>
          <cell r="AT128">
            <v>0</v>
          </cell>
          <cell r="AU128">
            <v>0</v>
          </cell>
          <cell r="AV128">
            <v>0</v>
          </cell>
          <cell r="AW128">
            <v>0</v>
          </cell>
          <cell r="AX128">
            <v>0</v>
          </cell>
          <cell r="AY128">
            <v>0</v>
          </cell>
          <cell r="AZ128">
            <v>0</v>
          </cell>
          <cell r="BA128">
            <v>0</v>
          </cell>
        </row>
        <row r="129">
          <cell r="B129">
            <v>7</v>
          </cell>
          <cell r="C129">
            <v>0</v>
          </cell>
          <cell r="D129">
            <v>0</v>
          </cell>
          <cell r="E129">
            <v>0</v>
          </cell>
          <cell r="F129">
            <v>0</v>
          </cell>
          <cell r="G129">
            <v>0</v>
          </cell>
          <cell r="H129">
            <v>0</v>
          </cell>
          <cell r="I129">
            <v>0</v>
          </cell>
          <cell r="J129">
            <v>0</v>
          </cell>
          <cell r="K129">
            <v>0</v>
          </cell>
          <cell r="L129">
            <v>0</v>
          </cell>
          <cell r="M129">
            <v>0</v>
          </cell>
          <cell r="N129">
            <v>0</v>
          </cell>
          <cell r="P129">
            <v>19.5</v>
          </cell>
          <cell r="Q129">
            <v>55.8</v>
          </cell>
          <cell r="S129">
            <v>58.8</v>
          </cell>
          <cell r="T129">
            <v>25</v>
          </cell>
          <cell r="U129">
            <v>32.4</v>
          </cell>
          <cell r="V129">
            <v>29.8</v>
          </cell>
          <cell r="W129">
            <v>17.8</v>
          </cell>
          <cell r="X129">
            <v>43.9</v>
          </cell>
          <cell r="Y129">
            <v>34.4</v>
          </cell>
          <cell r="Z129">
            <v>27.3</v>
          </cell>
          <cell r="AA129">
            <v>21.7</v>
          </cell>
          <cell r="AB129">
            <v>65.3</v>
          </cell>
          <cell r="AC129">
            <v>22.6</v>
          </cell>
          <cell r="AD129">
            <v>38.1</v>
          </cell>
          <cell r="AE129">
            <v>25.1</v>
          </cell>
          <cell r="AF129">
            <v>24.5</v>
          </cell>
          <cell r="AJ129">
            <v>0</v>
          </cell>
          <cell r="AK129">
            <v>0</v>
          </cell>
          <cell r="AL129">
            <v>22.5</v>
          </cell>
          <cell r="AM129">
            <v>28.16</v>
          </cell>
          <cell r="AN129">
            <v>14.51</v>
          </cell>
          <cell r="AO129">
            <v>0</v>
          </cell>
          <cell r="AP129">
            <v>25.62</v>
          </cell>
          <cell r="AQ129">
            <v>29.29</v>
          </cell>
          <cell r="AR129">
            <v>25.21</v>
          </cell>
          <cell r="AS129">
            <v>17.79</v>
          </cell>
          <cell r="AT129">
            <v>0</v>
          </cell>
          <cell r="AU129">
            <v>0</v>
          </cell>
          <cell r="AV129">
            <v>0</v>
          </cell>
          <cell r="AW129">
            <v>0</v>
          </cell>
          <cell r="AX129">
            <v>0</v>
          </cell>
          <cell r="AY129">
            <v>0</v>
          </cell>
          <cell r="AZ129">
            <v>0</v>
          </cell>
          <cell r="BA129">
            <v>0</v>
          </cell>
        </row>
        <row r="130">
          <cell r="B130">
            <v>8</v>
          </cell>
          <cell r="C130">
            <v>0</v>
          </cell>
          <cell r="D130">
            <v>0</v>
          </cell>
          <cell r="E130">
            <v>0</v>
          </cell>
          <cell r="F130">
            <v>0</v>
          </cell>
          <cell r="G130">
            <v>0</v>
          </cell>
          <cell r="H130">
            <v>0</v>
          </cell>
          <cell r="I130">
            <v>0</v>
          </cell>
          <cell r="J130">
            <v>0</v>
          </cell>
          <cell r="K130">
            <v>0</v>
          </cell>
          <cell r="L130">
            <v>0</v>
          </cell>
          <cell r="M130">
            <v>0</v>
          </cell>
          <cell r="N130">
            <v>0</v>
          </cell>
          <cell r="P130">
            <v>18.5</v>
          </cell>
          <cell r="Q130">
            <v>79</v>
          </cell>
          <cell r="S130">
            <v>37.4</v>
          </cell>
          <cell r="T130">
            <v>29.4</v>
          </cell>
          <cell r="U130">
            <v>33.299999999999997</v>
          </cell>
          <cell r="V130">
            <v>29.8</v>
          </cell>
          <cell r="W130">
            <v>22.5</v>
          </cell>
          <cell r="X130">
            <v>41.4</v>
          </cell>
          <cell r="Y130">
            <v>41.1</v>
          </cell>
          <cell r="Z130">
            <v>24.5</v>
          </cell>
          <cell r="AA130">
            <v>28.2</v>
          </cell>
          <cell r="AB130">
            <v>38.799999999999997</v>
          </cell>
          <cell r="AC130">
            <v>22.9</v>
          </cell>
          <cell r="AD130">
            <v>19</v>
          </cell>
          <cell r="AE130">
            <v>25.1</v>
          </cell>
          <cell r="AF130">
            <v>63.4</v>
          </cell>
          <cell r="AJ130">
            <v>0</v>
          </cell>
          <cell r="AK130">
            <v>0</v>
          </cell>
          <cell r="AL130">
            <v>24.42</v>
          </cell>
          <cell r="AM130">
            <v>30.41</v>
          </cell>
          <cell r="AN130">
            <v>14.27</v>
          </cell>
          <cell r="AO130">
            <v>0</v>
          </cell>
          <cell r="AP130">
            <v>27.73</v>
          </cell>
          <cell r="AQ130">
            <v>31.82</v>
          </cell>
          <cell r="AR130">
            <v>19.7</v>
          </cell>
          <cell r="AS130">
            <v>16.62</v>
          </cell>
          <cell r="AT130">
            <v>0</v>
          </cell>
          <cell r="AU130">
            <v>0</v>
          </cell>
          <cell r="AV130">
            <v>0</v>
          </cell>
          <cell r="AW130">
            <v>0</v>
          </cell>
          <cell r="AX130">
            <v>0</v>
          </cell>
          <cell r="AY130">
            <v>0</v>
          </cell>
          <cell r="AZ130">
            <v>0</v>
          </cell>
          <cell r="BA130">
            <v>0</v>
          </cell>
        </row>
        <row r="131">
          <cell r="B131">
            <v>9</v>
          </cell>
          <cell r="C131">
            <v>0</v>
          </cell>
          <cell r="D131">
            <v>0</v>
          </cell>
          <cell r="E131">
            <v>0</v>
          </cell>
          <cell r="F131">
            <v>0</v>
          </cell>
          <cell r="G131">
            <v>0</v>
          </cell>
          <cell r="H131">
            <v>0</v>
          </cell>
          <cell r="I131">
            <v>0</v>
          </cell>
          <cell r="J131">
            <v>0</v>
          </cell>
          <cell r="K131">
            <v>0</v>
          </cell>
          <cell r="L131">
            <v>0</v>
          </cell>
          <cell r="M131">
            <v>0</v>
          </cell>
          <cell r="N131">
            <v>0</v>
          </cell>
          <cell r="P131">
            <v>15.3</v>
          </cell>
          <cell r="Q131">
            <v>36.4</v>
          </cell>
          <cell r="S131">
            <v>48.4</v>
          </cell>
          <cell r="T131">
            <v>26.4</v>
          </cell>
          <cell r="U131">
            <v>30.2</v>
          </cell>
          <cell r="V131">
            <v>29.2</v>
          </cell>
          <cell r="W131">
            <v>80.900000000000006</v>
          </cell>
          <cell r="X131">
            <v>42.6</v>
          </cell>
          <cell r="Y131">
            <v>34.799999999999997</v>
          </cell>
          <cell r="Z131">
            <v>27.9</v>
          </cell>
          <cell r="AA131">
            <v>28.3</v>
          </cell>
          <cell r="AB131">
            <v>65.599999999999994</v>
          </cell>
          <cell r="AC131">
            <v>20.100000000000001</v>
          </cell>
          <cell r="AD131">
            <v>17.399999999999999</v>
          </cell>
          <cell r="AE131">
            <v>21.2</v>
          </cell>
          <cell r="AF131">
            <v>77.400000000000006</v>
          </cell>
          <cell r="AJ131">
            <v>0</v>
          </cell>
          <cell r="AK131">
            <v>0</v>
          </cell>
          <cell r="AL131">
            <v>24.42</v>
          </cell>
          <cell r="AM131">
            <v>30.41</v>
          </cell>
          <cell r="AN131">
            <v>14.15</v>
          </cell>
          <cell r="AO131">
            <v>0</v>
          </cell>
          <cell r="AP131">
            <v>27.73</v>
          </cell>
          <cell r="AQ131">
            <v>31.82</v>
          </cell>
          <cell r="AR131">
            <v>25.42</v>
          </cell>
          <cell r="AS131">
            <v>15.01</v>
          </cell>
          <cell r="AT131">
            <v>0</v>
          </cell>
          <cell r="AU131">
            <v>0</v>
          </cell>
          <cell r="AV131">
            <v>0</v>
          </cell>
          <cell r="AW131">
            <v>0</v>
          </cell>
          <cell r="AX131">
            <v>0</v>
          </cell>
          <cell r="AY131">
            <v>0</v>
          </cell>
          <cell r="AZ131">
            <v>0</v>
          </cell>
          <cell r="BA131">
            <v>0</v>
          </cell>
        </row>
        <row r="132">
          <cell r="B132">
            <v>10</v>
          </cell>
          <cell r="C132">
            <v>0</v>
          </cell>
          <cell r="D132">
            <v>0</v>
          </cell>
          <cell r="E132">
            <v>0</v>
          </cell>
          <cell r="F132">
            <v>0</v>
          </cell>
          <cell r="G132">
            <v>0</v>
          </cell>
          <cell r="H132">
            <v>0</v>
          </cell>
          <cell r="I132">
            <v>0</v>
          </cell>
          <cell r="J132">
            <v>0</v>
          </cell>
          <cell r="K132">
            <v>0</v>
          </cell>
          <cell r="L132">
            <v>0</v>
          </cell>
          <cell r="M132">
            <v>0</v>
          </cell>
          <cell r="N132">
            <v>0</v>
          </cell>
          <cell r="P132">
            <v>14.8</v>
          </cell>
          <cell r="Q132">
            <v>46.6</v>
          </cell>
          <cell r="S132">
            <v>31.5</v>
          </cell>
          <cell r="T132">
            <v>22.4</v>
          </cell>
          <cell r="U132">
            <v>35.4</v>
          </cell>
          <cell r="V132">
            <v>28.8</v>
          </cell>
          <cell r="W132">
            <v>55</v>
          </cell>
          <cell r="X132">
            <v>65.5</v>
          </cell>
          <cell r="Y132">
            <v>45.9</v>
          </cell>
          <cell r="Z132">
            <v>24.8</v>
          </cell>
          <cell r="AA132">
            <v>27.1</v>
          </cell>
          <cell r="AB132">
            <v>43.9</v>
          </cell>
          <cell r="AC132">
            <v>19.8</v>
          </cell>
          <cell r="AD132">
            <v>15.3</v>
          </cell>
          <cell r="AE132">
            <v>25.6</v>
          </cell>
          <cell r="AF132">
            <v>46.8</v>
          </cell>
          <cell r="AJ132">
            <v>0</v>
          </cell>
          <cell r="AK132">
            <v>0</v>
          </cell>
          <cell r="AL132">
            <v>39.520000000000003</v>
          </cell>
          <cell r="AM132">
            <v>46.45</v>
          </cell>
          <cell r="AN132">
            <v>14.03</v>
          </cell>
          <cell r="AO132">
            <v>0</v>
          </cell>
          <cell r="AP132">
            <v>42.9</v>
          </cell>
          <cell r="AQ132">
            <v>49.99</v>
          </cell>
          <cell r="AR132">
            <v>24.22</v>
          </cell>
          <cell r="AS132">
            <v>16.059999999999999</v>
          </cell>
          <cell r="AT132">
            <v>0</v>
          </cell>
          <cell r="AU132">
            <v>0</v>
          </cell>
          <cell r="AV132">
            <v>0</v>
          </cell>
          <cell r="AW132">
            <v>0</v>
          </cell>
          <cell r="AX132">
            <v>0</v>
          </cell>
          <cell r="AY132">
            <v>0</v>
          </cell>
          <cell r="AZ132">
            <v>0</v>
          </cell>
          <cell r="BA132">
            <v>0</v>
          </cell>
        </row>
        <row r="133">
          <cell r="B133">
            <v>11</v>
          </cell>
          <cell r="C133">
            <v>0</v>
          </cell>
          <cell r="D133">
            <v>0</v>
          </cell>
          <cell r="E133">
            <v>0</v>
          </cell>
          <cell r="F133">
            <v>0</v>
          </cell>
          <cell r="G133">
            <v>0</v>
          </cell>
          <cell r="H133">
            <v>0</v>
          </cell>
          <cell r="I133">
            <v>0</v>
          </cell>
          <cell r="J133">
            <v>0</v>
          </cell>
          <cell r="K133">
            <v>0</v>
          </cell>
          <cell r="L133">
            <v>0</v>
          </cell>
          <cell r="M133">
            <v>0</v>
          </cell>
          <cell r="N133">
            <v>0</v>
          </cell>
          <cell r="P133">
            <v>23</v>
          </cell>
          <cell r="Q133">
            <v>31.5</v>
          </cell>
          <cell r="S133">
            <v>28.9</v>
          </cell>
          <cell r="T133">
            <v>21.6</v>
          </cell>
          <cell r="U133">
            <v>36.4</v>
          </cell>
          <cell r="V133">
            <v>30.5</v>
          </cell>
          <cell r="W133">
            <v>34.1</v>
          </cell>
          <cell r="X133">
            <v>50.1</v>
          </cell>
          <cell r="Y133">
            <v>34</v>
          </cell>
          <cell r="Z133">
            <v>20.5</v>
          </cell>
          <cell r="AA133">
            <v>24.8</v>
          </cell>
          <cell r="AB133">
            <v>52.9</v>
          </cell>
          <cell r="AC133">
            <v>20.100000000000001</v>
          </cell>
          <cell r="AD133">
            <v>14.5</v>
          </cell>
          <cell r="AE133">
            <v>22.3</v>
          </cell>
          <cell r="AF133">
            <v>36.5</v>
          </cell>
          <cell r="AJ133">
            <v>0</v>
          </cell>
          <cell r="AK133">
            <v>0</v>
          </cell>
          <cell r="AL133">
            <v>31.35</v>
          </cell>
          <cell r="AM133">
            <v>37.89</v>
          </cell>
          <cell r="AN133">
            <v>29.5</v>
          </cell>
          <cell r="AO133">
            <v>0</v>
          </cell>
          <cell r="AP133">
            <v>34.770000000000003</v>
          </cell>
          <cell r="AQ133">
            <v>40.26</v>
          </cell>
          <cell r="AR133">
            <v>20.03</v>
          </cell>
          <cell r="AS133">
            <v>15.53</v>
          </cell>
          <cell r="AT133">
            <v>0</v>
          </cell>
          <cell r="AU133">
            <v>0</v>
          </cell>
          <cell r="AV133">
            <v>0</v>
          </cell>
          <cell r="AW133">
            <v>0</v>
          </cell>
          <cell r="AX133">
            <v>0</v>
          </cell>
          <cell r="AY133">
            <v>0</v>
          </cell>
          <cell r="AZ133">
            <v>0</v>
          </cell>
          <cell r="BA133">
            <v>0</v>
          </cell>
        </row>
        <row r="134">
          <cell r="B134">
            <v>12</v>
          </cell>
          <cell r="C134">
            <v>0</v>
          </cell>
          <cell r="D134">
            <v>0</v>
          </cell>
          <cell r="E134">
            <v>0</v>
          </cell>
          <cell r="F134">
            <v>0</v>
          </cell>
          <cell r="G134">
            <v>0</v>
          </cell>
          <cell r="H134">
            <v>0</v>
          </cell>
          <cell r="I134">
            <v>0</v>
          </cell>
          <cell r="J134">
            <v>0</v>
          </cell>
          <cell r="K134">
            <v>0</v>
          </cell>
          <cell r="L134">
            <v>0</v>
          </cell>
          <cell r="M134">
            <v>0</v>
          </cell>
          <cell r="N134">
            <v>0</v>
          </cell>
          <cell r="P134">
            <v>21.9</v>
          </cell>
          <cell r="Q134">
            <v>33.700000000000003</v>
          </cell>
          <cell r="S134">
            <v>26.6</v>
          </cell>
          <cell r="T134">
            <v>24.6</v>
          </cell>
          <cell r="U134">
            <v>28.8</v>
          </cell>
          <cell r="V134">
            <v>32.200000000000003</v>
          </cell>
          <cell r="W134">
            <v>25.7</v>
          </cell>
          <cell r="X134">
            <v>58.8</v>
          </cell>
          <cell r="Y134">
            <v>37.9</v>
          </cell>
          <cell r="Z134">
            <v>19</v>
          </cell>
          <cell r="AA134">
            <v>53.3</v>
          </cell>
          <cell r="AB134">
            <v>45.9</v>
          </cell>
          <cell r="AC134">
            <v>27</v>
          </cell>
          <cell r="AD134">
            <v>13.4</v>
          </cell>
          <cell r="AE134">
            <v>23.1</v>
          </cell>
          <cell r="AF134">
            <v>33.1</v>
          </cell>
          <cell r="AJ134">
            <v>0</v>
          </cell>
          <cell r="AK134">
            <v>0</v>
          </cell>
          <cell r="AL134">
            <v>41.19</v>
          </cell>
          <cell r="AM134">
            <v>48.3</v>
          </cell>
          <cell r="AN134">
            <v>15.01</v>
          </cell>
          <cell r="AO134">
            <v>0</v>
          </cell>
          <cell r="AP134">
            <v>44.36</v>
          </cell>
          <cell r="AQ134">
            <v>51.74</v>
          </cell>
          <cell r="AR134">
            <v>19.37</v>
          </cell>
          <cell r="AS134">
            <v>15.53</v>
          </cell>
          <cell r="AT134">
            <v>0</v>
          </cell>
          <cell r="AU134">
            <v>0</v>
          </cell>
          <cell r="AV134">
            <v>0</v>
          </cell>
          <cell r="AW134">
            <v>0</v>
          </cell>
          <cell r="AX134">
            <v>0</v>
          </cell>
          <cell r="AY134">
            <v>0</v>
          </cell>
          <cell r="AZ134">
            <v>0</v>
          </cell>
          <cell r="BA134">
            <v>0</v>
          </cell>
        </row>
        <row r="135">
          <cell r="B135">
            <v>13</v>
          </cell>
          <cell r="C135">
            <v>0</v>
          </cell>
          <cell r="D135">
            <v>0</v>
          </cell>
          <cell r="E135">
            <v>0</v>
          </cell>
          <cell r="F135">
            <v>0</v>
          </cell>
          <cell r="G135">
            <v>0</v>
          </cell>
          <cell r="H135">
            <v>0</v>
          </cell>
          <cell r="I135">
            <v>0</v>
          </cell>
          <cell r="J135">
            <v>0</v>
          </cell>
          <cell r="K135">
            <v>0</v>
          </cell>
          <cell r="L135">
            <v>0</v>
          </cell>
          <cell r="M135">
            <v>0</v>
          </cell>
          <cell r="N135">
            <v>0</v>
          </cell>
          <cell r="P135">
            <v>14.8</v>
          </cell>
          <cell r="Q135">
            <v>26.3</v>
          </cell>
          <cell r="S135">
            <v>24.9</v>
          </cell>
          <cell r="T135">
            <v>18.8</v>
          </cell>
          <cell r="U135">
            <v>38.6</v>
          </cell>
          <cell r="V135">
            <v>35.200000000000003</v>
          </cell>
          <cell r="W135">
            <v>22.7</v>
          </cell>
          <cell r="X135">
            <v>41.9</v>
          </cell>
          <cell r="Y135">
            <v>27.5</v>
          </cell>
          <cell r="Z135">
            <v>18.100000000000001</v>
          </cell>
          <cell r="AA135">
            <v>24.5</v>
          </cell>
          <cell r="AB135">
            <v>48.1</v>
          </cell>
          <cell r="AC135">
            <v>22.6</v>
          </cell>
          <cell r="AD135">
            <v>13</v>
          </cell>
          <cell r="AE135">
            <v>23.3</v>
          </cell>
          <cell r="AF135">
            <v>71</v>
          </cell>
          <cell r="AJ135">
            <v>0</v>
          </cell>
          <cell r="AK135">
            <v>0</v>
          </cell>
          <cell r="AL135">
            <v>44.06</v>
          </cell>
          <cell r="AM135">
            <v>51.47</v>
          </cell>
          <cell r="AN135">
            <v>27.3</v>
          </cell>
          <cell r="AO135">
            <v>0</v>
          </cell>
          <cell r="AP135">
            <v>47.37</v>
          </cell>
          <cell r="AQ135">
            <v>55.35</v>
          </cell>
          <cell r="AR135">
            <v>18.41</v>
          </cell>
          <cell r="AS135">
            <v>15.27</v>
          </cell>
          <cell r="AT135">
            <v>0</v>
          </cell>
          <cell r="AU135">
            <v>0</v>
          </cell>
          <cell r="AV135">
            <v>0</v>
          </cell>
          <cell r="AW135">
            <v>0</v>
          </cell>
          <cell r="AX135">
            <v>0</v>
          </cell>
          <cell r="AY135">
            <v>0</v>
          </cell>
          <cell r="AZ135">
            <v>0</v>
          </cell>
          <cell r="BA135">
            <v>0</v>
          </cell>
        </row>
        <row r="136">
          <cell r="B136">
            <v>14</v>
          </cell>
          <cell r="C136">
            <v>0</v>
          </cell>
          <cell r="D136">
            <v>0</v>
          </cell>
          <cell r="E136">
            <v>0</v>
          </cell>
          <cell r="F136">
            <v>0</v>
          </cell>
          <cell r="G136">
            <v>0</v>
          </cell>
          <cell r="H136">
            <v>0</v>
          </cell>
          <cell r="I136">
            <v>0</v>
          </cell>
          <cell r="J136">
            <v>0</v>
          </cell>
          <cell r="K136">
            <v>0</v>
          </cell>
          <cell r="L136">
            <v>0</v>
          </cell>
          <cell r="M136">
            <v>0</v>
          </cell>
          <cell r="N136">
            <v>0</v>
          </cell>
          <cell r="P136">
            <v>14</v>
          </cell>
          <cell r="Q136">
            <v>33.200000000000003</v>
          </cell>
          <cell r="S136">
            <v>24.4</v>
          </cell>
          <cell r="T136">
            <v>25.3</v>
          </cell>
          <cell r="U136">
            <v>28.9</v>
          </cell>
          <cell r="V136">
            <v>30.5</v>
          </cell>
          <cell r="W136">
            <v>33.5</v>
          </cell>
          <cell r="X136">
            <v>53.6</v>
          </cell>
          <cell r="Y136">
            <v>24.7</v>
          </cell>
          <cell r="Z136">
            <v>17.600000000000001</v>
          </cell>
          <cell r="AA136">
            <v>28.6</v>
          </cell>
          <cell r="AB136">
            <v>38</v>
          </cell>
          <cell r="AC136">
            <v>20.100000000000001</v>
          </cell>
          <cell r="AD136">
            <v>12.5</v>
          </cell>
          <cell r="AE136">
            <v>29.8</v>
          </cell>
          <cell r="AF136">
            <v>43.2</v>
          </cell>
          <cell r="AJ136">
            <v>0</v>
          </cell>
          <cell r="AK136">
            <v>0</v>
          </cell>
          <cell r="AL136">
            <v>32.78</v>
          </cell>
          <cell r="AM136">
            <v>39.520000000000003</v>
          </cell>
          <cell r="AN136">
            <v>18.559999999999999</v>
          </cell>
          <cell r="AO136">
            <v>0</v>
          </cell>
          <cell r="AP136">
            <v>36.049999999999997</v>
          </cell>
          <cell r="AQ136">
            <v>41.79</v>
          </cell>
          <cell r="AR136">
            <v>24.61</v>
          </cell>
          <cell r="AS136">
            <v>14.76</v>
          </cell>
          <cell r="AT136">
            <v>0</v>
          </cell>
          <cell r="AU136">
            <v>0</v>
          </cell>
          <cell r="AV136">
            <v>0</v>
          </cell>
          <cell r="AW136">
            <v>0</v>
          </cell>
          <cell r="AX136">
            <v>0</v>
          </cell>
          <cell r="AY136">
            <v>0</v>
          </cell>
          <cell r="AZ136">
            <v>0</v>
          </cell>
          <cell r="BA136">
            <v>0</v>
          </cell>
        </row>
        <row r="137">
          <cell r="B137">
            <v>15</v>
          </cell>
          <cell r="C137">
            <v>0</v>
          </cell>
          <cell r="D137">
            <v>0</v>
          </cell>
          <cell r="E137">
            <v>0</v>
          </cell>
          <cell r="F137">
            <v>0</v>
          </cell>
          <cell r="G137">
            <v>0</v>
          </cell>
          <cell r="H137">
            <v>0</v>
          </cell>
          <cell r="I137">
            <v>0</v>
          </cell>
          <cell r="J137">
            <v>0</v>
          </cell>
          <cell r="K137">
            <v>0</v>
          </cell>
          <cell r="L137">
            <v>0</v>
          </cell>
          <cell r="M137">
            <v>0</v>
          </cell>
          <cell r="N137">
            <v>0</v>
          </cell>
          <cell r="P137">
            <v>13.6</v>
          </cell>
          <cell r="Q137">
            <v>38</v>
          </cell>
          <cell r="S137">
            <v>24.4</v>
          </cell>
          <cell r="T137">
            <v>28.1</v>
          </cell>
          <cell r="U137">
            <v>26</v>
          </cell>
          <cell r="V137">
            <v>24.5</v>
          </cell>
          <cell r="W137">
            <v>48.1</v>
          </cell>
          <cell r="X137">
            <v>44.9</v>
          </cell>
          <cell r="Y137">
            <v>24.1</v>
          </cell>
          <cell r="Z137">
            <v>17.100000000000001</v>
          </cell>
          <cell r="AA137">
            <v>74.3</v>
          </cell>
          <cell r="AB137">
            <v>34.4</v>
          </cell>
          <cell r="AC137">
            <v>57.9</v>
          </cell>
          <cell r="AD137">
            <v>11.4</v>
          </cell>
          <cell r="AE137">
            <v>25</v>
          </cell>
          <cell r="AF137">
            <v>42.8</v>
          </cell>
          <cell r="AJ137">
            <v>0</v>
          </cell>
          <cell r="AK137">
            <v>0</v>
          </cell>
          <cell r="AL137">
            <v>27.73</v>
          </cell>
          <cell r="AM137">
            <v>34.26</v>
          </cell>
          <cell r="AN137">
            <v>17.34</v>
          </cell>
          <cell r="AO137">
            <v>0</v>
          </cell>
          <cell r="AP137">
            <v>31.11</v>
          </cell>
          <cell r="AQ137">
            <v>35.880000000000003</v>
          </cell>
          <cell r="AR137">
            <v>16.91</v>
          </cell>
          <cell r="AS137">
            <v>14.51</v>
          </cell>
          <cell r="AT137">
            <v>0</v>
          </cell>
          <cell r="AU137">
            <v>0</v>
          </cell>
          <cell r="AV137">
            <v>0</v>
          </cell>
          <cell r="AW137">
            <v>0</v>
          </cell>
          <cell r="AX137">
            <v>0</v>
          </cell>
          <cell r="AY137">
            <v>0</v>
          </cell>
          <cell r="AZ137">
            <v>0</v>
          </cell>
          <cell r="BA137">
            <v>0</v>
          </cell>
        </row>
        <row r="138">
          <cell r="B138">
            <v>16</v>
          </cell>
          <cell r="C138">
            <v>0</v>
          </cell>
          <cell r="D138">
            <v>0</v>
          </cell>
          <cell r="E138">
            <v>0</v>
          </cell>
          <cell r="F138">
            <v>0</v>
          </cell>
          <cell r="G138">
            <v>0</v>
          </cell>
          <cell r="H138">
            <v>0</v>
          </cell>
          <cell r="I138">
            <v>0</v>
          </cell>
          <cell r="J138">
            <v>0</v>
          </cell>
          <cell r="K138">
            <v>0</v>
          </cell>
          <cell r="L138">
            <v>0</v>
          </cell>
          <cell r="M138">
            <v>0</v>
          </cell>
          <cell r="N138">
            <v>0</v>
          </cell>
          <cell r="P138">
            <v>13.2</v>
          </cell>
          <cell r="Q138">
            <v>53.6</v>
          </cell>
          <cell r="S138">
            <v>31.9</v>
          </cell>
          <cell r="T138">
            <v>29.3</v>
          </cell>
          <cell r="U138">
            <v>23.6</v>
          </cell>
          <cell r="V138">
            <v>20.3</v>
          </cell>
          <cell r="W138">
            <v>40.299999999999997</v>
          </cell>
          <cell r="X138">
            <v>46</v>
          </cell>
          <cell r="Y138">
            <v>34.299999999999997</v>
          </cell>
          <cell r="Z138">
            <v>28.9</v>
          </cell>
          <cell r="AA138">
            <v>62.7</v>
          </cell>
          <cell r="AB138">
            <v>30.9</v>
          </cell>
          <cell r="AC138">
            <v>47.9</v>
          </cell>
          <cell r="AD138">
            <v>13</v>
          </cell>
          <cell r="AE138">
            <v>21.9</v>
          </cell>
          <cell r="AF138">
            <v>33.9</v>
          </cell>
          <cell r="AJ138">
            <v>0</v>
          </cell>
          <cell r="AK138">
            <v>0</v>
          </cell>
          <cell r="AL138">
            <v>24.42</v>
          </cell>
          <cell r="AM138">
            <v>29.95</v>
          </cell>
          <cell r="AN138">
            <v>16.760000000000002</v>
          </cell>
          <cell r="AO138">
            <v>0</v>
          </cell>
          <cell r="AP138">
            <v>27.51</v>
          </cell>
          <cell r="AQ138">
            <v>31.56</v>
          </cell>
          <cell r="AR138">
            <v>27.3</v>
          </cell>
          <cell r="AS138">
            <v>14.27</v>
          </cell>
          <cell r="AT138">
            <v>0</v>
          </cell>
          <cell r="AU138">
            <v>0</v>
          </cell>
          <cell r="AV138">
            <v>0</v>
          </cell>
          <cell r="AW138">
            <v>0</v>
          </cell>
          <cell r="AX138">
            <v>0</v>
          </cell>
          <cell r="AY138">
            <v>0</v>
          </cell>
          <cell r="AZ138">
            <v>0</v>
          </cell>
          <cell r="BA138">
            <v>0</v>
          </cell>
        </row>
        <row r="139">
          <cell r="B139">
            <v>17</v>
          </cell>
          <cell r="C139">
            <v>0</v>
          </cell>
          <cell r="D139">
            <v>0</v>
          </cell>
          <cell r="E139">
            <v>0</v>
          </cell>
          <cell r="F139">
            <v>0</v>
          </cell>
          <cell r="G139">
            <v>0</v>
          </cell>
          <cell r="H139">
            <v>0</v>
          </cell>
          <cell r="I139">
            <v>0</v>
          </cell>
          <cell r="J139">
            <v>0</v>
          </cell>
          <cell r="K139">
            <v>0</v>
          </cell>
          <cell r="L139">
            <v>0</v>
          </cell>
          <cell r="M139">
            <v>0</v>
          </cell>
          <cell r="N139">
            <v>0</v>
          </cell>
          <cell r="P139">
            <v>36.700000000000003</v>
          </cell>
          <cell r="Q139">
            <v>32.9</v>
          </cell>
          <cell r="S139">
            <v>25.7</v>
          </cell>
          <cell r="T139">
            <v>25.8</v>
          </cell>
          <cell r="U139">
            <v>21.8</v>
          </cell>
          <cell r="V139">
            <v>23.7</v>
          </cell>
          <cell r="W139">
            <v>34.6</v>
          </cell>
          <cell r="X139">
            <v>36.200000000000003</v>
          </cell>
          <cell r="Y139">
            <v>22.9</v>
          </cell>
          <cell r="Z139">
            <v>18.2</v>
          </cell>
          <cell r="AA139">
            <v>55.8</v>
          </cell>
          <cell r="AB139">
            <v>35.1</v>
          </cell>
          <cell r="AC139">
            <v>27</v>
          </cell>
          <cell r="AD139">
            <v>34.4</v>
          </cell>
          <cell r="AE139">
            <v>21.7</v>
          </cell>
          <cell r="AF139">
            <v>30.6</v>
          </cell>
          <cell r="AJ139">
            <v>0</v>
          </cell>
          <cell r="AK139">
            <v>0</v>
          </cell>
          <cell r="AL139">
            <v>22.88</v>
          </cell>
          <cell r="AM139">
            <v>28.6</v>
          </cell>
          <cell r="AN139">
            <v>17.34</v>
          </cell>
          <cell r="AO139">
            <v>0</v>
          </cell>
          <cell r="AP139">
            <v>26.03</v>
          </cell>
          <cell r="AQ139">
            <v>29.79</v>
          </cell>
          <cell r="AR139">
            <v>27.73</v>
          </cell>
          <cell r="AS139">
            <v>14.03</v>
          </cell>
          <cell r="AT139">
            <v>0</v>
          </cell>
          <cell r="AU139">
            <v>0</v>
          </cell>
          <cell r="AV139">
            <v>0</v>
          </cell>
          <cell r="AW139">
            <v>0</v>
          </cell>
          <cell r="AX139">
            <v>0</v>
          </cell>
          <cell r="AY139">
            <v>0</v>
          </cell>
          <cell r="AZ139">
            <v>0</v>
          </cell>
          <cell r="BA139">
            <v>0</v>
          </cell>
        </row>
        <row r="140">
          <cell r="B140">
            <v>18</v>
          </cell>
          <cell r="C140">
            <v>0</v>
          </cell>
          <cell r="D140">
            <v>0</v>
          </cell>
          <cell r="E140">
            <v>0</v>
          </cell>
          <cell r="F140">
            <v>0</v>
          </cell>
          <cell r="G140">
            <v>0</v>
          </cell>
          <cell r="H140">
            <v>0</v>
          </cell>
          <cell r="I140">
            <v>0</v>
          </cell>
          <cell r="J140">
            <v>0</v>
          </cell>
          <cell r="K140">
            <v>0</v>
          </cell>
          <cell r="L140">
            <v>0</v>
          </cell>
          <cell r="M140">
            <v>0</v>
          </cell>
          <cell r="N140">
            <v>0</v>
          </cell>
          <cell r="P140">
            <v>27</v>
          </cell>
          <cell r="Q140">
            <v>30.8</v>
          </cell>
          <cell r="S140">
            <v>28.5</v>
          </cell>
          <cell r="T140">
            <v>22.2</v>
          </cell>
          <cell r="U140">
            <v>20.100000000000001</v>
          </cell>
          <cell r="V140">
            <v>23.5</v>
          </cell>
          <cell r="W140">
            <v>68.5</v>
          </cell>
          <cell r="X140">
            <v>53.1</v>
          </cell>
          <cell r="Y140">
            <v>50.9</v>
          </cell>
          <cell r="Z140">
            <v>19.2</v>
          </cell>
          <cell r="AA140">
            <v>48.2</v>
          </cell>
          <cell r="AB140">
            <v>28</v>
          </cell>
          <cell r="AC140">
            <v>27.7</v>
          </cell>
          <cell r="AD140">
            <v>19.2</v>
          </cell>
          <cell r="AE140">
            <v>20.3</v>
          </cell>
          <cell r="AF140">
            <v>27.4</v>
          </cell>
          <cell r="AJ140">
            <v>0</v>
          </cell>
          <cell r="AK140">
            <v>0</v>
          </cell>
          <cell r="AL140">
            <v>22.14</v>
          </cell>
          <cell r="AM140">
            <v>27.73</v>
          </cell>
          <cell r="AN140">
            <v>15.79</v>
          </cell>
          <cell r="AO140">
            <v>0</v>
          </cell>
          <cell r="AP140">
            <v>25.21</v>
          </cell>
          <cell r="AQ140">
            <v>28.81</v>
          </cell>
          <cell r="AR140">
            <v>19.2</v>
          </cell>
          <cell r="AS140">
            <v>18.100000000000001</v>
          </cell>
          <cell r="AT140">
            <v>0</v>
          </cell>
          <cell r="AU140">
            <v>0</v>
          </cell>
          <cell r="AV140">
            <v>0</v>
          </cell>
          <cell r="AW140">
            <v>0</v>
          </cell>
          <cell r="AX140">
            <v>0</v>
          </cell>
          <cell r="AY140">
            <v>0</v>
          </cell>
          <cell r="AZ140">
            <v>0</v>
          </cell>
          <cell r="BA140">
            <v>0</v>
          </cell>
        </row>
        <row r="141">
          <cell r="B141">
            <v>19</v>
          </cell>
          <cell r="C141">
            <v>0</v>
          </cell>
          <cell r="D141">
            <v>0</v>
          </cell>
          <cell r="E141">
            <v>0</v>
          </cell>
          <cell r="F141">
            <v>0</v>
          </cell>
          <cell r="G141">
            <v>0</v>
          </cell>
          <cell r="H141">
            <v>0</v>
          </cell>
          <cell r="I141">
            <v>0</v>
          </cell>
          <cell r="J141">
            <v>0</v>
          </cell>
          <cell r="K141">
            <v>0</v>
          </cell>
          <cell r="L141">
            <v>0</v>
          </cell>
          <cell r="M141">
            <v>0</v>
          </cell>
          <cell r="N141">
            <v>0</v>
          </cell>
          <cell r="P141">
            <v>29.2</v>
          </cell>
          <cell r="Q141">
            <v>23.6</v>
          </cell>
          <cell r="S141">
            <v>44.5</v>
          </cell>
          <cell r="T141">
            <v>19.600000000000001</v>
          </cell>
          <cell r="U141">
            <v>19.3</v>
          </cell>
          <cell r="V141">
            <v>29.4</v>
          </cell>
          <cell r="W141">
            <v>87.9</v>
          </cell>
          <cell r="X141">
            <v>35.1</v>
          </cell>
          <cell r="Y141">
            <v>30</v>
          </cell>
          <cell r="Z141">
            <v>16.600000000000001</v>
          </cell>
          <cell r="AA141">
            <v>42.7</v>
          </cell>
          <cell r="AB141">
            <v>26.7</v>
          </cell>
          <cell r="AC141">
            <v>27.4</v>
          </cell>
          <cell r="AD141">
            <v>17.600000000000001</v>
          </cell>
          <cell r="AE141">
            <v>19.5</v>
          </cell>
          <cell r="AF141">
            <v>24.3</v>
          </cell>
          <cell r="AJ141">
            <v>0</v>
          </cell>
          <cell r="AK141">
            <v>0</v>
          </cell>
          <cell r="AL141">
            <v>23.25</v>
          </cell>
          <cell r="AM141">
            <v>28.6</v>
          </cell>
          <cell r="AN141">
            <v>14.88</v>
          </cell>
          <cell r="AO141">
            <v>0</v>
          </cell>
          <cell r="AP141">
            <v>26.24</v>
          </cell>
          <cell r="AQ141">
            <v>30.04</v>
          </cell>
          <cell r="AR141">
            <v>18.25</v>
          </cell>
          <cell r="AS141">
            <v>21.77</v>
          </cell>
          <cell r="AT141">
            <v>0</v>
          </cell>
          <cell r="AU141">
            <v>0</v>
          </cell>
          <cell r="AV141">
            <v>0</v>
          </cell>
          <cell r="AW141">
            <v>0</v>
          </cell>
          <cell r="AX141">
            <v>0</v>
          </cell>
          <cell r="AY141">
            <v>0</v>
          </cell>
          <cell r="AZ141">
            <v>0</v>
          </cell>
          <cell r="BA141">
            <v>0</v>
          </cell>
        </row>
        <row r="142">
          <cell r="B142">
            <v>20</v>
          </cell>
          <cell r="C142">
            <v>0</v>
          </cell>
          <cell r="D142">
            <v>0</v>
          </cell>
          <cell r="E142">
            <v>0</v>
          </cell>
          <cell r="F142">
            <v>0</v>
          </cell>
          <cell r="G142">
            <v>0</v>
          </cell>
          <cell r="H142">
            <v>0</v>
          </cell>
          <cell r="I142">
            <v>0</v>
          </cell>
          <cell r="J142">
            <v>0</v>
          </cell>
          <cell r="K142">
            <v>0</v>
          </cell>
          <cell r="L142">
            <v>0</v>
          </cell>
          <cell r="M142">
            <v>0</v>
          </cell>
          <cell r="N142">
            <v>0</v>
          </cell>
          <cell r="P142">
            <v>29.3</v>
          </cell>
          <cell r="Q142">
            <v>21.8</v>
          </cell>
          <cell r="S142">
            <v>23.6</v>
          </cell>
          <cell r="T142">
            <v>21.3</v>
          </cell>
          <cell r="U142">
            <v>18.600000000000001</v>
          </cell>
          <cell r="V142">
            <v>20.3</v>
          </cell>
          <cell r="W142">
            <v>47.8</v>
          </cell>
          <cell r="X142">
            <v>30.5</v>
          </cell>
          <cell r="Y142">
            <v>40.5</v>
          </cell>
          <cell r="Z142">
            <v>19.7</v>
          </cell>
          <cell r="AA142">
            <v>80.5</v>
          </cell>
          <cell r="AB142">
            <v>27.7</v>
          </cell>
          <cell r="AC142">
            <v>29.6</v>
          </cell>
          <cell r="AD142">
            <v>12.9</v>
          </cell>
          <cell r="AE142">
            <v>19.2</v>
          </cell>
          <cell r="AF142">
            <v>22.5</v>
          </cell>
          <cell r="AJ142">
            <v>0</v>
          </cell>
          <cell r="AK142">
            <v>0</v>
          </cell>
          <cell r="AL142">
            <v>18.41</v>
          </cell>
          <cell r="AM142">
            <v>23.64</v>
          </cell>
          <cell r="AN142">
            <v>0</v>
          </cell>
          <cell r="AO142">
            <v>0</v>
          </cell>
          <cell r="AP142">
            <v>21.41</v>
          </cell>
          <cell r="AQ142">
            <v>24.24</v>
          </cell>
          <cell r="AR142">
            <v>17.34</v>
          </cell>
          <cell r="AS142">
            <v>14.03</v>
          </cell>
          <cell r="AT142">
            <v>0</v>
          </cell>
          <cell r="AU142">
            <v>0</v>
          </cell>
          <cell r="AV142">
            <v>0</v>
          </cell>
          <cell r="AW142">
            <v>0</v>
          </cell>
          <cell r="AX142">
            <v>0</v>
          </cell>
          <cell r="AY142">
            <v>0</v>
          </cell>
          <cell r="AZ142">
            <v>0</v>
          </cell>
          <cell r="BA142">
            <v>0</v>
          </cell>
        </row>
        <row r="143">
          <cell r="B143">
            <v>21</v>
          </cell>
          <cell r="C143">
            <v>0</v>
          </cell>
          <cell r="D143">
            <v>0</v>
          </cell>
          <cell r="E143">
            <v>0</v>
          </cell>
          <cell r="F143">
            <v>0</v>
          </cell>
          <cell r="G143">
            <v>0</v>
          </cell>
          <cell r="H143">
            <v>0</v>
          </cell>
          <cell r="I143">
            <v>0</v>
          </cell>
          <cell r="J143">
            <v>0</v>
          </cell>
          <cell r="K143">
            <v>0</v>
          </cell>
          <cell r="L143">
            <v>0</v>
          </cell>
          <cell r="M143">
            <v>0</v>
          </cell>
          <cell r="N143">
            <v>0</v>
          </cell>
          <cell r="P143">
            <v>40.299999999999997</v>
          </cell>
          <cell r="Q143">
            <v>20.3</v>
          </cell>
          <cell r="S143">
            <v>23.3</v>
          </cell>
          <cell r="T143">
            <v>18.3</v>
          </cell>
          <cell r="U143">
            <v>18.3</v>
          </cell>
          <cell r="V143">
            <v>19</v>
          </cell>
          <cell r="W143">
            <v>38.5</v>
          </cell>
          <cell r="X143">
            <v>28.3</v>
          </cell>
          <cell r="Y143">
            <v>58.2</v>
          </cell>
          <cell r="Z143">
            <v>24.8</v>
          </cell>
          <cell r="AA143">
            <v>56.2</v>
          </cell>
          <cell r="AB143">
            <v>20.100000000000001</v>
          </cell>
          <cell r="AC143">
            <v>24.3</v>
          </cell>
          <cell r="AD143">
            <v>12.7</v>
          </cell>
          <cell r="AE143">
            <v>21.4</v>
          </cell>
          <cell r="AF143">
            <v>21.6</v>
          </cell>
          <cell r="AJ143">
            <v>0</v>
          </cell>
          <cell r="AK143">
            <v>0</v>
          </cell>
          <cell r="AL143">
            <v>17.489999999999998</v>
          </cell>
          <cell r="AM143">
            <v>22.14</v>
          </cell>
          <cell r="AN143">
            <v>16.2</v>
          </cell>
          <cell r="AO143">
            <v>18.88</v>
          </cell>
          <cell r="AP143">
            <v>20.2</v>
          </cell>
          <cell r="AQ143">
            <v>22.78</v>
          </cell>
          <cell r="AR143">
            <v>19.53</v>
          </cell>
          <cell r="AS143">
            <v>29.5</v>
          </cell>
          <cell r="AT143">
            <v>0</v>
          </cell>
          <cell r="AU143">
            <v>0</v>
          </cell>
          <cell r="AV143">
            <v>0</v>
          </cell>
          <cell r="AW143">
            <v>0</v>
          </cell>
          <cell r="AX143">
            <v>0</v>
          </cell>
          <cell r="AY143">
            <v>0</v>
          </cell>
          <cell r="AZ143">
            <v>0</v>
          </cell>
          <cell r="BA143">
            <v>0</v>
          </cell>
        </row>
        <row r="144">
          <cell r="B144">
            <v>22</v>
          </cell>
          <cell r="C144">
            <v>0</v>
          </cell>
          <cell r="D144">
            <v>0</v>
          </cell>
          <cell r="E144">
            <v>0</v>
          </cell>
          <cell r="F144">
            <v>0</v>
          </cell>
          <cell r="G144">
            <v>0</v>
          </cell>
          <cell r="H144">
            <v>0</v>
          </cell>
          <cell r="I144">
            <v>0</v>
          </cell>
          <cell r="J144">
            <v>0</v>
          </cell>
          <cell r="K144">
            <v>0</v>
          </cell>
          <cell r="L144">
            <v>0</v>
          </cell>
          <cell r="M144">
            <v>0</v>
          </cell>
          <cell r="N144">
            <v>0</v>
          </cell>
          <cell r="P144">
            <v>26</v>
          </cell>
          <cell r="Q144">
            <v>30</v>
          </cell>
          <cell r="S144">
            <v>22.7</v>
          </cell>
          <cell r="T144">
            <v>20.8</v>
          </cell>
          <cell r="U144">
            <v>37.4</v>
          </cell>
          <cell r="V144">
            <v>20.3</v>
          </cell>
          <cell r="W144">
            <v>33.200000000000003</v>
          </cell>
          <cell r="X144">
            <v>27.3</v>
          </cell>
          <cell r="Y144">
            <v>57.4</v>
          </cell>
          <cell r="Z144">
            <v>21.9</v>
          </cell>
          <cell r="AA144">
            <v>49.1</v>
          </cell>
          <cell r="AB144">
            <v>19.3</v>
          </cell>
          <cell r="AC144">
            <v>22.6</v>
          </cell>
          <cell r="AD144">
            <v>11.4</v>
          </cell>
          <cell r="AE144">
            <v>18.100000000000001</v>
          </cell>
          <cell r="AF144">
            <v>20.5</v>
          </cell>
          <cell r="AJ144">
            <v>0</v>
          </cell>
          <cell r="AK144">
            <v>0</v>
          </cell>
          <cell r="AL144">
            <v>16.62</v>
          </cell>
          <cell r="AM144">
            <v>21.41</v>
          </cell>
          <cell r="AN144">
            <v>14.39</v>
          </cell>
          <cell r="AO144">
            <v>16.2</v>
          </cell>
          <cell r="AP144">
            <v>19.37</v>
          </cell>
          <cell r="AQ144">
            <v>21.78</v>
          </cell>
          <cell r="AR144">
            <v>18.100000000000001</v>
          </cell>
          <cell r="AS144">
            <v>18.41</v>
          </cell>
          <cell r="AT144">
            <v>0</v>
          </cell>
          <cell r="AU144">
            <v>0</v>
          </cell>
          <cell r="AV144">
            <v>0</v>
          </cell>
          <cell r="AW144">
            <v>0</v>
          </cell>
          <cell r="AX144">
            <v>0</v>
          </cell>
          <cell r="AY144">
            <v>0</v>
          </cell>
          <cell r="AZ144">
            <v>0</v>
          </cell>
          <cell r="BA144">
            <v>0</v>
          </cell>
        </row>
        <row r="145">
          <cell r="B145">
            <v>23</v>
          </cell>
          <cell r="C145">
            <v>0</v>
          </cell>
          <cell r="D145">
            <v>0</v>
          </cell>
          <cell r="E145">
            <v>0</v>
          </cell>
          <cell r="F145">
            <v>0</v>
          </cell>
          <cell r="G145">
            <v>0</v>
          </cell>
          <cell r="H145">
            <v>0</v>
          </cell>
          <cell r="I145">
            <v>0</v>
          </cell>
          <cell r="J145">
            <v>0</v>
          </cell>
          <cell r="K145">
            <v>0</v>
          </cell>
          <cell r="L145">
            <v>0</v>
          </cell>
          <cell r="M145">
            <v>0</v>
          </cell>
          <cell r="N145">
            <v>0</v>
          </cell>
          <cell r="P145">
            <v>22.2</v>
          </cell>
          <cell r="Q145">
            <v>20.7</v>
          </cell>
          <cell r="S145">
            <v>22.7</v>
          </cell>
          <cell r="T145">
            <v>42.8</v>
          </cell>
          <cell r="U145">
            <v>17.600000000000001</v>
          </cell>
          <cell r="V145">
            <v>23</v>
          </cell>
          <cell r="W145">
            <v>31.9</v>
          </cell>
          <cell r="X145">
            <v>27.3</v>
          </cell>
          <cell r="Y145">
            <v>55</v>
          </cell>
          <cell r="Z145">
            <v>17.600000000000001</v>
          </cell>
          <cell r="AA145">
            <v>45.4</v>
          </cell>
          <cell r="AB145">
            <v>19</v>
          </cell>
          <cell r="AC145">
            <v>66.900000000000006</v>
          </cell>
          <cell r="AD145">
            <v>34.799999999999997</v>
          </cell>
          <cell r="AE145">
            <v>17.399999999999999</v>
          </cell>
          <cell r="AF145">
            <v>18.8</v>
          </cell>
          <cell r="AJ145">
            <v>0</v>
          </cell>
          <cell r="AK145">
            <v>0</v>
          </cell>
          <cell r="AL145">
            <v>40.07</v>
          </cell>
          <cell r="AM145">
            <v>47.06</v>
          </cell>
          <cell r="AN145">
            <v>18.88</v>
          </cell>
          <cell r="AO145">
            <v>14.39</v>
          </cell>
          <cell r="AP145">
            <v>43.19</v>
          </cell>
          <cell r="AQ145">
            <v>50.34</v>
          </cell>
          <cell r="AR145">
            <v>24.22</v>
          </cell>
          <cell r="AS145">
            <v>17.79</v>
          </cell>
          <cell r="AT145">
            <v>0</v>
          </cell>
          <cell r="AU145">
            <v>0</v>
          </cell>
          <cell r="AV145">
            <v>0</v>
          </cell>
          <cell r="AW145">
            <v>0</v>
          </cell>
          <cell r="AX145">
            <v>0</v>
          </cell>
          <cell r="AY145">
            <v>0</v>
          </cell>
          <cell r="AZ145">
            <v>0</v>
          </cell>
          <cell r="BA145">
            <v>0</v>
          </cell>
        </row>
        <row r="146">
          <cell r="B146">
            <v>24</v>
          </cell>
          <cell r="C146">
            <v>0</v>
          </cell>
          <cell r="D146">
            <v>0</v>
          </cell>
          <cell r="E146">
            <v>0</v>
          </cell>
          <cell r="F146">
            <v>0</v>
          </cell>
          <cell r="G146">
            <v>0</v>
          </cell>
          <cell r="H146">
            <v>0</v>
          </cell>
          <cell r="I146">
            <v>0</v>
          </cell>
          <cell r="J146">
            <v>0</v>
          </cell>
          <cell r="K146">
            <v>0</v>
          </cell>
          <cell r="L146">
            <v>0</v>
          </cell>
          <cell r="M146">
            <v>0</v>
          </cell>
          <cell r="N146">
            <v>0</v>
          </cell>
          <cell r="P146">
            <v>23.3</v>
          </cell>
          <cell r="Q146">
            <v>14.5</v>
          </cell>
          <cell r="S146">
            <v>20.8</v>
          </cell>
          <cell r="T146">
            <v>27.6</v>
          </cell>
          <cell r="U146">
            <v>30.7</v>
          </cell>
          <cell r="V146">
            <v>21.5</v>
          </cell>
          <cell r="W146">
            <v>32.9</v>
          </cell>
          <cell r="X146">
            <v>28.8</v>
          </cell>
          <cell r="Y146">
            <v>60.8</v>
          </cell>
          <cell r="Z146">
            <v>18.899999999999999</v>
          </cell>
          <cell r="AA146">
            <v>44.7</v>
          </cell>
          <cell r="AB146">
            <v>16.899999999999999</v>
          </cell>
          <cell r="AC146">
            <v>35.799999999999997</v>
          </cell>
          <cell r="AD146">
            <v>25.9</v>
          </cell>
          <cell r="AE146">
            <v>17.100000000000001</v>
          </cell>
          <cell r="AF146">
            <v>18.399999999999999</v>
          </cell>
          <cell r="AJ146">
            <v>0</v>
          </cell>
          <cell r="AK146">
            <v>0</v>
          </cell>
          <cell r="AL146">
            <v>15.53</v>
          </cell>
          <cell r="AM146">
            <v>20.03</v>
          </cell>
          <cell r="AN146">
            <v>16.2</v>
          </cell>
          <cell r="AO146">
            <v>16.059999999999999</v>
          </cell>
          <cell r="AP146">
            <v>18.100000000000001</v>
          </cell>
          <cell r="AQ146">
            <v>20.25</v>
          </cell>
          <cell r="AR146">
            <v>20.89</v>
          </cell>
          <cell r="AS146">
            <v>17.2</v>
          </cell>
          <cell r="AT146">
            <v>0</v>
          </cell>
          <cell r="AU146">
            <v>0</v>
          </cell>
          <cell r="AV146">
            <v>0</v>
          </cell>
          <cell r="AW146">
            <v>0</v>
          </cell>
          <cell r="AX146">
            <v>0</v>
          </cell>
          <cell r="AY146">
            <v>0</v>
          </cell>
          <cell r="AZ146">
            <v>0</v>
          </cell>
          <cell r="BA146">
            <v>0</v>
          </cell>
        </row>
        <row r="147">
          <cell r="B147">
            <v>25</v>
          </cell>
          <cell r="C147">
            <v>0</v>
          </cell>
          <cell r="D147">
            <v>0</v>
          </cell>
          <cell r="E147">
            <v>0</v>
          </cell>
          <cell r="F147">
            <v>0</v>
          </cell>
          <cell r="G147">
            <v>0</v>
          </cell>
          <cell r="H147">
            <v>0</v>
          </cell>
          <cell r="I147">
            <v>0</v>
          </cell>
          <cell r="J147">
            <v>0</v>
          </cell>
          <cell r="K147">
            <v>0</v>
          </cell>
          <cell r="L147">
            <v>0</v>
          </cell>
          <cell r="M147">
            <v>0</v>
          </cell>
          <cell r="N147">
            <v>0</v>
          </cell>
          <cell r="P147">
            <v>18.8</v>
          </cell>
          <cell r="Q147">
            <v>20.9</v>
          </cell>
          <cell r="S147">
            <v>82.3</v>
          </cell>
          <cell r="T147">
            <v>31.9</v>
          </cell>
          <cell r="U147">
            <v>49.8</v>
          </cell>
          <cell r="V147">
            <v>17.8</v>
          </cell>
          <cell r="W147">
            <v>35.1</v>
          </cell>
          <cell r="X147">
            <v>39.299999999999997</v>
          </cell>
          <cell r="Y147">
            <v>79.2</v>
          </cell>
          <cell r="Z147">
            <v>13</v>
          </cell>
          <cell r="AA147">
            <v>41.3</v>
          </cell>
          <cell r="AB147">
            <v>16.399999999999999</v>
          </cell>
          <cell r="AC147">
            <v>28.3</v>
          </cell>
          <cell r="AD147">
            <v>23.3</v>
          </cell>
          <cell r="AE147">
            <v>17.8</v>
          </cell>
          <cell r="AF147">
            <v>38</v>
          </cell>
          <cell r="AJ147">
            <v>0</v>
          </cell>
          <cell r="AK147">
            <v>0</v>
          </cell>
          <cell r="AL147">
            <v>14.76</v>
          </cell>
          <cell r="AM147">
            <v>19.04</v>
          </cell>
          <cell r="AN147">
            <v>14.39</v>
          </cell>
          <cell r="AO147">
            <v>18.100000000000001</v>
          </cell>
          <cell r="AP147">
            <v>17.2</v>
          </cell>
          <cell r="AQ147">
            <v>19.170000000000002</v>
          </cell>
          <cell r="AR147">
            <v>19.04</v>
          </cell>
          <cell r="AS147">
            <v>42.9</v>
          </cell>
          <cell r="AT147">
            <v>0</v>
          </cell>
          <cell r="AU147">
            <v>0</v>
          </cell>
          <cell r="AV147">
            <v>0</v>
          </cell>
          <cell r="AW147">
            <v>0</v>
          </cell>
          <cell r="AX147">
            <v>0</v>
          </cell>
          <cell r="AY147">
            <v>0</v>
          </cell>
          <cell r="AZ147">
            <v>0</v>
          </cell>
          <cell r="BA147">
            <v>0</v>
          </cell>
        </row>
        <row r="148">
          <cell r="B148">
            <v>26</v>
          </cell>
          <cell r="C148">
            <v>0</v>
          </cell>
          <cell r="D148">
            <v>0</v>
          </cell>
          <cell r="E148">
            <v>0</v>
          </cell>
          <cell r="F148">
            <v>0</v>
          </cell>
          <cell r="G148">
            <v>0</v>
          </cell>
          <cell r="H148">
            <v>0</v>
          </cell>
          <cell r="I148">
            <v>0</v>
          </cell>
          <cell r="J148">
            <v>0</v>
          </cell>
          <cell r="K148">
            <v>0</v>
          </cell>
          <cell r="L148">
            <v>0</v>
          </cell>
          <cell r="M148">
            <v>0</v>
          </cell>
          <cell r="N148">
            <v>0</v>
          </cell>
          <cell r="P148">
            <v>24.3</v>
          </cell>
          <cell r="Q148">
            <v>17.399999999999999</v>
          </cell>
          <cell r="S148">
            <v>34.1</v>
          </cell>
          <cell r="T148">
            <v>23.6</v>
          </cell>
          <cell r="U148">
            <v>47.6</v>
          </cell>
          <cell r="V148">
            <v>24.5</v>
          </cell>
          <cell r="W148">
            <v>36</v>
          </cell>
          <cell r="X148">
            <v>32.4</v>
          </cell>
          <cell r="Y148">
            <v>73.099999999999994</v>
          </cell>
          <cell r="Z148">
            <v>14</v>
          </cell>
          <cell r="AA148">
            <v>56.4</v>
          </cell>
          <cell r="AB148">
            <v>16.399999999999999</v>
          </cell>
          <cell r="AC148">
            <v>36.9</v>
          </cell>
          <cell r="AD148">
            <v>23.8</v>
          </cell>
          <cell r="AE148">
            <v>21</v>
          </cell>
          <cell r="AF148">
            <v>19.899999999999999</v>
          </cell>
          <cell r="AJ148">
            <v>0</v>
          </cell>
          <cell r="AK148">
            <v>0</v>
          </cell>
          <cell r="AL148">
            <v>15.01</v>
          </cell>
          <cell r="AM148">
            <v>19.37</v>
          </cell>
          <cell r="AN148">
            <v>16.059999999999999</v>
          </cell>
          <cell r="AO148">
            <v>36.049999999999997</v>
          </cell>
          <cell r="AP148">
            <v>17.489999999999998</v>
          </cell>
          <cell r="AQ148">
            <v>19.52</v>
          </cell>
          <cell r="AR148">
            <v>26.03</v>
          </cell>
          <cell r="AS148">
            <v>29.05</v>
          </cell>
          <cell r="AT148">
            <v>0</v>
          </cell>
          <cell r="AU148">
            <v>0</v>
          </cell>
          <cell r="AV148">
            <v>0</v>
          </cell>
          <cell r="AW148">
            <v>0</v>
          </cell>
          <cell r="AX148">
            <v>0</v>
          </cell>
          <cell r="AY148">
            <v>0</v>
          </cell>
          <cell r="AZ148">
            <v>0</v>
          </cell>
          <cell r="BA148">
            <v>0</v>
          </cell>
        </row>
        <row r="149">
          <cell r="B149">
            <v>27</v>
          </cell>
          <cell r="C149">
            <v>0</v>
          </cell>
          <cell r="D149">
            <v>0</v>
          </cell>
          <cell r="E149">
            <v>0</v>
          </cell>
          <cell r="F149">
            <v>0</v>
          </cell>
          <cell r="G149">
            <v>0</v>
          </cell>
          <cell r="H149">
            <v>0</v>
          </cell>
          <cell r="I149">
            <v>0</v>
          </cell>
          <cell r="J149">
            <v>0</v>
          </cell>
          <cell r="K149">
            <v>0</v>
          </cell>
          <cell r="L149">
            <v>0</v>
          </cell>
          <cell r="M149">
            <v>0</v>
          </cell>
          <cell r="N149">
            <v>0</v>
          </cell>
          <cell r="P149">
            <v>20.100000000000001</v>
          </cell>
          <cell r="Q149">
            <v>16.600000000000001</v>
          </cell>
          <cell r="S149">
            <v>34.4</v>
          </cell>
          <cell r="T149">
            <v>30.6</v>
          </cell>
          <cell r="U149">
            <v>33.9</v>
          </cell>
          <cell r="V149">
            <v>24.5</v>
          </cell>
          <cell r="W149">
            <v>28.2</v>
          </cell>
          <cell r="X149">
            <v>30.2</v>
          </cell>
          <cell r="Y149">
            <v>60.8</v>
          </cell>
          <cell r="Z149">
            <v>16.600000000000001</v>
          </cell>
          <cell r="AA149">
            <v>47.8</v>
          </cell>
          <cell r="AB149">
            <v>14.5</v>
          </cell>
          <cell r="AC149">
            <v>26.7</v>
          </cell>
          <cell r="AD149">
            <v>42.9</v>
          </cell>
          <cell r="AE149">
            <v>21.1</v>
          </cell>
          <cell r="AF149">
            <v>20.5</v>
          </cell>
          <cell r="AJ149">
            <v>0</v>
          </cell>
          <cell r="AK149">
            <v>0</v>
          </cell>
          <cell r="AL149">
            <v>14.76</v>
          </cell>
          <cell r="AM149">
            <v>19.04</v>
          </cell>
          <cell r="AN149">
            <v>18.100000000000001</v>
          </cell>
          <cell r="AO149">
            <v>25.21</v>
          </cell>
          <cell r="AP149">
            <v>17.34</v>
          </cell>
          <cell r="AQ149">
            <v>19.350000000000001</v>
          </cell>
          <cell r="AR149">
            <v>25.21</v>
          </cell>
          <cell r="AS149">
            <v>37.36</v>
          </cell>
          <cell r="AT149">
            <v>0</v>
          </cell>
          <cell r="AU149">
            <v>0</v>
          </cell>
          <cell r="AV149">
            <v>0</v>
          </cell>
          <cell r="AW149">
            <v>0</v>
          </cell>
          <cell r="AX149">
            <v>0</v>
          </cell>
          <cell r="AY149">
            <v>0</v>
          </cell>
          <cell r="AZ149">
            <v>0</v>
          </cell>
          <cell r="BA149">
            <v>0</v>
          </cell>
        </row>
        <row r="150">
          <cell r="B150">
            <v>28</v>
          </cell>
          <cell r="C150">
            <v>0</v>
          </cell>
          <cell r="D150">
            <v>0</v>
          </cell>
          <cell r="E150">
            <v>0</v>
          </cell>
          <cell r="F150">
            <v>0</v>
          </cell>
          <cell r="G150">
            <v>0</v>
          </cell>
          <cell r="H150">
            <v>0</v>
          </cell>
          <cell r="I150">
            <v>0</v>
          </cell>
          <cell r="J150">
            <v>0</v>
          </cell>
          <cell r="K150">
            <v>0</v>
          </cell>
          <cell r="L150">
            <v>0</v>
          </cell>
          <cell r="M150">
            <v>0</v>
          </cell>
          <cell r="N150">
            <v>0</v>
          </cell>
          <cell r="P150">
            <v>17.3</v>
          </cell>
          <cell r="Q150">
            <v>16.100000000000001</v>
          </cell>
          <cell r="S150">
            <v>29.2</v>
          </cell>
          <cell r="T150">
            <v>22.1</v>
          </cell>
          <cell r="U150">
            <v>67.5</v>
          </cell>
          <cell r="V150">
            <v>17.8</v>
          </cell>
          <cell r="W150">
            <v>24.8</v>
          </cell>
          <cell r="X150">
            <v>41.3</v>
          </cell>
          <cell r="Y150">
            <v>49.3</v>
          </cell>
          <cell r="Z150">
            <v>23</v>
          </cell>
          <cell r="AA150">
            <v>47.5</v>
          </cell>
          <cell r="AB150">
            <v>14.3</v>
          </cell>
          <cell r="AC150">
            <v>42</v>
          </cell>
          <cell r="AD150">
            <v>51</v>
          </cell>
          <cell r="AE150">
            <v>19.2</v>
          </cell>
          <cell r="AF150">
            <v>23.9</v>
          </cell>
          <cell r="AJ150">
            <v>0</v>
          </cell>
          <cell r="AK150">
            <v>0</v>
          </cell>
          <cell r="AL150">
            <v>13.13</v>
          </cell>
          <cell r="AM150">
            <v>17.2</v>
          </cell>
          <cell r="AN150">
            <v>36.049999999999997</v>
          </cell>
          <cell r="AO150">
            <v>30.41</v>
          </cell>
          <cell r="AP150">
            <v>15.53</v>
          </cell>
          <cell r="AQ150">
            <v>17.149999999999999</v>
          </cell>
          <cell r="AR150">
            <v>32.299999999999997</v>
          </cell>
          <cell r="AS150">
            <v>34.770000000000003</v>
          </cell>
          <cell r="AT150">
            <v>0</v>
          </cell>
          <cell r="AU150">
            <v>0</v>
          </cell>
          <cell r="AV150">
            <v>0</v>
          </cell>
          <cell r="AW150">
            <v>0</v>
          </cell>
          <cell r="AX150">
            <v>0</v>
          </cell>
          <cell r="AY150">
            <v>0</v>
          </cell>
          <cell r="AZ150">
            <v>0</v>
          </cell>
          <cell r="BA150">
            <v>0</v>
          </cell>
        </row>
        <row r="151">
          <cell r="B151">
            <v>29</v>
          </cell>
          <cell r="C151">
            <v>0</v>
          </cell>
          <cell r="D151">
            <v>0</v>
          </cell>
          <cell r="E151">
            <v>0</v>
          </cell>
          <cell r="F151">
            <v>0</v>
          </cell>
          <cell r="G151">
            <v>0</v>
          </cell>
          <cell r="H151">
            <v>0</v>
          </cell>
          <cell r="I151">
            <v>0</v>
          </cell>
          <cell r="J151">
            <v>0</v>
          </cell>
          <cell r="K151">
            <v>0</v>
          </cell>
          <cell r="L151">
            <v>0</v>
          </cell>
          <cell r="M151">
            <v>0</v>
          </cell>
          <cell r="N151">
            <v>0</v>
          </cell>
          <cell r="P151">
            <v>15.8</v>
          </cell>
          <cell r="Q151">
            <v>24</v>
          </cell>
          <cell r="S151">
            <v>54</v>
          </cell>
          <cell r="T151">
            <v>27.3</v>
          </cell>
          <cell r="U151">
            <v>40.9</v>
          </cell>
          <cell r="V151">
            <v>110.3</v>
          </cell>
          <cell r="W151">
            <v>22.4</v>
          </cell>
          <cell r="X151">
            <v>47.6</v>
          </cell>
          <cell r="Y151">
            <v>43.4</v>
          </cell>
          <cell r="Z151">
            <v>38.4</v>
          </cell>
          <cell r="AA151">
            <v>41.7</v>
          </cell>
          <cell r="AB151">
            <v>13.7</v>
          </cell>
          <cell r="AC151">
            <v>34</v>
          </cell>
          <cell r="AD151">
            <v>39.799999999999997</v>
          </cell>
          <cell r="AE151">
            <v>22.5</v>
          </cell>
          <cell r="AF151">
            <v>19.7</v>
          </cell>
          <cell r="AJ151">
            <v>0</v>
          </cell>
          <cell r="AK151">
            <v>0</v>
          </cell>
          <cell r="AL151">
            <v>12.11</v>
          </cell>
          <cell r="AM151">
            <v>15.79</v>
          </cell>
          <cell r="AN151">
            <v>25.21</v>
          </cell>
          <cell r="AO151">
            <v>32.299999999999997</v>
          </cell>
          <cell r="AP151">
            <v>14.27</v>
          </cell>
          <cell r="AQ151">
            <v>15.63</v>
          </cell>
          <cell r="AR151">
            <v>21.41</v>
          </cell>
          <cell r="AS151">
            <v>33.770000000000003</v>
          </cell>
          <cell r="AT151">
            <v>0</v>
          </cell>
          <cell r="AU151">
            <v>0</v>
          </cell>
          <cell r="AV151">
            <v>0</v>
          </cell>
          <cell r="AW151">
            <v>0</v>
          </cell>
          <cell r="AX151">
            <v>0</v>
          </cell>
          <cell r="AY151">
            <v>0</v>
          </cell>
          <cell r="AZ151">
            <v>0</v>
          </cell>
          <cell r="BA151">
            <v>0</v>
          </cell>
        </row>
        <row r="152">
          <cell r="B152">
            <v>30</v>
          </cell>
          <cell r="C152">
            <v>0</v>
          </cell>
          <cell r="D152">
            <v>0</v>
          </cell>
          <cell r="E152">
            <v>0</v>
          </cell>
          <cell r="F152">
            <v>0</v>
          </cell>
          <cell r="G152">
            <v>0</v>
          </cell>
          <cell r="H152">
            <v>0</v>
          </cell>
          <cell r="I152">
            <v>0</v>
          </cell>
          <cell r="J152">
            <v>0</v>
          </cell>
          <cell r="K152">
            <v>0</v>
          </cell>
          <cell r="L152">
            <v>0</v>
          </cell>
          <cell r="M152">
            <v>0</v>
          </cell>
          <cell r="N152">
            <v>0</v>
          </cell>
          <cell r="P152">
            <v>15.3</v>
          </cell>
          <cell r="Q152">
            <v>19.399999999999999</v>
          </cell>
          <cell r="S152">
            <v>38</v>
          </cell>
          <cell r="T152">
            <v>21.6</v>
          </cell>
          <cell r="U152">
            <v>36.1</v>
          </cell>
          <cell r="V152">
            <v>45.3</v>
          </cell>
          <cell r="W152">
            <v>22.7</v>
          </cell>
          <cell r="X152">
            <v>50.1</v>
          </cell>
          <cell r="Y152">
            <v>47.4</v>
          </cell>
          <cell r="Z152">
            <v>22.9</v>
          </cell>
          <cell r="AA152">
            <v>39</v>
          </cell>
          <cell r="AB152">
            <v>12.9</v>
          </cell>
          <cell r="AC152">
            <v>28.9</v>
          </cell>
          <cell r="AD152">
            <v>32.1</v>
          </cell>
          <cell r="AE152">
            <v>25.8</v>
          </cell>
          <cell r="AF152">
            <v>17.8</v>
          </cell>
          <cell r="AJ152">
            <v>0</v>
          </cell>
          <cell r="AK152">
            <v>0</v>
          </cell>
          <cell r="AL152">
            <v>16.34</v>
          </cell>
          <cell r="AM152">
            <v>21.06</v>
          </cell>
          <cell r="AN152">
            <v>30.41</v>
          </cell>
          <cell r="AO152">
            <v>29.72</v>
          </cell>
          <cell r="AP152">
            <v>19.04</v>
          </cell>
          <cell r="AQ152">
            <v>21.39</v>
          </cell>
          <cell r="AR152">
            <v>19.53</v>
          </cell>
          <cell r="AS152">
            <v>38.97</v>
          </cell>
          <cell r="AT152">
            <v>0</v>
          </cell>
          <cell r="AU152">
            <v>0</v>
          </cell>
          <cell r="AV152">
            <v>0</v>
          </cell>
          <cell r="AW152">
            <v>0</v>
          </cell>
          <cell r="AX152">
            <v>0</v>
          </cell>
          <cell r="AY152">
            <v>0</v>
          </cell>
          <cell r="AZ152">
            <v>0</v>
          </cell>
          <cell r="BA152">
            <v>0</v>
          </cell>
        </row>
        <row r="153">
          <cell r="B153">
            <v>31</v>
          </cell>
          <cell r="C153">
            <v>0</v>
          </cell>
          <cell r="D153">
            <v>0</v>
          </cell>
          <cell r="E153">
            <v>0</v>
          </cell>
          <cell r="F153">
            <v>0</v>
          </cell>
          <cell r="G153">
            <v>0</v>
          </cell>
          <cell r="H153">
            <v>0</v>
          </cell>
          <cell r="I153">
            <v>0</v>
          </cell>
          <cell r="J153">
            <v>0</v>
          </cell>
          <cell r="K153">
            <v>0</v>
          </cell>
          <cell r="L153">
            <v>0</v>
          </cell>
          <cell r="M153">
            <v>0</v>
          </cell>
          <cell r="N153">
            <v>0</v>
          </cell>
          <cell r="P153">
            <v>16.3</v>
          </cell>
          <cell r="Q153">
            <v>29</v>
          </cell>
          <cell r="T153">
            <v>19.899999999999999</v>
          </cell>
          <cell r="U153">
            <v>67.900000000000006</v>
          </cell>
          <cell r="V153">
            <v>34.799999999999997</v>
          </cell>
          <cell r="W153">
            <v>21</v>
          </cell>
          <cell r="X153">
            <v>50</v>
          </cell>
          <cell r="Y153">
            <v>37.299999999999997</v>
          </cell>
          <cell r="Z153">
            <v>18.5</v>
          </cell>
          <cell r="AA153">
            <v>36.299999999999997</v>
          </cell>
          <cell r="AB153">
            <v>12.3</v>
          </cell>
          <cell r="AC153">
            <v>25.7</v>
          </cell>
          <cell r="AD153">
            <v>29.1</v>
          </cell>
          <cell r="AE153">
            <v>23.9</v>
          </cell>
          <cell r="AF153">
            <v>17.5</v>
          </cell>
          <cell r="AJ153">
            <v>0</v>
          </cell>
          <cell r="AK153">
            <v>0</v>
          </cell>
          <cell r="AL153">
            <v>16.34</v>
          </cell>
          <cell r="AM153">
            <v>21.06</v>
          </cell>
          <cell r="AN153">
            <v>32.299999999999997</v>
          </cell>
          <cell r="AO153">
            <v>20.89</v>
          </cell>
          <cell r="AP153">
            <v>19.04</v>
          </cell>
          <cell r="AQ153">
            <v>21.39</v>
          </cell>
          <cell r="AR153">
            <v>18.41</v>
          </cell>
          <cell r="AS153">
            <v>34.26</v>
          </cell>
          <cell r="AT153">
            <v>0</v>
          </cell>
          <cell r="AU153">
            <v>0</v>
          </cell>
          <cell r="AV153">
            <v>0</v>
          </cell>
          <cell r="AW153">
            <v>0</v>
          </cell>
          <cell r="AX153">
            <v>0</v>
          </cell>
          <cell r="AY153">
            <v>0</v>
          </cell>
          <cell r="AZ153">
            <v>0</v>
          </cell>
          <cell r="BA153">
            <v>0</v>
          </cell>
        </row>
        <row r="154">
          <cell r="B154">
            <v>1</v>
          </cell>
          <cell r="C154">
            <v>0</v>
          </cell>
          <cell r="D154">
            <v>0</v>
          </cell>
          <cell r="E154">
            <v>0</v>
          </cell>
          <cell r="F154">
            <v>0</v>
          </cell>
          <cell r="G154">
            <v>0</v>
          </cell>
          <cell r="H154">
            <v>0</v>
          </cell>
          <cell r="I154">
            <v>0</v>
          </cell>
          <cell r="J154">
            <v>0</v>
          </cell>
          <cell r="K154">
            <v>0</v>
          </cell>
          <cell r="L154">
            <v>0</v>
          </cell>
          <cell r="M154">
            <v>0</v>
          </cell>
          <cell r="N154">
            <v>0</v>
          </cell>
          <cell r="P154">
            <v>14.8</v>
          </cell>
          <cell r="Q154">
            <v>22.5</v>
          </cell>
          <cell r="T154">
            <v>20.5</v>
          </cell>
          <cell r="U154">
            <v>66.900000000000006</v>
          </cell>
          <cell r="W154">
            <v>32.1</v>
          </cell>
          <cell r="X154">
            <v>49.2</v>
          </cell>
          <cell r="Y154">
            <v>34.4</v>
          </cell>
          <cell r="Z154">
            <v>16.8</v>
          </cell>
          <cell r="AA154">
            <v>48.8</v>
          </cell>
          <cell r="AB154">
            <v>19.3</v>
          </cell>
          <cell r="AC154">
            <v>32.299999999999997</v>
          </cell>
          <cell r="AD154">
            <v>26.8</v>
          </cell>
          <cell r="AE154">
            <v>28.7</v>
          </cell>
          <cell r="AF154">
            <v>17.2</v>
          </cell>
          <cell r="AJ154">
            <v>0</v>
          </cell>
          <cell r="AK154">
            <v>0</v>
          </cell>
          <cell r="AL154">
            <v>15.79</v>
          </cell>
          <cell r="AM154">
            <v>20.37</v>
          </cell>
          <cell r="AN154">
            <v>29.72</v>
          </cell>
          <cell r="AO154">
            <v>19.53</v>
          </cell>
          <cell r="AP154">
            <v>18.41</v>
          </cell>
          <cell r="AQ154">
            <v>20.63</v>
          </cell>
          <cell r="AR154">
            <v>18.72</v>
          </cell>
          <cell r="AS154">
            <v>31.82</v>
          </cell>
          <cell r="AT154">
            <v>0</v>
          </cell>
          <cell r="AU154">
            <v>0</v>
          </cell>
          <cell r="AV154">
            <v>0</v>
          </cell>
          <cell r="AW154">
            <v>0</v>
          </cell>
          <cell r="AX154">
            <v>0</v>
          </cell>
          <cell r="AY154">
            <v>0</v>
          </cell>
          <cell r="AZ154">
            <v>0</v>
          </cell>
          <cell r="BA154">
            <v>0</v>
          </cell>
        </row>
        <row r="155">
          <cell r="B155">
            <v>2</v>
          </cell>
          <cell r="C155">
            <v>0</v>
          </cell>
          <cell r="D155">
            <v>0</v>
          </cell>
          <cell r="E155">
            <v>0</v>
          </cell>
          <cell r="F155">
            <v>0</v>
          </cell>
          <cell r="G155">
            <v>0</v>
          </cell>
          <cell r="H155">
            <v>0</v>
          </cell>
          <cell r="I155">
            <v>0</v>
          </cell>
          <cell r="J155">
            <v>0</v>
          </cell>
          <cell r="K155">
            <v>0</v>
          </cell>
          <cell r="L155">
            <v>0</v>
          </cell>
          <cell r="M155">
            <v>0</v>
          </cell>
          <cell r="N155">
            <v>0</v>
          </cell>
          <cell r="P155">
            <v>14</v>
          </cell>
          <cell r="Q155">
            <v>19.2</v>
          </cell>
          <cell r="T155">
            <v>23.2</v>
          </cell>
          <cell r="U155">
            <v>44.4</v>
          </cell>
          <cell r="W155">
            <v>39.700000000000003</v>
          </cell>
          <cell r="X155">
            <v>42.7</v>
          </cell>
          <cell r="Y155">
            <v>31.7</v>
          </cell>
          <cell r="Z155">
            <v>15.7</v>
          </cell>
          <cell r="AA155">
            <v>40.200000000000003</v>
          </cell>
          <cell r="AB155">
            <v>33.4</v>
          </cell>
          <cell r="AC155">
            <v>27.7</v>
          </cell>
          <cell r="AD155">
            <v>23.5</v>
          </cell>
          <cell r="AE155">
            <v>24.2</v>
          </cell>
          <cell r="AF155">
            <v>16.8</v>
          </cell>
          <cell r="AJ155">
            <v>0</v>
          </cell>
          <cell r="AK155">
            <v>0</v>
          </cell>
          <cell r="AL155">
            <v>16.34</v>
          </cell>
          <cell r="AM155">
            <v>21.06</v>
          </cell>
          <cell r="AN155">
            <v>20.89</v>
          </cell>
          <cell r="AO155">
            <v>19.37</v>
          </cell>
          <cell r="AP155">
            <v>19.04</v>
          </cell>
          <cell r="AQ155">
            <v>21.39</v>
          </cell>
          <cell r="AR155">
            <v>25.62</v>
          </cell>
          <cell r="AS155">
            <v>44.65</v>
          </cell>
          <cell r="AT155">
            <v>0</v>
          </cell>
          <cell r="AU155">
            <v>0</v>
          </cell>
          <cell r="AV155">
            <v>0</v>
          </cell>
          <cell r="AW155">
            <v>0</v>
          </cell>
          <cell r="AX155">
            <v>0</v>
          </cell>
          <cell r="AY155">
            <v>0</v>
          </cell>
          <cell r="AZ155">
            <v>0</v>
          </cell>
          <cell r="BA155">
            <v>0</v>
          </cell>
        </row>
        <row r="156">
          <cell r="B156">
            <v>3</v>
          </cell>
          <cell r="C156">
            <v>0</v>
          </cell>
          <cell r="D156">
            <v>0</v>
          </cell>
          <cell r="E156">
            <v>0</v>
          </cell>
          <cell r="F156">
            <v>0</v>
          </cell>
          <cell r="G156">
            <v>0</v>
          </cell>
          <cell r="H156">
            <v>0</v>
          </cell>
          <cell r="I156">
            <v>0</v>
          </cell>
          <cell r="J156">
            <v>0</v>
          </cell>
          <cell r="K156">
            <v>0</v>
          </cell>
          <cell r="L156">
            <v>0</v>
          </cell>
          <cell r="M156">
            <v>0</v>
          </cell>
          <cell r="N156">
            <v>0</v>
          </cell>
          <cell r="P156">
            <v>18</v>
          </cell>
          <cell r="Q156">
            <v>22.2</v>
          </cell>
          <cell r="T156">
            <v>19.100000000000001</v>
          </cell>
          <cell r="U156">
            <v>37.4</v>
          </cell>
          <cell r="W156">
            <v>25.1</v>
          </cell>
          <cell r="X156">
            <v>35.6</v>
          </cell>
          <cell r="Y156">
            <v>29.5</v>
          </cell>
          <cell r="Z156">
            <v>15.7</v>
          </cell>
          <cell r="AA156">
            <v>43.9</v>
          </cell>
          <cell r="AB156">
            <v>27.7</v>
          </cell>
          <cell r="AC156">
            <v>27.3</v>
          </cell>
          <cell r="AD156">
            <v>21.1</v>
          </cell>
          <cell r="AE156">
            <v>22.7</v>
          </cell>
          <cell r="AF156">
            <v>32.6</v>
          </cell>
          <cell r="AJ156">
            <v>0</v>
          </cell>
          <cell r="AK156">
            <v>0</v>
          </cell>
          <cell r="AL156">
            <v>13.35</v>
          </cell>
          <cell r="AM156">
            <v>17.2</v>
          </cell>
          <cell r="AN156">
            <v>19.53</v>
          </cell>
          <cell r="AO156">
            <v>20.89</v>
          </cell>
          <cell r="AP156">
            <v>15.66</v>
          </cell>
          <cell r="AQ156">
            <v>17.309999999999999</v>
          </cell>
          <cell r="AR156">
            <v>22.88</v>
          </cell>
          <cell r="AS156">
            <v>34.770000000000003</v>
          </cell>
          <cell r="AT156">
            <v>0</v>
          </cell>
          <cell r="AU156">
            <v>0</v>
          </cell>
          <cell r="AV156">
            <v>0</v>
          </cell>
          <cell r="AW156">
            <v>0</v>
          </cell>
          <cell r="AX156">
            <v>0</v>
          </cell>
          <cell r="AY156">
            <v>0</v>
          </cell>
          <cell r="AZ156">
            <v>0</v>
          </cell>
          <cell r="BA156">
            <v>0</v>
          </cell>
        </row>
        <row r="157">
          <cell r="B157">
            <v>4</v>
          </cell>
          <cell r="C157">
            <v>0</v>
          </cell>
          <cell r="D157">
            <v>0</v>
          </cell>
          <cell r="E157">
            <v>0</v>
          </cell>
          <cell r="F157">
            <v>0</v>
          </cell>
          <cell r="G157">
            <v>0</v>
          </cell>
          <cell r="H157">
            <v>0</v>
          </cell>
          <cell r="I157">
            <v>0</v>
          </cell>
          <cell r="J157">
            <v>0</v>
          </cell>
          <cell r="K157">
            <v>0</v>
          </cell>
          <cell r="L157">
            <v>0</v>
          </cell>
          <cell r="M157">
            <v>0</v>
          </cell>
          <cell r="N157">
            <v>0</v>
          </cell>
          <cell r="P157">
            <v>14</v>
          </cell>
          <cell r="Q157">
            <v>17.2</v>
          </cell>
          <cell r="T157">
            <v>18.100000000000001</v>
          </cell>
          <cell r="U157">
            <v>32.6</v>
          </cell>
          <cell r="W157">
            <v>23.1</v>
          </cell>
          <cell r="X157">
            <v>32</v>
          </cell>
          <cell r="Y157">
            <v>27.1</v>
          </cell>
          <cell r="Z157">
            <v>20.6</v>
          </cell>
          <cell r="AA157">
            <v>40.299999999999997</v>
          </cell>
          <cell r="AB157">
            <v>23.2</v>
          </cell>
          <cell r="AC157">
            <v>26.1</v>
          </cell>
          <cell r="AD157">
            <v>19.399999999999999</v>
          </cell>
          <cell r="AE157">
            <v>21.2</v>
          </cell>
          <cell r="AF157">
            <v>15.2</v>
          </cell>
          <cell r="AJ157">
            <v>0</v>
          </cell>
          <cell r="AK157">
            <v>0</v>
          </cell>
          <cell r="AL157">
            <v>12.92</v>
          </cell>
          <cell r="AM157">
            <v>16.62</v>
          </cell>
          <cell r="AN157">
            <v>19.37</v>
          </cell>
          <cell r="AO157">
            <v>17.79</v>
          </cell>
          <cell r="AP157">
            <v>15.14</v>
          </cell>
          <cell r="AQ157">
            <v>16.68</v>
          </cell>
          <cell r="AR157">
            <v>19.04</v>
          </cell>
          <cell r="AS157">
            <v>31.35</v>
          </cell>
          <cell r="AT157">
            <v>0</v>
          </cell>
          <cell r="AU157">
            <v>0</v>
          </cell>
          <cell r="AV157">
            <v>0</v>
          </cell>
          <cell r="AW157">
            <v>0</v>
          </cell>
          <cell r="AX157">
            <v>0</v>
          </cell>
          <cell r="AY157">
            <v>0</v>
          </cell>
          <cell r="AZ157">
            <v>0</v>
          </cell>
          <cell r="BA157">
            <v>0</v>
          </cell>
        </row>
        <row r="158">
          <cell r="B158">
            <v>5</v>
          </cell>
          <cell r="C158">
            <v>0</v>
          </cell>
          <cell r="D158">
            <v>0</v>
          </cell>
          <cell r="E158">
            <v>0</v>
          </cell>
          <cell r="F158">
            <v>0</v>
          </cell>
          <cell r="G158">
            <v>0</v>
          </cell>
          <cell r="H158">
            <v>0</v>
          </cell>
          <cell r="I158">
            <v>0</v>
          </cell>
          <cell r="J158">
            <v>0</v>
          </cell>
          <cell r="K158">
            <v>0</v>
          </cell>
          <cell r="L158">
            <v>0</v>
          </cell>
          <cell r="M158">
            <v>0</v>
          </cell>
          <cell r="N158">
            <v>0</v>
          </cell>
          <cell r="P158">
            <v>30.8</v>
          </cell>
          <cell r="Q158">
            <v>17</v>
          </cell>
          <cell r="T158">
            <v>16.600000000000001</v>
          </cell>
          <cell r="U158">
            <v>28.5</v>
          </cell>
          <cell r="W158">
            <v>21.7</v>
          </cell>
          <cell r="X158">
            <v>30.6</v>
          </cell>
          <cell r="Y158">
            <v>24.9</v>
          </cell>
          <cell r="Z158">
            <v>38.9</v>
          </cell>
          <cell r="AA158">
            <v>32.9</v>
          </cell>
          <cell r="AB158">
            <v>18.5</v>
          </cell>
          <cell r="AC158">
            <v>23.4</v>
          </cell>
          <cell r="AD158">
            <v>30.4</v>
          </cell>
          <cell r="AE158">
            <v>20.399999999999999</v>
          </cell>
          <cell r="AF158">
            <v>13.8</v>
          </cell>
          <cell r="AJ158">
            <v>0</v>
          </cell>
          <cell r="AK158">
            <v>0</v>
          </cell>
          <cell r="AL158">
            <v>13.35</v>
          </cell>
          <cell r="AM158">
            <v>17.489999999999998</v>
          </cell>
          <cell r="AN158">
            <v>20.89</v>
          </cell>
          <cell r="AO158">
            <v>17.64</v>
          </cell>
          <cell r="AP158">
            <v>15.79</v>
          </cell>
          <cell r="AQ158">
            <v>17.47</v>
          </cell>
          <cell r="AR158">
            <v>18.100000000000001</v>
          </cell>
          <cell r="AS158">
            <v>27.3</v>
          </cell>
          <cell r="AT158">
            <v>0</v>
          </cell>
          <cell r="AU158">
            <v>0</v>
          </cell>
          <cell r="AV158">
            <v>0</v>
          </cell>
          <cell r="AW158">
            <v>0</v>
          </cell>
          <cell r="AX158">
            <v>0</v>
          </cell>
          <cell r="AY158">
            <v>0</v>
          </cell>
          <cell r="AZ158">
            <v>0</v>
          </cell>
          <cell r="BA158">
            <v>0</v>
          </cell>
        </row>
        <row r="159">
          <cell r="B159">
            <v>6</v>
          </cell>
          <cell r="C159">
            <v>0</v>
          </cell>
          <cell r="D159">
            <v>0</v>
          </cell>
          <cell r="E159">
            <v>0</v>
          </cell>
          <cell r="F159">
            <v>0</v>
          </cell>
          <cell r="G159">
            <v>0</v>
          </cell>
          <cell r="H159">
            <v>0</v>
          </cell>
          <cell r="I159">
            <v>0</v>
          </cell>
          <cell r="J159">
            <v>0</v>
          </cell>
          <cell r="K159">
            <v>0</v>
          </cell>
          <cell r="L159">
            <v>0</v>
          </cell>
          <cell r="M159">
            <v>0</v>
          </cell>
          <cell r="N159">
            <v>0</v>
          </cell>
          <cell r="P159">
            <v>16.600000000000001</v>
          </cell>
          <cell r="Q159">
            <v>16.100000000000001</v>
          </cell>
          <cell r="T159">
            <v>18.3</v>
          </cell>
          <cell r="U159">
            <v>25.7</v>
          </cell>
          <cell r="W159">
            <v>22.6</v>
          </cell>
          <cell r="X159">
            <v>34.6</v>
          </cell>
          <cell r="Y159">
            <v>23.9</v>
          </cell>
          <cell r="Z159">
            <v>19.600000000000001</v>
          </cell>
          <cell r="AA159">
            <v>32.9</v>
          </cell>
          <cell r="AB159">
            <v>80.099999999999994</v>
          </cell>
          <cell r="AC159">
            <v>27</v>
          </cell>
          <cell r="AD159">
            <v>29.8</v>
          </cell>
          <cell r="AE159">
            <v>19.7</v>
          </cell>
          <cell r="AF159">
            <v>14.2</v>
          </cell>
          <cell r="AJ159">
            <v>0</v>
          </cell>
          <cell r="AK159">
            <v>0</v>
          </cell>
          <cell r="AL159">
            <v>12.31</v>
          </cell>
          <cell r="AM159">
            <v>16.059999999999999</v>
          </cell>
          <cell r="AN159">
            <v>17.79</v>
          </cell>
          <cell r="AO159">
            <v>16.34</v>
          </cell>
          <cell r="AP159">
            <v>14.63</v>
          </cell>
          <cell r="AQ159">
            <v>16.07</v>
          </cell>
          <cell r="AR159">
            <v>25.62</v>
          </cell>
          <cell r="AS159">
            <v>31.35</v>
          </cell>
          <cell r="AT159">
            <v>0</v>
          </cell>
          <cell r="AU159">
            <v>0</v>
          </cell>
          <cell r="AV159">
            <v>0</v>
          </cell>
          <cell r="AW159">
            <v>0</v>
          </cell>
          <cell r="AX159">
            <v>0</v>
          </cell>
          <cell r="AY159">
            <v>0</v>
          </cell>
          <cell r="AZ159">
            <v>0</v>
          </cell>
          <cell r="BA159">
            <v>0</v>
          </cell>
        </row>
        <row r="160">
          <cell r="B160">
            <v>7</v>
          </cell>
          <cell r="C160">
            <v>0</v>
          </cell>
          <cell r="D160">
            <v>0</v>
          </cell>
          <cell r="E160">
            <v>0</v>
          </cell>
          <cell r="F160">
            <v>0</v>
          </cell>
          <cell r="G160">
            <v>0</v>
          </cell>
          <cell r="H160">
            <v>0</v>
          </cell>
          <cell r="I160">
            <v>0</v>
          </cell>
          <cell r="J160">
            <v>0</v>
          </cell>
          <cell r="K160">
            <v>0</v>
          </cell>
          <cell r="L160">
            <v>0</v>
          </cell>
          <cell r="M160">
            <v>0</v>
          </cell>
          <cell r="N160">
            <v>0</v>
          </cell>
          <cell r="P160">
            <v>27.3</v>
          </cell>
          <cell r="Q160">
            <v>15.7</v>
          </cell>
          <cell r="T160">
            <v>25.4</v>
          </cell>
          <cell r="U160">
            <v>23.9</v>
          </cell>
          <cell r="W160">
            <v>22.9</v>
          </cell>
          <cell r="X160">
            <v>30.4</v>
          </cell>
          <cell r="Y160">
            <v>20</v>
          </cell>
          <cell r="Z160">
            <v>16.8</v>
          </cell>
          <cell r="AA160">
            <v>49.6</v>
          </cell>
          <cell r="AB160">
            <v>25.1</v>
          </cell>
          <cell r="AC160">
            <v>22.6</v>
          </cell>
          <cell r="AD160">
            <v>18.7</v>
          </cell>
          <cell r="AE160">
            <v>20.2</v>
          </cell>
          <cell r="AF160">
            <v>39.299999999999997</v>
          </cell>
          <cell r="AJ160">
            <v>0</v>
          </cell>
          <cell r="AK160">
            <v>0</v>
          </cell>
          <cell r="AL160">
            <v>15.27</v>
          </cell>
          <cell r="AM160">
            <v>19.7</v>
          </cell>
          <cell r="AN160">
            <v>17.64</v>
          </cell>
          <cell r="AO160">
            <v>16.059999999999999</v>
          </cell>
          <cell r="AP160">
            <v>17.940000000000001</v>
          </cell>
          <cell r="AQ160">
            <v>20.07</v>
          </cell>
          <cell r="AR160">
            <v>18.100000000000001</v>
          </cell>
          <cell r="AS160">
            <v>37.36</v>
          </cell>
          <cell r="AT160">
            <v>0</v>
          </cell>
          <cell r="AU160">
            <v>0</v>
          </cell>
          <cell r="AV160">
            <v>0</v>
          </cell>
          <cell r="AW160">
            <v>0</v>
          </cell>
          <cell r="AX160">
            <v>0</v>
          </cell>
          <cell r="AY160">
            <v>0</v>
          </cell>
          <cell r="AZ160">
            <v>0</v>
          </cell>
          <cell r="BA160">
            <v>0</v>
          </cell>
        </row>
        <row r="161">
          <cell r="B161">
            <v>8</v>
          </cell>
          <cell r="C161">
            <v>0</v>
          </cell>
          <cell r="D161">
            <v>0</v>
          </cell>
          <cell r="E161">
            <v>0</v>
          </cell>
          <cell r="F161">
            <v>0</v>
          </cell>
          <cell r="G161">
            <v>0</v>
          </cell>
          <cell r="H161">
            <v>0</v>
          </cell>
          <cell r="I161">
            <v>0</v>
          </cell>
          <cell r="J161">
            <v>0</v>
          </cell>
          <cell r="K161">
            <v>0</v>
          </cell>
          <cell r="L161">
            <v>0</v>
          </cell>
          <cell r="M161">
            <v>0</v>
          </cell>
          <cell r="N161">
            <v>0</v>
          </cell>
          <cell r="P161">
            <v>16.8</v>
          </cell>
          <cell r="Q161">
            <v>15.4</v>
          </cell>
          <cell r="T161">
            <v>64.599999999999994</v>
          </cell>
          <cell r="U161">
            <v>21.8</v>
          </cell>
          <cell r="V161">
            <v>39</v>
          </cell>
          <cell r="W161">
            <v>20.6</v>
          </cell>
          <cell r="X161">
            <v>29.8</v>
          </cell>
          <cell r="Y161">
            <v>19.5</v>
          </cell>
          <cell r="Z161">
            <v>18</v>
          </cell>
          <cell r="AA161">
            <v>55.7</v>
          </cell>
          <cell r="AB161">
            <v>21.5</v>
          </cell>
          <cell r="AC161">
            <v>21.5</v>
          </cell>
          <cell r="AD161">
            <v>17.8</v>
          </cell>
          <cell r="AE161">
            <v>19.7</v>
          </cell>
          <cell r="AF161">
            <v>17</v>
          </cell>
          <cell r="AJ161">
            <v>0</v>
          </cell>
          <cell r="AK161">
            <v>0</v>
          </cell>
          <cell r="AL161">
            <v>23.64</v>
          </cell>
          <cell r="AM161">
            <v>29.5</v>
          </cell>
          <cell r="AN161">
            <v>16.34</v>
          </cell>
          <cell r="AO161">
            <v>15.53</v>
          </cell>
          <cell r="AP161">
            <v>26.78</v>
          </cell>
          <cell r="AQ161">
            <v>30.69</v>
          </cell>
          <cell r="AR161">
            <v>16.34</v>
          </cell>
          <cell r="AS161">
            <v>29.05</v>
          </cell>
          <cell r="AT161">
            <v>0</v>
          </cell>
          <cell r="AU161">
            <v>0</v>
          </cell>
          <cell r="AV161">
            <v>0</v>
          </cell>
          <cell r="AW161">
            <v>0</v>
          </cell>
          <cell r="AX161">
            <v>0</v>
          </cell>
          <cell r="AY161">
            <v>0</v>
          </cell>
          <cell r="AZ161">
            <v>0</v>
          </cell>
          <cell r="BA161">
            <v>0</v>
          </cell>
        </row>
        <row r="162">
          <cell r="B162">
            <v>9</v>
          </cell>
          <cell r="C162">
            <v>0</v>
          </cell>
          <cell r="D162">
            <v>0</v>
          </cell>
          <cell r="E162">
            <v>0</v>
          </cell>
          <cell r="F162">
            <v>0</v>
          </cell>
          <cell r="G162">
            <v>0</v>
          </cell>
          <cell r="H162">
            <v>0</v>
          </cell>
          <cell r="I162">
            <v>0</v>
          </cell>
          <cell r="J162">
            <v>0</v>
          </cell>
          <cell r="K162">
            <v>0</v>
          </cell>
          <cell r="L162">
            <v>0</v>
          </cell>
          <cell r="M162">
            <v>0</v>
          </cell>
          <cell r="N162">
            <v>0</v>
          </cell>
          <cell r="P162">
            <v>14.8</v>
          </cell>
          <cell r="Q162">
            <v>14.4</v>
          </cell>
          <cell r="T162">
            <v>26.9</v>
          </cell>
          <cell r="U162">
            <v>20.5</v>
          </cell>
          <cell r="V162">
            <v>34.799999999999997</v>
          </cell>
          <cell r="W162">
            <v>20.100000000000001</v>
          </cell>
          <cell r="X162">
            <v>32.700000000000003</v>
          </cell>
          <cell r="Y162">
            <v>20.399999999999999</v>
          </cell>
          <cell r="Z162">
            <v>15.7</v>
          </cell>
          <cell r="AA162">
            <v>43.8</v>
          </cell>
          <cell r="AB162">
            <v>20.8</v>
          </cell>
          <cell r="AC162">
            <v>39.9</v>
          </cell>
          <cell r="AD162">
            <v>17.600000000000001</v>
          </cell>
          <cell r="AE162">
            <v>19.2</v>
          </cell>
          <cell r="AF162">
            <v>15.6</v>
          </cell>
          <cell r="AJ162">
            <v>0</v>
          </cell>
          <cell r="AK162">
            <v>0</v>
          </cell>
          <cell r="AL162">
            <v>15.79</v>
          </cell>
          <cell r="AM162">
            <v>20.37</v>
          </cell>
          <cell r="AN162">
            <v>16.059999999999999</v>
          </cell>
          <cell r="AO162">
            <v>15.93</v>
          </cell>
          <cell r="AP162">
            <v>18.559999999999999</v>
          </cell>
          <cell r="AQ162">
            <v>20.81</v>
          </cell>
          <cell r="AR162">
            <v>16.62</v>
          </cell>
          <cell r="AS162">
            <v>52.12</v>
          </cell>
          <cell r="AT162">
            <v>0</v>
          </cell>
          <cell r="AU162">
            <v>0</v>
          </cell>
          <cell r="AV162">
            <v>0</v>
          </cell>
          <cell r="AW162">
            <v>0</v>
          </cell>
          <cell r="AX162">
            <v>0</v>
          </cell>
          <cell r="AY162">
            <v>0</v>
          </cell>
          <cell r="AZ162">
            <v>0</v>
          </cell>
          <cell r="BA162">
            <v>0</v>
          </cell>
        </row>
        <row r="163">
          <cell r="B163">
            <v>10</v>
          </cell>
          <cell r="C163">
            <v>0</v>
          </cell>
          <cell r="D163">
            <v>0</v>
          </cell>
          <cell r="E163">
            <v>0</v>
          </cell>
          <cell r="F163">
            <v>0</v>
          </cell>
          <cell r="G163">
            <v>0</v>
          </cell>
          <cell r="H163">
            <v>0</v>
          </cell>
          <cell r="I163">
            <v>0</v>
          </cell>
          <cell r="J163">
            <v>0</v>
          </cell>
          <cell r="K163">
            <v>0</v>
          </cell>
          <cell r="L163">
            <v>0</v>
          </cell>
          <cell r="M163">
            <v>0</v>
          </cell>
          <cell r="N163">
            <v>0</v>
          </cell>
          <cell r="P163">
            <v>17.8</v>
          </cell>
          <cell r="Q163">
            <v>14.8</v>
          </cell>
          <cell r="T163">
            <v>23.3</v>
          </cell>
          <cell r="U163">
            <v>19.3</v>
          </cell>
          <cell r="V163">
            <v>39</v>
          </cell>
          <cell r="W163">
            <v>30.8</v>
          </cell>
          <cell r="X163">
            <v>29.9</v>
          </cell>
          <cell r="Y163">
            <v>25.7</v>
          </cell>
          <cell r="Z163">
            <v>14.7</v>
          </cell>
          <cell r="AA163">
            <v>39.200000000000003</v>
          </cell>
          <cell r="AB163">
            <v>18.8</v>
          </cell>
          <cell r="AC163">
            <v>23.1</v>
          </cell>
          <cell r="AD163">
            <v>16.3</v>
          </cell>
          <cell r="AE163">
            <v>18.7</v>
          </cell>
          <cell r="AF163">
            <v>19.600000000000001</v>
          </cell>
          <cell r="AJ163">
            <v>0</v>
          </cell>
          <cell r="AK163">
            <v>0</v>
          </cell>
          <cell r="AL163">
            <v>21.41</v>
          </cell>
          <cell r="AM163">
            <v>26.87</v>
          </cell>
          <cell r="AN163">
            <v>15.53</v>
          </cell>
          <cell r="AO163">
            <v>15.14</v>
          </cell>
          <cell r="AP163">
            <v>24.42</v>
          </cell>
          <cell r="AQ163">
            <v>27.85</v>
          </cell>
          <cell r="AR163">
            <v>16.059999999999999</v>
          </cell>
          <cell r="AS163">
            <v>36.83</v>
          </cell>
          <cell r="AT163">
            <v>0</v>
          </cell>
          <cell r="AU163">
            <v>0</v>
          </cell>
          <cell r="AV163">
            <v>0</v>
          </cell>
          <cell r="AW163">
            <v>0</v>
          </cell>
          <cell r="AX163">
            <v>0</v>
          </cell>
          <cell r="AY163">
            <v>0</v>
          </cell>
          <cell r="AZ163">
            <v>0</v>
          </cell>
          <cell r="BA163">
            <v>0</v>
          </cell>
        </row>
        <row r="164">
          <cell r="B164">
            <v>11</v>
          </cell>
          <cell r="C164">
            <v>0</v>
          </cell>
          <cell r="D164">
            <v>0</v>
          </cell>
          <cell r="E164">
            <v>0</v>
          </cell>
          <cell r="F164">
            <v>0</v>
          </cell>
          <cell r="G164">
            <v>0</v>
          </cell>
          <cell r="H164">
            <v>0</v>
          </cell>
          <cell r="I164">
            <v>0</v>
          </cell>
          <cell r="J164">
            <v>0</v>
          </cell>
          <cell r="K164">
            <v>0</v>
          </cell>
          <cell r="L164">
            <v>0</v>
          </cell>
          <cell r="M164">
            <v>0</v>
          </cell>
          <cell r="N164">
            <v>0</v>
          </cell>
          <cell r="P164">
            <v>14.5</v>
          </cell>
          <cell r="Q164">
            <v>14.5</v>
          </cell>
          <cell r="T164">
            <v>23.2</v>
          </cell>
          <cell r="U164">
            <v>18.899999999999999</v>
          </cell>
          <cell r="V164">
            <v>32</v>
          </cell>
          <cell r="W164">
            <v>19</v>
          </cell>
          <cell r="X164">
            <v>59.7</v>
          </cell>
          <cell r="Y164">
            <v>31.6</v>
          </cell>
          <cell r="Z164">
            <v>14.7</v>
          </cell>
          <cell r="AA164">
            <v>35.299999999999997</v>
          </cell>
          <cell r="AB164">
            <v>12.6</v>
          </cell>
          <cell r="AC164">
            <v>22.9</v>
          </cell>
          <cell r="AD164">
            <v>15.1</v>
          </cell>
          <cell r="AE164">
            <v>18.600000000000001</v>
          </cell>
          <cell r="AF164">
            <v>36.4</v>
          </cell>
          <cell r="AJ164">
            <v>0</v>
          </cell>
          <cell r="AK164">
            <v>0</v>
          </cell>
          <cell r="AL164">
            <v>30.41</v>
          </cell>
          <cell r="AM164">
            <v>36.83</v>
          </cell>
          <cell r="AN164">
            <v>15.93</v>
          </cell>
          <cell r="AO164">
            <v>15.01</v>
          </cell>
          <cell r="AP164">
            <v>33.520000000000003</v>
          </cell>
          <cell r="AQ164">
            <v>38.76</v>
          </cell>
          <cell r="AR164">
            <v>15.53</v>
          </cell>
          <cell r="AS164">
            <v>31.35</v>
          </cell>
          <cell r="AT164">
            <v>0</v>
          </cell>
          <cell r="AU164">
            <v>0</v>
          </cell>
          <cell r="AV164">
            <v>0</v>
          </cell>
          <cell r="AW164">
            <v>0</v>
          </cell>
          <cell r="AX164">
            <v>0</v>
          </cell>
          <cell r="AY164">
            <v>0</v>
          </cell>
          <cell r="AZ164">
            <v>0</v>
          </cell>
          <cell r="BA164">
            <v>0</v>
          </cell>
        </row>
        <row r="165">
          <cell r="B165">
            <v>12</v>
          </cell>
          <cell r="C165">
            <v>0</v>
          </cell>
          <cell r="D165">
            <v>0</v>
          </cell>
          <cell r="E165">
            <v>0</v>
          </cell>
          <cell r="F165">
            <v>0</v>
          </cell>
          <cell r="G165">
            <v>0</v>
          </cell>
          <cell r="H165">
            <v>0</v>
          </cell>
          <cell r="I165">
            <v>0</v>
          </cell>
          <cell r="J165">
            <v>0</v>
          </cell>
          <cell r="K165">
            <v>0</v>
          </cell>
          <cell r="L165">
            <v>0</v>
          </cell>
          <cell r="M165">
            <v>0</v>
          </cell>
          <cell r="N165">
            <v>0</v>
          </cell>
          <cell r="P165">
            <v>17.3</v>
          </cell>
          <cell r="Q165">
            <v>13.8</v>
          </cell>
          <cell r="T165">
            <v>24.2</v>
          </cell>
          <cell r="U165">
            <v>20.7</v>
          </cell>
          <cell r="V165">
            <v>31.5</v>
          </cell>
          <cell r="W165">
            <v>18.8</v>
          </cell>
          <cell r="X165">
            <v>25.5</v>
          </cell>
          <cell r="Y165">
            <v>24.7</v>
          </cell>
          <cell r="Z165">
            <v>16.3</v>
          </cell>
          <cell r="AA165">
            <v>31.2</v>
          </cell>
          <cell r="AB165">
            <v>15.4</v>
          </cell>
          <cell r="AC165">
            <v>20.3</v>
          </cell>
          <cell r="AD165">
            <v>14.5</v>
          </cell>
          <cell r="AE165">
            <v>19.2</v>
          </cell>
          <cell r="AF165">
            <v>48.3</v>
          </cell>
          <cell r="AJ165">
            <v>0</v>
          </cell>
          <cell r="AK165">
            <v>0</v>
          </cell>
          <cell r="AL165">
            <v>35.79</v>
          </cell>
          <cell r="AM165">
            <v>42.32</v>
          </cell>
          <cell r="AN165">
            <v>15.14</v>
          </cell>
          <cell r="AO165">
            <v>14.88</v>
          </cell>
          <cell r="AP165">
            <v>38.97</v>
          </cell>
          <cell r="AQ165">
            <v>45.29</v>
          </cell>
          <cell r="AR165">
            <v>15.53</v>
          </cell>
          <cell r="AS165">
            <v>29.95</v>
          </cell>
          <cell r="AT165">
            <v>0</v>
          </cell>
          <cell r="AU165">
            <v>0</v>
          </cell>
          <cell r="AV165">
            <v>0</v>
          </cell>
          <cell r="AW165">
            <v>0</v>
          </cell>
          <cell r="AX165">
            <v>0</v>
          </cell>
          <cell r="AY165">
            <v>0</v>
          </cell>
          <cell r="AZ165">
            <v>0</v>
          </cell>
          <cell r="BA165">
            <v>0</v>
          </cell>
        </row>
        <row r="166">
          <cell r="B166">
            <v>13</v>
          </cell>
          <cell r="C166">
            <v>0</v>
          </cell>
          <cell r="D166">
            <v>0</v>
          </cell>
          <cell r="E166">
            <v>0</v>
          </cell>
          <cell r="F166">
            <v>0</v>
          </cell>
          <cell r="G166">
            <v>0</v>
          </cell>
          <cell r="H166">
            <v>0</v>
          </cell>
          <cell r="I166">
            <v>0</v>
          </cell>
          <cell r="J166">
            <v>0</v>
          </cell>
          <cell r="K166">
            <v>0</v>
          </cell>
          <cell r="L166">
            <v>0</v>
          </cell>
          <cell r="M166">
            <v>0</v>
          </cell>
          <cell r="N166">
            <v>0</v>
          </cell>
          <cell r="P166">
            <v>20.399999999999999</v>
          </cell>
          <cell r="Q166">
            <v>18.3</v>
          </cell>
          <cell r="T166">
            <v>34.299999999999997</v>
          </cell>
          <cell r="U166">
            <v>15.4</v>
          </cell>
          <cell r="V166">
            <v>29.5</v>
          </cell>
          <cell r="W166">
            <v>23.5</v>
          </cell>
          <cell r="X166">
            <v>29.6</v>
          </cell>
          <cell r="Y166">
            <v>21.5</v>
          </cell>
          <cell r="Z166">
            <v>14.7</v>
          </cell>
          <cell r="AA166">
            <v>30.2</v>
          </cell>
          <cell r="AB166">
            <v>15.6</v>
          </cell>
          <cell r="AC166">
            <v>19.8</v>
          </cell>
          <cell r="AD166">
            <v>15.1</v>
          </cell>
          <cell r="AE166">
            <v>21</v>
          </cell>
          <cell r="AF166">
            <v>22.1</v>
          </cell>
          <cell r="AJ166">
            <v>0</v>
          </cell>
          <cell r="AK166">
            <v>0</v>
          </cell>
          <cell r="AL166">
            <v>31.35</v>
          </cell>
          <cell r="AM166">
            <v>37.89</v>
          </cell>
          <cell r="AN166">
            <v>15.01</v>
          </cell>
          <cell r="AO166">
            <v>14.27</v>
          </cell>
          <cell r="AP166">
            <v>34.770000000000003</v>
          </cell>
          <cell r="AQ166">
            <v>40.26</v>
          </cell>
          <cell r="AR166">
            <v>15.53</v>
          </cell>
          <cell r="AS166">
            <v>29.05</v>
          </cell>
          <cell r="AT166">
            <v>0</v>
          </cell>
          <cell r="AU166">
            <v>0</v>
          </cell>
          <cell r="AV166">
            <v>0</v>
          </cell>
          <cell r="AW166">
            <v>0</v>
          </cell>
          <cell r="AX166">
            <v>0</v>
          </cell>
          <cell r="AY166">
            <v>0</v>
          </cell>
          <cell r="AZ166">
            <v>0</v>
          </cell>
          <cell r="BA166">
            <v>0</v>
          </cell>
        </row>
        <row r="167">
          <cell r="B167">
            <v>14</v>
          </cell>
          <cell r="C167">
            <v>0</v>
          </cell>
          <cell r="D167">
            <v>0</v>
          </cell>
          <cell r="E167">
            <v>0</v>
          </cell>
          <cell r="F167">
            <v>0</v>
          </cell>
          <cell r="G167">
            <v>0</v>
          </cell>
          <cell r="H167">
            <v>0</v>
          </cell>
          <cell r="I167">
            <v>0</v>
          </cell>
          <cell r="J167">
            <v>0</v>
          </cell>
          <cell r="K167">
            <v>0</v>
          </cell>
          <cell r="L167">
            <v>0</v>
          </cell>
          <cell r="M167">
            <v>0</v>
          </cell>
          <cell r="N167">
            <v>0</v>
          </cell>
          <cell r="P167">
            <v>14.6</v>
          </cell>
          <cell r="Q167">
            <v>16</v>
          </cell>
          <cell r="S167">
            <v>31.2</v>
          </cell>
          <cell r="T167">
            <v>39.5</v>
          </cell>
          <cell r="U167">
            <v>15</v>
          </cell>
          <cell r="V167">
            <v>29.5</v>
          </cell>
          <cell r="W167">
            <v>16.100000000000001</v>
          </cell>
          <cell r="X167">
            <v>24.5</v>
          </cell>
          <cell r="Y167">
            <v>27.9</v>
          </cell>
          <cell r="Z167">
            <v>14.7</v>
          </cell>
          <cell r="AA167">
            <v>35.799999999999997</v>
          </cell>
          <cell r="AB167">
            <v>15.6</v>
          </cell>
          <cell r="AC167">
            <v>19</v>
          </cell>
          <cell r="AD167">
            <v>14.9</v>
          </cell>
          <cell r="AE167">
            <v>23.7</v>
          </cell>
          <cell r="AF167">
            <v>19.899999999999999</v>
          </cell>
          <cell r="AJ167">
            <v>0</v>
          </cell>
          <cell r="AK167">
            <v>0</v>
          </cell>
          <cell r="AL167">
            <v>20.03</v>
          </cell>
          <cell r="AM167">
            <v>25.21</v>
          </cell>
          <cell r="AN167">
            <v>14.88</v>
          </cell>
          <cell r="AO167">
            <v>14.03</v>
          </cell>
          <cell r="AP167">
            <v>23.06</v>
          </cell>
          <cell r="AQ167">
            <v>26.23</v>
          </cell>
          <cell r="AR167">
            <v>15.01</v>
          </cell>
          <cell r="AS167">
            <v>27.3</v>
          </cell>
          <cell r="AT167">
            <v>0</v>
          </cell>
          <cell r="AU167">
            <v>0</v>
          </cell>
          <cell r="AV167">
            <v>0</v>
          </cell>
          <cell r="AW167">
            <v>0</v>
          </cell>
          <cell r="AX167">
            <v>0</v>
          </cell>
          <cell r="AY167">
            <v>0</v>
          </cell>
          <cell r="AZ167">
            <v>0</v>
          </cell>
          <cell r="BA167">
            <v>0</v>
          </cell>
        </row>
        <row r="168">
          <cell r="B168">
            <v>15</v>
          </cell>
          <cell r="C168">
            <v>0</v>
          </cell>
          <cell r="D168">
            <v>0</v>
          </cell>
          <cell r="E168">
            <v>0</v>
          </cell>
          <cell r="F168">
            <v>0</v>
          </cell>
          <cell r="G168">
            <v>0</v>
          </cell>
          <cell r="H168">
            <v>0</v>
          </cell>
          <cell r="I168">
            <v>0</v>
          </cell>
          <cell r="J168">
            <v>0</v>
          </cell>
          <cell r="K168">
            <v>0</v>
          </cell>
          <cell r="L168">
            <v>0</v>
          </cell>
          <cell r="M168">
            <v>0</v>
          </cell>
          <cell r="N168">
            <v>0</v>
          </cell>
          <cell r="P168">
            <v>13.6</v>
          </cell>
          <cell r="Q168">
            <v>17.100000000000001</v>
          </cell>
          <cell r="S168">
            <v>15.4</v>
          </cell>
          <cell r="T168">
            <v>28.5</v>
          </cell>
          <cell r="U168">
            <v>15</v>
          </cell>
          <cell r="V168">
            <v>28.8</v>
          </cell>
          <cell r="W168">
            <v>14.5</v>
          </cell>
          <cell r="X168">
            <v>23.5</v>
          </cell>
          <cell r="Y168">
            <v>20</v>
          </cell>
          <cell r="Z168">
            <v>12.9</v>
          </cell>
          <cell r="AA168">
            <v>26.9</v>
          </cell>
          <cell r="AB168">
            <v>14.6</v>
          </cell>
          <cell r="AC168">
            <v>18.3</v>
          </cell>
          <cell r="AD168">
            <v>17.100000000000001</v>
          </cell>
          <cell r="AE168">
            <v>21.1</v>
          </cell>
          <cell r="AF168">
            <v>18.600000000000001</v>
          </cell>
          <cell r="AJ168">
            <v>0</v>
          </cell>
          <cell r="AK168">
            <v>0</v>
          </cell>
          <cell r="AL168">
            <v>18.41</v>
          </cell>
          <cell r="AM168">
            <v>23.64</v>
          </cell>
          <cell r="AN168">
            <v>14.27</v>
          </cell>
          <cell r="AO168">
            <v>13.68</v>
          </cell>
          <cell r="AP168">
            <v>21.41</v>
          </cell>
          <cell r="AQ168">
            <v>24.24</v>
          </cell>
          <cell r="AR168">
            <v>14.76</v>
          </cell>
          <cell r="AS168">
            <v>25.21</v>
          </cell>
          <cell r="AT168">
            <v>0</v>
          </cell>
          <cell r="AU168">
            <v>0</v>
          </cell>
          <cell r="AV168">
            <v>0</v>
          </cell>
          <cell r="AW168">
            <v>0</v>
          </cell>
          <cell r="AX168">
            <v>0</v>
          </cell>
          <cell r="AY168">
            <v>0</v>
          </cell>
          <cell r="AZ168">
            <v>0</v>
          </cell>
          <cell r="BA168">
            <v>0</v>
          </cell>
        </row>
        <row r="169">
          <cell r="B169">
            <v>16</v>
          </cell>
          <cell r="C169">
            <v>0</v>
          </cell>
          <cell r="D169">
            <v>0</v>
          </cell>
          <cell r="E169">
            <v>0</v>
          </cell>
          <cell r="F169">
            <v>0</v>
          </cell>
          <cell r="G169">
            <v>0</v>
          </cell>
          <cell r="H169">
            <v>0</v>
          </cell>
          <cell r="I169">
            <v>0</v>
          </cell>
          <cell r="J169">
            <v>0</v>
          </cell>
          <cell r="K169">
            <v>0</v>
          </cell>
          <cell r="L169">
            <v>0</v>
          </cell>
          <cell r="M169">
            <v>0</v>
          </cell>
          <cell r="N169">
            <v>0</v>
          </cell>
          <cell r="P169">
            <v>21.1</v>
          </cell>
          <cell r="Q169">
            <v>13.7</v>
          </cell>
          <cell r="S169">
            <v>11.9</v>
          </cell>
          <cell r="T169">
            <v>24.5</v>
          </cell>
          <cell r="U169">
            <v>35.799999999999997</v>
          </cell>
          <cell r="W169">
            <v>14.3</v>
          </cell>
          <cell r="X169">
            <v>25.8</v>
          </cell>
          <cell r="Y169">
            <v>19.5</v>
          </cell>
          <cell r="Z169">
            <v>12.5</v>
          </cell>
          <cell r="AA169">
            <v>25.4</v>
          </cell>
          <cell r="AB169">
            <v>14.4</v>
          </cell>
          <cell r="AC169">
            <v>17.3</v>
          </cell>
          <cell r="AD169">
            <v>14.3</v>
          </cell>
          <cell r="AE169">
            <v>24.3</v>
          </cell>
          <cell r="AF169">
            <v>17.600000000000001</v>
          </cell>
          <cell r="AJ169">
            <v>0</v>
          </cell>
          <cell r="AK169">
            <v>0</v>
          </cell>
          <cell r="AL169">
            <v>16.62</v>
          </cell>
          <cell r="AM169">
            <v>21.41</v>
          </cell>
          <cell r="AN169">
            <v>14.03</v>
          </cell>
          <cell r="AO169">
            <v>13.35</v>
          </cell>
          <cell r="AP169">
            <v>19.53</v>
          </cell>
          <cell r="AQ169">
            <v>21.98</v>
          </cell>
          <cell r="AR169">
            <v>14.51</v>
          </cell>
          <cell r="AS169">
            <v>23.25</v>
          </cell>
          <cell r="AT169">
            <v>0</v>
          </cell>
          <cell r="AU169">
            <v>0</v>
          </cell>
          <cell r="AV169">
            <v>0</v>
          </cell>
          <cell r="AW169">
            <v>0</v>
          </cell>
          <cell r="AX169">
            <v>0</v>
          </cell>
          <cell r="AY169">
            <v>0</v>
          </cell>
          <cell r="AZ169">
            <v>0</v>
          </cell>
          <cell r="BA169">
            <v>0</v>
          </cell>
        </row>
        <row r="170">
          <cell r="B170">
            <v>17</v>
          </cell>
          <cell r="C170">
            <v>0</v>
          </cell>
          <cell r="D170">
            <v>0</v>
          </cell>
          <cell r="E170">
            <v>0</v>
          </cell>
          <cell r="F170">
            <v>0</v>
          </cell>
          <cell r="G170">
            <v>0</v>
          </cell>
          <cell r="H170">
            <v>0</v>
          </cell>
          <cell r="I170">
            <v>0</v>
          </cell>
          <cell r="J170">
            <v>0</v>
          </cell>
          <cell r="K170">
            <v>0</v>
          </cell>
          <cell r="L170">
            <v>0</v>
          </cell>
          <cell r="M170">
            <v>0</v>
          </cell>
          <cell r="N170">
            <v>0</v>
          </cell>
          <cell r="P170">
            <v>15.5</v>
          </cell>
          <cell r="Q170">
            <v>24.6</v>
          </cell>
          <cell r="S170">
            <v>10.8</v>
          </cell>
          <cell r="T170">
            <v>22.1</v>
          </cell>
          <cell r="U170">
            <v>15.8</v>
          </cell>
          <cell r="W170">
            <v>13.9</v>
          </cell>
          <cell r="X170">
            <v>28.7</v>
          </cell>
          <cell r="Y170">
            <v>18.7</v>
          </cell>
          <cell r="Z170">
            <v>10.7</v>
          </cell>
          <cell r="AA170">
            <v>22.1</v>
          </cell>
          <cell r="AB170">
            <v>13.2</v>
          </cell>
          <cell r="AC170">
            <v>16.899999999999999</v>
          </cell>
          <cell r="AD170">
            <v>14</v>
          </cell>
          <cell r="AE170">
            <v>24.1</v>
          </cell>
          <cell r="AF170">
            <v>16.100000000000001</v>
          </cell>
          <cell r="AJ170">
            <v>0</v>
          </cell>
          <cell r="AK170">
            <v>0</v>
          </cell>
          <cell r="AL170">
            <v>15.53</v>
          </cell>
          <cell r="AM170">
            <v>20.03</v>
          </cell>
          <cell r="AN170">
            <v>13.68</v>
          </cell>
          <cell r="AO170">
            <v>13.13</v>
          </cell>
          <cell r="AP170">
            <v>18.25</v>
          </cell>
          <cell r="AQ170">
            <v>20.440000000000001</v>
          </cell>
          <cell r="AR170">
            <v>16.91</v>
          </cell>
          <cell r="AS170">
            <v>20.03</v>
          </cell>
          <cell r="AT170">
            <v>0</v>
          </cell>
          <cell r="AU170">
            <v>0</v>
          </cell>
          <cell r="AV170">
            <v>0</v>
          </cell>
          <cell r="AW170">
            <v>0</v>
          </cell>
          <cell r="AX170">
            <v>0</v>
          </cell>
          <cell r="AY170">
            <v>0</v>
          </cell>
          <cell r="AZ170">
            <v>0</v>
          </cell>
          <cell r="BA170">
            <v>0</v>
          </cell>
        </row>
        <row r="171">
          <cell r="B171">
            <v>18</v>
          </cell>
          <cell r="C171">
            <v>0</v>
          </cell>
          <cell r="D171">
            <v>0</v>
          </cell>
          <cell r="E171">
            <v>0</v>
          </cell>
          <cell r="F171">
            <v>0</v>
          </cell>
          <cell r="G171">
            <v>0</v>
          </cell>
          <cell r="H171">
            <v>0</v>
          </cell>
          <cell r="I171">
            <v>0</v>
          </cell>
          <cell r="J171">
            <v>0</v>
          </cell>
          <cell r="K171">
            <v>0</v>
          </cell>
          <cell r="L171">
            <v>0</v>
          </cell>
          <cell r="M171">
            <v>0</v>
          </cell>
          <cell r="N171">
            <v>0</v>
          </cell>
          <cell r="P171">
            <v>17.399999999999999</v>
          </cell>
          <cell r="Q171">
            <v>27.5</v>
          </cell>
          <cell r="S171">
            <v>5.8</v>
          </cell>
          <cell r="T171">
            <v>20.399999999999999</v>
          </cell>
          <cell r="U171">
            <v>20.2</v>
          </cell>
          <cell r="W171">
            <v>13.9</v>
          </cell>
          <cell r="X171">
            <v>31.5</v>
          </cell>
          <cell r="Y171">
            <v>18.600000000000001</v>
          </cell>
          <cell r="Z171">
            <v>10.7</v>
          </cell>
          <cell r="AA171">
            <v>22.1</v>
          </cell>
          <cell r="AB171">
            <v>13.2</v>
          </cell>
          <cell r="AC171">
            <v>16.600000000000001</v>
          </cell>
          <cell r="AD171">
            <v>13.2</v>
          </cell>
          <cell r="AE171">
            <v>22.2</v>
          </cell>
          <cell r="AF171">
            <v>15.2</v>
          </cell>
          <cell r="AJ171">
            <v>0</v>
          </cell>
          <cell r="AK171">
            <v>0</v>
          </cell>
          <cell r="AL171">
            <v>15.01</v>
          </cell>
          <cell r="AM171">
            <v>19.37</v>
          </cell>
          <cell r="AN171">
            <v>13.35</v>
          </cell>
          <cell r="AO171">
            <v>13.13</v>
          </cell>
          <cell r="AP171">
            <v>17.64</v>
          </cell>
          <cell r="AQ171">
            <v>19.7</v>
          </cell>
          <cell r="AR171">
            <v>16.91</v>
          </cell>
          <cell r="AS171">
            <v>19.04</v>
          </cell>
          <cell r="AT171">
            <v>0</v>
          </cell>
          <cell r="AU171">
            <v>0</v>
          </cell>
          <cell r="AV171">
            <v>0</v>
          </cell>
          <cell r="AW171">
            <v>0</v>
          </cell>
          <cell r="AX171">
            <v>0</v>
          </cell>
          <cell r="AY171">
            <v>0</v>
          </cell>
          <cell r="AZ171">
            <v>0</v>
          </cell>
          <cell r="BA171">
            <v>0</v>
          </cell>
        </row>
        <row r="172">
          <cell r="B172">
            <v>19</v>
          </cell>
          <cell r="C172">
            <v>0</v>
          </cell>
          <cell r="D172">
            <v>0</v>
          </cell>
          <cell r="E172">
            <v>0</v>
          </cell>
          <cell r="F172">
            <v>0</v>
          </cell>
          <cell r="G172">
            <v>0</v>
          </cell>
          <cell r="H172">
            <v>0</v>
          </cell>
          <cell r="I172">
            <v>0</v>
          </cell>
          <cell r="J172">
            <v>0</v>
          </cell>
          <cell r="K172">
            <v>0</v>
          </cell>
          <cell r="L172">
            <v>0</v>
          </cell>
          <cell r="M172">
            <v>0</v>
          </cell>
          <cell r="N172">
            <v>0</v>
          </cell>
          <cell r="P172">
            <v>24.2</v>
          </cell>
          <cell r="Q172">
            <v>15.2</v>
          </cell>
          <cell r="S172">
            <v>8.1</v>
          </cell>
          <cell r="T172">
            <v>19.3</v>
          </cell>
          <cell r="U172">
            <v>31.8</v>
          </cell>
          <cell r="V172">
            <v>20</v>
          </cell>
          <cell r="W172">
            <v>13.9</v>
          </cell>
          <cell r="X172">
            <v>24.3</v>
          </cell>
          <cell r="Y172">
            <v>18.600000000000001</v>
          </cell>
          <cell r="Z172">
            <v>10.7</v>
          </cell>
          <cell r="AA172">
            <v>58.8</v>
          </cell>
          <cell r="AB172">
            <v>12.4</v>
          </cell>
          <cell r="AC172">
            <v>15.9</v>
          </cell>
          <cell r="AD172">
            <v>13</v>
          </cell>
          <cell r="AE172">
            <v>22.1</v>
          </cell>
          <cell r="AF172">
            <v>17.899999999999999</v>
          </cell>
          <cell r="AJ172">
            <v>0</v>
          </cell>
          <cell r="AK172">
            <v>0</v>
          </cell>
          <cell r="AL172">
            <v>14.51</v>
          </cell>
          <cell r="AM172">
            <v>18.72</v>
          </cell>
          <cell r="AN172">
            <v>13.13</v>
          </cell>
          <cell r="AO172">
            <v>13.13</v>
          </cell>
          <cell r="AP172">
            <v>17.05</v>
          </cell>
          <cell r="AQ172">
            <v>18.989999999999998</v>
          </cell>
          <cell r="AR172">
            <v>14.76</v>
          </cell>
          <cell r="AS172">
            <v>18.41</v>
          </cell>
          <cell r="AT172">
            <v>0</v>
          </cell>
          <cell r="AU172">
            <v>0</v>
          </cell>
          <cell r="AV172">
            <v>0</v>
          </cell>
          <cell r="AW172">
            <v>0</v>
          </cell>
          <cell r="AX172">
            <v>0</v>
          </cell>
          <cell r="AY172">
            <v>0</v>
          </cell>
          <cell r="AZ172">
            <v>0</v>
          </cell>
          <cell r="BA172">
            <v>0</v>
          </cell>
        </row>
        <row r="173">
          <cell r="B173">
            <v>20</v>
          </cell>
          <cell r="C173">
            <v>0</v>
          </cell>
          <cell r="D173">
            <v>0</v>
          </cell>
          <cell r="E173">
            <v>0</v>
          </cell>
          <cell r="F173">
            <v>0</v>
          </cell>
          <cell r="G173">
            <v>0</v>
          </cell>
          <cell r="H173">
            <v>0</v>
          </cell>
          <cell r="I173">
            <v>0</v>
          </cell>
          <cell r="J173">
            <v>0</v>
          </cell>
          <cell r="K173">
            <v>0</v>
          </cell>
          <cell r="L173">
            <v>0</v>
          </cell>
          <cell r="M173">
            <v>0</v>
          </cell>
          <cell r="N173">
            <v>0</v>
          </cell>
          <cell r="P173">
            <v>15.7</v>
          </cell>
          <cell r="Q173">
            <v>14.8</v>
          </cell>
          <cell r="S173">
            <v>8.1</v>
          </cell>
          <cell r="T173">
            <v>19.100000000000001</v>
          </cell>
          <cell r="U173">
            <v>16</v>
          </cell>
          <cell r="V173">
            <v>19.5</v>
          </cell>
          <cell r="W173">
            <v>19.899999999999999</v>
          </cell>
          <cell r="X173">
            <v>22.9</v>
          </cell>
          <cell r="Y173">
            <v>19.399999999999999</v>
          </cell>
          <cell r="Z173">
            <v>10.7</v>
          </cell>
          <cell r="AA173">
            <v>21.7</v>
          </cell>
          <cell r="AB173">
            <v>12.3</v>
          </cell>
          <cell r="AC173">
            <v>14.5</v>
          </cell>
          <cell r="AD173">
            <v>12.7</v>
          </cell>
          <cell r="AE173">
            <v>20.5</v>
          </cell>
          <cell r="AF173">
            <v>25.1</v>
          </cell>
          <cell r="AJ173">
            <v>0</v>
          </cell>
          <cell r="AK173">
            <v>0</v>
          </cell>
          <cell r="AL173">
            <v>20.03</v>
          </cell>
          <cell r="AM173">
            <v>25.21</v>
          </cell>
          <cell r="AN173">
            <v>13.13</v>
          </cell>
          <cell r="AO173">
            <v>12.92</v>
          </cell>
          <cell r="AP173">
            <v>23.06</v>
          </cell>
          <cell r="AQ173">
            <v>26.23</v>
          </cell>
          <cell r="AR173">
            <v>14.51</v>
          </cell>
          <cell r="AS173">
            <v>17.489999999999998</v>
          </cell>
          <cell r="AT173">
            <v>0</v>
          </cell>
          <cell r="AU173">
            <v>0</v>
          </cell>
          <cell r="AV173">
            <v>0</v>
          </cell>
          <cell r="AW173">
            <v>0</v>
          </cell>
          <cell r="AX173">
            <v>0</v>
          </cell>
          <cell r="AY173">
            <v>0</v>
          </cell>
          <cell r="AZ173">
            <v>0</v>
          </cell>
          <cell r="BA173">
            <v>0</v>
          </cell>
        </row>
        <row r="174">
          <cell r="B174">
            <v>21</v>
          </cell>
          <cell r="C174">
            <v>0</v>
          </cell>
          <cell r="D174">
            <v>0</v>
          </cell>
          <cell r="E174">
            <v>0</v>
          </cell>
          <cell r="F174">
            <v>0</v>
          </cell>
          <cell r="G174">
            <v>0</v>
          </cell>
          <cell r="H174">
            <v>0</v>
          </cell>
          <cell r="I174">
            <v>0</v>
          </cell>
          <cell r="J174">
            <v>0</v>
          </cell>
          <cell r="K174">
            <v>0</v>
          </cell>
          <cell r="L174">
            <v>0</v>
          </cell>
          <cell r="M174">
            <v>0</v>
          </cell>
          <cell r="N174">
            <v>0</v>
          </cell>
          <cell r="P174">
            <v>14</v>
          </cell>
          <cell r="Q174">
            <v>15</v>
          </cell>
          <cell r="S174">
            <v>8.1</v>
          </cell>
          <cell r="T174">
            <v>19.399999999999999</v>
          </cell>
          <cell r="U174">
            <v>15.5</v>
          </cell>
          <cell r="V174">
            <v>19</v>
          </cell>
          <cell r="W174">
            <v>13.7</v>
          </cell>
          <cell r="X174">
            <v>22.1</v>
          </cell>
          <cell r="Y174">
            <v>16.2</v>
          </cell>
          <cell r="Z174">
            <v>11.1</v>
          </cell>
          <cell r="AA174">
            <v>20.100000000000001</v>
          </cell>
          <cell r="AB174">
            <v>11.8</v>
          </cell>
          <cell r="AC174">
            <v>14.3</v>
          </cell>
          <cell r="AD174">
            <v>12.4</v>
          </cell>
          <cell r="AE174">
            <v>19.7</v>
          </cell>
          <cell r="AF174">
            <v>18.399999999999999</v>
          </cell>
          <cell r="AJ174">
            <v>0</v>
          </cell>
          <cell r="AK174">
            <v>0</v>
          </cell>
          <cell r="AL174">
            <v>16.91</v>
          </cell>
          <cell r="AM174">
            <v>21.77</v>
          </cell>
          <cell r="AN174">
            <v>13.13</v>
          </cell>
          <cell r="AO174">
            <v>12.92</v>
          </cell>
          <cell r="AP174">
            <v>19.7</v>
          </cell>
          <cell r="AQ174">
            <v>22.18</v>
          </cell>
          <cell r="AR174">
            <v>13.8</v>
          </cell>
          <cell r="AS174">
            <v>17.489999999999998</v>
          </cell>
          <cell r="AT174">
            <v>0</v>
          </cell>
          <cell r="AU174">
            <v>0</v>
          </cell>
          <cell r="AV174">
            <v>0</v>
          </cell>
          <cell r="AW174">
            <v>0</v>
          </cell>
          <cell r="AX174">
            <v>0</v>
          </cell>
          <cell r="AY174">
            <v>0</v>
          </cell>
          <cell r="AZ174">
            <v>0</v>
          </cell>
          <cell r="BA174">
            <v>0</v>
          </cell>
        </row>
        <row r="175">
          <cell r="B175">
            <v>22</v>
          </cell>
          <cell r="C175">
            <v>0</v>
          </cell>
          <cell r="D175">
            <v>0</v>
          </cell>
          <cell r="E175">
            <v>0</v>
          </cell>
          <cell r="F175">
            <v>0</v>
          </cell>
          <cell r="G175">
            <v>0</v>
          </cell>
          <cell r="H175">
            <v>0</v>
          </cell>
          <cell r="I175">
            <v>0</v>
          </cell>
          <cell r="J175">
            <v>0</v>
          </cell>
          <cell r="K175">
            <v>0</v>
          </cell>
          <cell r="L175">
            <v>0</v>
          </cell>
          <cell r="M175">
            <v>0</v>
          </cell>
          <cell r="N175">
            <v>0</v>
          </cell>
          <cell r="P175">
            <v>21.6</v>
          </cell>
          <cell r="Q175">
            <v>14.2</v>
          </cell>
          <cell r="T175">
            <v>16.3</v>
          </cell>
          <cell r="U175">
            <v>14.2</v>
          </cell>
          <cell r="V175">
            <v>17.600000000000001</v>
          </cell>
          <cell r="W175">
            <v>13.5</v>
          </cell>
          <cell r="X175">
            <v>21.5</v>
          </cell>
          <cell r="Y175">
            <v>15.6</v>
          </cell>
          <cell r="Z175">
            <v>10.199999999999999</v>
          </cell>
          <cell r="AA175">
            <v>17.3</v>
          </cell>
          <cell r="AB175">
            <v>11.8</v>
          </cell>
          <cell r="AC175">
            <v>14.1</v>
          </cell>
          <cell r="AD175">
            <v>12.1</v>
          </cell>
          <cell r="AE175">
            <v>19.5</v>
          </cell>
          <cell r="AF175">
            <v>18.3</v>
          </cell>
          <cell r="AJ175">
            <v>0</v>
          </cell>
          <cell r="AK175">
            <v>0</v>
          </cell>
          <cell r="AL175">
            <v>15.01</v>
          </cell>
          <cell r="AM175">
            <v>19.37</v>
          </cell>
          <cell r="AN175">
            <v>12.92</v>
          </cell>
          <cell r="AO175">
            <v>13.46</v>
          </cell>
          <cell r="AP175">
            <v>17.489999999999998</v>
          </cell>
          <cell r="AQ175">
            <v>19.52</v>
          </cell>
          <cell r="AR175">
            <v>13.57</v>
          </cell>
          <cell r="AS175">
            <v>16.34</v>
          </cell>
          <cell r="AT175">
            <v>0</v>
          </cell>
          <cell r="AU175">
            <v>0</v>
          </cell>
          <cell r="AV175">
            <v>0</v>
          </cell>
          <cell r="AW175">
            <v>0</v>
          </cell>
          <cell r="AX175">
            <v>0</v>
          </cell>
          <cell r="AY175">
            <v>0</v>
          </cell>
          <cell r="AZ175">
            <v>0</v>
          </cell>
          <cell r="BA175">
            <v>0</v>
          </cell>
        </row>
        <row r="176">
          <cell r="B176">
            <v>23</v>
          </cell>
          <cell r="C176">
            <v>0</v>
          </cell>
          <cell r="D176">
            <v>0</v>
          </cell>
          <cell r="E176">
            <v>0</v>
          </cell>
          <cell r="F176">
            <v>0</v>
          </cell>
          <cell r="G176">
            <v>0</v>
          </cell>
          <cell r="H176">
            <v>0</v>
          </cell>
          <cell r="I176">
            <v>0</v>
          </cell>
          <cell r="J176">
            <v>0</v>
          </cell>
          <cell r="K176">
            <v>0</v>
          </cell>
          <cell r="L176">
            <v>0</v>
          </cell>
          <cell r="M176">
            <v>0</v>
          </cell>
          <cell r="N176">
            <v>0</v>
          </cell>
          <cell r="P176">
            <v>32.9</v>
          </cell>
          <cell r="Q176">
            <v>13.8</v>
          </cell>
          <cell r="T176">
            <v>15.3</v>
          </cell>
          <cell r="U176">
            <v>14.4</v>
          </cell>
          <cell r="V176">
            <v>15.7</v>
          </cell>
          <cell r="W176">
            <v>13.1</v>
          </cell>
          <cell r="X176">
            <v>26.2</v>
          </cell>
          <cell r="Y176">
            <v>16.2</v>
          </cell>
          <cell r="Z176">
            <v>9.9</v>
          </cell>
          <cell r="AA176">
            <v>17.8</v>
          </cell>
          <cell r="AB176">
            <v>11.7</v>
          </cell>
          <cell r="AC176">
            <v>13.7</v>
          </cell>
          <cell r="AD176">
            <v>31.4</v>
          </cell>
          <cell r="AE176">
            <v>22.8</v>
          </cell>
          <cell r="AF176">
            <v>29</v>
          </cell>
          <cell r="AJ176">
            <v>0</v>
          </cell>
          <cell r="AK176">
            <v>0</v>
          </cell>
          <cell r="AL176">
            <v>14.03</v>
          </cell>
          <cell r="AM176">
            <v>18.100000000000001</v>
          </cell>
          <cell r="AN176">
            <v>12.92</v>
          </cell>
          <cell r="AO176">
            <v>13.13</v>
          </cell>
          <cell r="AP176">
            <v>16.48</v>
          </cell>
          <cell r="AQ176">
            <v>18.3</v>
          </cell>
          <cell r="AR176">
            <v>13.13</v>
          </cell>
          <cell r="AS176">
            <v>16.34</v>
          </cell>
          <cell r="AT176">
            <v>0</v>
          </cell>
          <cell r="AU176">
            <v>0</v>
          </cell>
          <cell r="AV176">
            <v>0</v>
          </cell>
          <cell r="AW176">
            <v>0</v>
          </cell>
          <cell r="AX176">
            <v>0</v>
          </cell>
          <cell r="AY176">
            <v>0</v>
          </cell>
          <cell r="AZ176">
            <v>0</v>
          </cell>
          <cell r="BA176">
            <v>0</v>
          </cell>
        </row>
        <row r="177">
          <cell r="B177">
            <v>24</v>
          </cell>
          <cell r="C177">
            <v>0</v>
          </cell>
          <cell r="D177">
            <v>0</v>
          </cell>
          <cell r="E177">
            <v>0</v>
          </cell>
          <cell r="F177">
            <v>0</v>
          </cell>
          <cell r="G177">
            <v>0</v>
          </cell>
          <cell r="H177">
            <v>0</v>
          </cell>
          <cell r="I177">
            <v>0</v>
          </cell>
          <cell r="J177">
            <v>0</v>
          </cell>
          <cell r="K177">
            <v>0</v>
          </cell>
          <cell r="L177">
            <v>0</v>
          </cell>
          <cell r="M177">
            <v>0</v>
          </cell>
          <cell r="N177">
            <v>0</v>
          </cell>
          <cell r="P177">
            <v>25</v>
          </cell>
          <cell r="Q177">
            <v>19.600000000000001</v>
          </cell>
          <cell r="T177">
            <v>14.6</v>
          </cell>
          <cell r="U177">
            <v>20.100000000000001</v>
          </cell>
          <cell r="V177">
            <v>15.7</v>
          </cell>
          <cell r="W177">
            <v>13.1</v>
          </cell>
          <cell r="X177">
            <v>21.5</v>
          </cell>
          <cell r="Y177">
            <v>15.9</v>
          </cell>
          <cell r="Z177">
            <v>9.6999999999999993</v>
          </cell>
          <cell r="AA177">
            <v>19.3</v>
          </cell>
          <cell r="AB177">
            <v>11.2</v>
          </cell>
          <cell r="AC177">
            <v>27</v>
          </cell>
          <cell r="AD177">
            <v>12.9</v>
          </cell>
          <cell r="AE177">
            <v>33.799999999999997</v>
          </cell>
          <cell r="AF177">
            <v>24.2</v>
          </cell>
          <cell r="AJ177">
            <v>0</v>
          </cell>
          <cell r="AK177">
            <v>0</v>
          </cell>
          <cell r="AL177">
            <v>13.35</v>
          </cell>
          <cell r="AM177">
            <v>17.2</v>
          </cell>
          <cell r="AN177">
            <v>13.46</v>
          </cell>
          <cell r="AO177">
            <v>12.92</v>
          </cell>
          <cell r="AP177">
            <v>15.66</v>
          </cell>
          <cell r="AQ177">
            <v>17.309999999999999</v>
          </cell>
          <cell r="AR177">
            <v>12.92</v>
          </cell>
          <cell r="AS177">
            <v>15.53</v>
          </cell>
          <cell r="AT177">
            <v>0</v>
          </cell>
          <cell r="AU177">
            <v>0</v>
          </cell>
          <cell r="AV177">
            <v>0</v>
          </cell>
          <cell r="AW177">
            <v>0</v>
          </cell>
          <cell r="AX177">
            <v>0</v>
          </cell>
          <cell r="AY177">
            <v>0</v>
          </cell>
          <cell r="AZ177">
            <v>0</v>
          </cell>
          <cell r="BA177">
            <v>0</v>
          </cell>
        </row>
        <row r="178">
          <cell r="B178">
            <v>25</v>
          </cell>
          <cell r="C178">
            <v>0</v>
          </cell>
          <cell r="D178">
            <v>0</v>
          </cell>
          <cell r="E178">
            <v>0</v>
          </cell>
          <cell r="F178">
            <v>0</v>
          </cell>
          <cell r="G178">
            <v>0</v>
          </cell>
          <cell r="H178">
            <v>0</v>
          </cell>
          <cell r="I178">
            <v>0</v>
          </cell>
          <cell r="J178">
            <v>0</v>
          </cell>
          <cell r="K178">
            <v>0</v>
          </cell>
          <cell r="L178">
            <v>0</v>
          </cell>
          <cell r="M178">
            <v>0</v>
          </cell>
          <cell r="N178">
            <v>0</v>
          </cell>
          <cell r="P178">
            <v>19.8</v>
          </cell>
          <cell r="Q178">
            <v>16.600000000000001</v>
          </cell>
          <cell r="T178">
            <v>14.2</v>
          </cell>
          <cell r="U178">
            <v>14.2</v>
          </cell>
          <cell r="V178">
            <v>20.3</v>
          </cell>
          <cell r="W178">
            <v>20.8</v>
          </cell>
          <cell r="X178">
            <v>21</v>
          </cell>
          <cell r="Y178">
            <v>15.8</v>
          </cell>
          <cell r="Z178">
            <v>9.3000000000000007</v>
          </cell>
          <cell r="AA178">
            <v>18.3</v>
          </cell>
          <cell r="AB178">
            <v>11.1</v>
          </cell>
          <cell r="AC178">
            <v>13.5</v>
          </cell>
          <cell r="AD178">
            <v>12.1</v>
          </cell>
          <cell r="AE178">
            <v>31.6</v>
          </cell>
          <cell r="AF178">
            <v>39.799999999999997</v>
          </cell>
          <cell r="AJ178">
            <v>0</v>
          </cell>
          <cell r="AK178">
            <v>0</v>
          </cell>
          <cell r="AL178">
            <v>12.92</v>
          </cell>
          <cell r="AM178">
            <v>16.62</v>
          </cell>
          <cell r="AN178">
            <v>13.13</v>
          </cell>
          <cell r="AO178">
            <v>12.71</v>
          </cell>
          <cell r="AP178">
            <v>15.14</v>
          </cell>
          <cell r="AQ178">
            <v>16.68</v>
          </cell>
          <cell r="AR178">
            <v>12.92</v>
          </cell>
          <cell r="AS178">
            <v>14.27</v>
          </cell>
          <cell r="AT178">
            <v>0</v>
          </cell>
          <cell r="AU178">
            <v>0</v>
          </cell>
          <cell r="AV178">
            <v>0</v>
          </cell>
          <cell r="AW178">
            <v>0</v>
          </cell>
          <cell r="AX178">
            <v>0</v>
          </cell>
          <cell r="AY178">
            <v>0</v>
          </cell>
          <cell r="AZ178">
            <v>0</v>
          </cell>
          <cell r="BA178">
            <v>0</v>
          </cell>
        </row>
        <row r="179">
          <cell r="B179">
            <v>26</v>
          </cell>
          <cell r="C179">
            <v>0</v>
          </cell>
          <cell r="D179">
            <v>0</v>
          </cell>
          <cell r="E179">
            <v>0</v>
          </cell>
          <cell r="F179">
            <v>0</v>
          </cell>
          <cell r="G179">
            <v>0</v>
          </cell>
          <cell r="H179">
            <v>0</v>
          </cell>
          <cell r="I179">
            <v>0</v>
          </cell>
          <cell r="J179">
            <v>0</v>
          </cell>
          <cell r="K179">
            <v>0</v>
          </cell>
          <cell r="L179">
            <v>0</v>
          </cell>
          <cell r="M179">
            <v>0</v>
          </cell>
          <cell r="N179">
            <v>0</v>
          </cell>
          <cell r="P179">
            <v>18.3</v>
          </cell>
          <cell r="Q179">
            <v>30.6</v>
          </cell>
          <cell r="T179">
            <v>13.4</v>
          </cell>
          <cell r="U179">
            <v>14.4</v>
          </cell>
          <cell r="V179">
            <v>14.9</v>
          </cell>
          <cell r="W179">
            <v>29</v>
          </cell>
          <cell r="X179">
            <v>21</v>
          </cell>
          <cell r="Y179">
            <v>15.8</v>
          </cell>
          <cell r="Z179">
            <v>9.6</v>
          </cell>
          <cell r="AA179">
            <v>19.899999999999999</v>
          </cell>
          <cell r="AB179">
            <v>11.1</v>
          </cell>
          <cell r="AC179">
            <v>12.9</v>
          </cell>
          <cell r="AD179">
            <v>11.4</v>
          </cell>
          <cell r="AE179">
            <v>23.8</v>
          </cell>
          <cell r="AF179">
            <v>26.1</v>
          </cell>
          <cell r="AJ179">
            <v>0</v>
          </cell>
          <cell r="AK179">
            <v>0</v>
          </cell>
          <cell r="AL179">
            <v>20.37</v>
          </cell>
          <cell r="AM179">
            <v>25.62</v>
          </cell>
          <cell r="AN179">
            <v>12.92</v>
          </cell>
          <cell r="AO179">
            <v>13.13</v>
          </cell>
          <cell r="AP179">
            <v>23.25</v>
          </cell>
          <cell r="AQ179">
            <v>26.45</v>
          </cell>
          <cell r="AR179">
            <v>12.92</v>
          </cell>
          <cell r="AS179">
            <v>14.03</v>
          </cell>
          <cell r="AT179">
            <v>0</v>
          </cell>
          <cell r="AU179">
            <v>0</v>
          </cell>
          <cell r="AV179">
            <v>0</v>
          </cell>
          <cell r="AW179">
            <v>0</v>
          </cell>
          <cell r="AX179">
            <v>0</v>
          </cell>
          <cell r="AY179">
            <v>0</v>
          </cell>
          <cell r="AZ179">
            <v>0</v>
          </cell>
          <cell r="BA179">
            <v>0</v>
          </cell>
        </row>
        <row r="180">
          <cell r="B180">
            <v>27</v>
          </cell>
          <cell r="C180">
            <v>0</v>
          </cell>
          <cell r="D180">
            <v>0</v>
          </cell>
          <cell r="E180">
            <v>0</v>
          </cell>
          <cell r="F180">
            <v>0</v>
          </cell>
          <cell r="G180">
            <v>0</v>
          </cell>
          <cell r="H180">
            <v>0</v>
          </cell>
          <cell r="I180">
            <v>0</v>
          </cell>
          <cell r="J180">
            <v>0</v>
          </cell>
          <cell r="K180">
            <v>0</v>
          </cell>
          <cell r="L180">
            <v>0</v>
          </cell>
          <cell r="M180">
            <v>0</v>
          </cell>
          <cell r="N180">
            <v>0</v>
          </cell>
          <cell r="P180">
            <v>17.3</v>
          </cell>
          <cell r="Q180">
            <v>15.2</v>
          </cell>
          <cell r="T180">
            <v>13</v>
          </cell>
          <cell r="U180">
            <v>14.8</v>
          </cell>
          <cell r="V180">
            <v>14.3</v>
          </cell>
          <cell r="W180">
            <v>14.1</v>
          </cell>
          <cell r="X180">
            <v>20.5</v>
          </cell>
          <cell r="Y180">
            <v>16</v>
          </cell>
          <cell r="Z180">
            <v>9.1</v>
          </cell>
          <cell r="AA180">
            <v>21.5</v>
          </cell>
          <cell r="AB180">
            <v>11</v>
          </cell>
          <cell r="AC180">
            <v>12.5</v>
          </cell>
          <cell r="AD180">
            <v>11.2</v>
          </cell>
          <cell r="AE180">
            <v>21.9</v>
          </cell>
          <cell r="AF180">
            <v>25.4</v>
          </cell>
          <cell r="AJ180">
            <v>0</v>
          </cell>
          <cell r="AK180">
            <v>0</v>
          </cell>
          <cell r="AL180">
            <v>18.72</v>
          </cell>
          <cell r="AM180">
            <v>23.64</v>
          </cell>
          <cell r="AN180">
            <v>12.71</v>
          </cell>
          <cell r="AO180">
            <v>12.81</v>
          </cell>
          <cell r="AP180">
            <v>21.59</v>
          </cell>
          <cell r="AQ180">
            <v>24.46</v>
          </cell>
          <cell r="AR180">
            <v>12.92</v>
          </cell>
          <cell r="AS180">
            <v>13.35</v>
          </cell>
          <cell r="AT180">
            <v>0</v>
          </cell>
          <cell r="AU180">
            <v>0</v>
          </cell>
          <cell r="AV180">
            <v>0</v>
          </cell>
          <cell r="AW180">
            <v>0</v>
          </cell>
          <cell r="AX180">
            <v>0</v>
          </cell>
          <cell r="AY180">
            <v>0</v>
          </cell>
          <cell r="AZ180">
            <v>0</v>
          </cell>
          <cell r="BA180">
            <v>0</v>
          </cell>
        </row>
        <row r="181">
          <cell r="B181">
            <v>28</v>
          </cell>
          <cell r="C181">
            <v>0</v>
          </cell>
          <cell r="D181">
            <v>0</v>
          </cell>
          <cell r="E181">
            <v>0</v>
          </cell>
          <cell r="F181">
            <v>0</v>
          </cell>
          <cell r="G181">
            <v>0</v>
          </cell>
          <cell r="H181">
            <v>0</v>
          </cell>
          <cell r="I181">
            <v>0</v>
          </cell>
          <cell r="J181">
            <v>0</v>
          </cell>
          <cell r="K181">
            <v>0</v>
          </cell>
          <cell r="L181">
            <v>0</v>
          </cell>
          <cell r="M181">
            <v>0</v>
          </cell>
          <cell r="N181">
            <v>0</v>
          </cell>
          <cell r="P181">
            <v>15.8</v>
          </cell>
          <cell r="Q181">
            <v>14.2</v>
          </cell>
          <cell r="T181">
            <v>12.5</v>
          </cell>
          <cell r="U181">
            <v>15</v>
          </cell>
          <cell r="V181">
            <v>13.9</v>
          </cell>
          <cell r="W181">
            <v>13.9</v>
          </cell>
          <cell r="X181">
            <v>20.5</v>
          </cell>
          <cell r="Y181">
            <v>10.7</v>
          </cell>
          <cell r="Z181">
            <v>8.9</v>
          </cell>
          <cell r="AA181">
            <v>16.899999999999999</v>
          </cell>
          <cell r="AB181">
            <v>10.4</v>
          </cell>
          <cell r="AC181">
            <v>12.1</v>
          </cell>
          <cell r="AD181">
            <v>11.2</v>
          </cell>
          <cell r="AE181">
            <v>30</v>
          </cell>
          <cell r="AF181">
            <v>48.4</v>
          </cell>
          <cell r="AJ181">
            <v>0</v>
          </cell>
          <cell r="AK181">
            <v>0</v>
          </cell>
          <cell r="AL181">
            <v>20.37</v>
          </cell>
          <cell r="AM181">
            <v>25.62</v>
          </cell>
          <cell r="AN181">
            <v>13.13</v>
          </cell>
          <cell r="AO181">
            <v>12.21</v>
          </cell>
          <cell r="AP181">
            <v>23.25</v>
          </cell>
          <cell r="AQ181">
            <v>26.45</v>
          </cell>
          <cell r="AR181">
            <v>12.92</v>
          </cell>
          <cell r="AS181">
            <v>12.71</v>
          </cell>
          <cell r="AT181">
            <v>0</v>
          </cell>
          <cell r="AU181">
            <v>0</v>
          </cell>
          <cell r="AV181">
            <v>0</v>
          </cell>
          <cell r="AW181">
            <v>0</v>
          </cell>
          <cell r="AX181">
            <v>0</v>
          </cell>
          <cell r="AY181">
            <v>0</v>
          </cell>
          <cell r="AZ181">
            <v>0</v>
          </cell>
          <cell r="BA181">
            <v>0</v>
          </cell>
        </row>
        <row r="182">
          <cell r="B182">
            <v>29</v>
          </cell>
          <cell r="C182">
            <v>0</v>
          </cell>
          <cell r="D182">
            <v>0</v>
          </cell>
          <cell r="E182">
            <v>0</v>
          </cell>
          <cell r="F182">
            <v>0</v>
          </cell>
          <cell r="G182">
            <v>0</v>
          </cell>
          <cell r="H182">
            <v>0</v>
          </cell>
          <cell r="I182">
            <v>0</v>
          </cell>
          <cell r="J182">
            <v>0</v>
          </cell>
          <cell r="K182">
            <v>0</v>
          </cell>
          <cell r="L182">
            <v>0</v>
          </cell>
          <cell r="M182">
            <v>0</v>
          </cell>
          <cell r="N182">
            <v>0</v>
          </cell>
          <cell r="P182">
            <v>22.1</v>
          </cell>
          <cell r="Q182">
            <v>26.7</v>
          </cell>
          <cell r="T182">
            <v>12.3</v>
          </cell>
          <cell r="U182">
            <v>15.4</v>
          </cell>
          <cell r="V182">
            <v>13.7</v>
          </cell>
          <cell r="W182">
            <v>13.9</v>
          </cell>
          <cell r="X182">
            <v>31.1</v>
          </cell>
          <cell r="Y182">
            <v>10.7</v>
          </cell>
          <cell r="Z182">
            <v>9.1</v>
          </cell>
          <cell r="AA182">
            <v>49.1</v>
          </cell>
          <cell r="AB182">
            <v>10.1</v>
          </cell>
          <cell r="AC182">
            <v>20.5</v>
          </cell>
          <cell r="AD182">
            <v>11.1</v>
          </cell>
          <cell r="AE182">
            <v>24.6</v>
          </cell>
          <cell r="AF182">
            <v>34.6</v>
          </cell>
          <cell r="AJ182">
            <v>0</v>
          </cell>
          <cell r="AK182">
            <v>0</v>
          </cell>
          <cell r="AL182">
            <v>17.2</v>
          </cell>
          <cell r="AM182">
            <v>21.77</v>
          </cell>
          <cell r="AN182">
            <v>12.81</v>
          </cell>
          <cell r="AO182">
            <v>12.61</v>
          </cell>
          <cell r="AP182">
            <v>19.86</v>
          </cell>
          <cell r="AQ182">
            <v>22.38</v>
          </cell>
          <cell r="AR182">
            <v>12.92</v>
          </cell>
          <cell r="AS182">
            <v>14.27</v>
          </cell>
          <cell r="AT182">
            <v>0</v>
          </cell>
          <cell r="AU182">
            <v>0</v>
          </cell>
          <cell r="AV182">
            <v>0</v>
          </cell>
          <cell r="AW182">
            <v>0</v>
          </cell>
          <cell r="AX182">
            <v>0</v>
          </cell>
          <cell r="AY182">
            <v>0</v>
          </cell>
          <cell r="AZ182">
            <v>0</v>
          </cell>
          <cell r="BA182">
            <v>0</v>
          </cell>
        </row>
        <row r="183">
          <cell r="B183">
            <v>30</v>
          </cell>
          <cell r="C183">
            <v>0</v>
          </cell>
          <cell r="D183">
            <v>0</v>
          </cell>
          <cell r="E183">
            <v>0</v>
          </cell>
          <cell r="F183">
            <v>0</v>
          </cell>
          <cell r="G183">
            <v>0</v>
          </cell>
          <cell r="H183">
            <v>0</v>
          </cell>
          <cell r="I183">
            <v>0</v>
          </cell>
          <cell r="J183">
            <v>0</v>
          </cell>
          <cell r="K183">
            <v>0</v>
          </cell>
          <cell r="L183">
            <v>0</v>
          </cell>
          <cell r="M183">
            <v>0</v>
          </cell>
          <cell r="N183">
            <v>0</v>
          </cell>
          <cell r="P183">
            <v>43.8</v>
          </cell>
          <cell r="Q183">
            <v>15.6</v>
          </cell>
          <cell r="T183">
            <v>11.9</v>
          </cell>
          <cell r="U183">
            <v>17.3</v>
          </cell>
          <cell r="V183">
            <v>13.1</v>
          </cell>
          <cell r="W183">
            <v>13.7</v>
          </cell>
          <cell r="X183">
            <v>32</v>
          </cell>
          <cell r="Y183">
            <v>10.7</v>
          </cell>
          <cell r="Z183">
            <v>8.1</v>
          </cell>
          <cell r="AA183">
            <v>44.9</v>
          </cell>
          <cell r="AB183">
            <v>10.1</v>
          </cell>
          <cell r="AC183">
            <v>13.3</v>
          </cell>
          <cell r="AD183">
            <v>10.9</v>
          </cell>
          <cell r="AE183">
            <v>22.1</v>
          </cell>
          <cell r="AF183">
            <v>43.8</v>
          </cell>
          <cell r="AJ183">
            <v>0</v>
          </cell>
          <cell r="AK183">
            <v>0</v>
          </cell>
          <cell r="AL183">
            <v>22.14</v>
          </cell>
          <cell r="AM183">
            <v>27.73</v>
          </cell>
          <cell r="AN183">
            <v>12.21</v>
          </cell>
          <cell r="AO183">
            <v>12.31</v>
          </cell>
          <cell r="AP183">
            <v>25.21</v>
          </cell>
          <cell r="AQ183">
            <v>28.81</v>
          </cell>
          <cell r="AR183">
            <v>13.57</v>
          </cell>
          <cell r="AS183">
            <v>13.8</v>
          </cell>
          <cell r="AT183">
            <v>0</v>
          </cell>
          <cell r="AU183">
            <v>0</v>
          </cell>
          <cell r="AV183">
            <v>0</v>
          </cell>
          <cell r="AW183">
            <v>0</v>
          </cell>
          <cell r="AX183">
            <v>0</v>
          </cell>
          <cell r="AY183">
            <v>0</v>
          </cell>
          <cell r="AZ183">
            <v>0</v>
          </cell>
          <cell r="BA183">
            <v>0</v>
          </cell>
        </row>
        <row r="184">
          <cell r="B184">
            <v>1</v>
          </cell>
          <cell r="C184">
            <v>0</v>
          </cell>
          <cell r="D184">
            <v>0</v>
          </cell>
          <cell r="E184">
            <v>0</v>
          </cell>
          <cell r="F184">
            <v>0</v>
          </cell>
          <cell r="G184">
            <v>0</v>
          </cell>
          <cell r="H184">
            <v>0</v>
          </cell>
          <cell r="I184">
            <v>0</v>
          </cell>
          <cell r="J184">
            <v>0</v>
          </cell>
          <cell r="K184">
            <v>0</v>
          </cell>
          <cell r="L184">
            <v>0</v>
          </cell>
          <cell r="M184">
            <v>0</v>
          </cell>
          <cell r="N184">
            <v>0</v>
          </cell>
          <cell r="P184">
            <v>32.4</v>
          </cell>
          <cell r="Q184">
            <v>13.6</v>
          </cell>
          <cell r="T184">
            <v>35.9</v>
          </cell>
          <cell r="U184">
            <v>28.8</v>
          </cell>
          <cell r="V184">
            <v>13.1</v>
          </cell>
          <cell r="X184">
            <v>20.5</v>
          </cell>
          <cell r="Y184">
            <v>10.7</v>
          </cell>
          <cell r="Z184">
            <v>7.5</v>
          </cell>
          <cell r="AA184">
            <v>31.2</v>
          </cell>
          <cell r="AB184">
            <v>9.6999999999999993</v>
          </cell>
          <cell r="AC184">
            <v>16.2</v>
          </cell>
          <cell r="AD184">
            <v>10.6</v>
          </cell>
          <cell r="AE184">
            <v>20.399999999999999</v>
          </cell>
          <cell r="AF184">
            <v>37.1</v>
          </cell>
          <cell r="AJ184">
            <v>0</v>
          </cell>
          <cell r="AK184">
            <v>0</v>
          </cell>
          <cell r="AL184">
            <v>15.79</v>
          </cell>
          <cell r="AM184">
            <v>16.34</v>
          </cell>
          <cell r="AN184">
            <v>12.61</v>
          </cell>
          <cell r="AO184">
            <v>12.11</v>
          </cell>
          <cell r="AP184">
            <v>21.77</v>
          </cell>
          <cell r="AQ184">
            <v>24.67</v>
          </cell>
          <cell r="AR184">
            <v>12.71</v>
          </cell>
          <cell r="AS184">
            <v>13.35</v>
          </cell>
          <cell r="AT184">
            <v>0</v>
          </cell>
          <cell r="AU184">
            <v>0</v>
          </cell>
          <cell r="AV184">
            <v>0</v>
          </cell>
          <cell r="AW184">
            <v>0</v>
          </cell>
          <cell r="AX184">
            <v>0</v>
          </cell>
          <cell r="AY184">
            <v>0</v>
          </cell>
          <cell r="AZ184">
            <v>0</v>
          </cell>
          <cell r="BA184">
            <v>0</v>
          </cell>
        </row>
        <row r="185">
          <cell r="B185">
            <v>2</v>
          </cell>
          <cell r="C185">
            <v>0</v>
          </cell>
          <cell r="D185">
            <v>0</v>
          </cell>
          <cell r="E185">
            <v>0</v>
          </cell>
          <cell r="F185">
            <v>0</v>
          </cell>
          <cell r="G185">
            <v>0</v>
          </cell>
          <cell r="H185">
            <v>0</v>
          </cell>
          <cell r="I185">
            <v>0</v>
          </cell>
          <cell r="J185">
            <v>0</v>
          </cell>
          <cell r="K185">
            <v>0</v>
          </cell>
          <cell r="L185">
            <v>0</v>
          </cell>
          <cell r="M185">
            <v>0</v>
          </cell>
          <cell r="N185">
            <v>0</v>
          </cell>
          <cell r="P185">
            <v>30.7</v>
          </cell>
          <cell r="Q185">
            <v>12.9</v>
          </cell>
          <cell r="R185">
            <v>45.3</v>
          </cell>
          <cell r="T185">
            <v>14.7</v>
          </cell>
          <cell r="U185">
            <v>41.1</v>
          </cell>
          <cell r="V185">
            <v>12.7</v>
          </cell>
          <cell r="X185">
            <v>29.1</v>
          </cell>
          <cell r="Y185">
            <v>10.7</v>
          </cell>
          <cell r="Z185">
            <v>7.8</v>
          </cell>
          <cell r="AA185">
            <v>46</v>
          </cell>
          <cell r="AB185">
            <v>10.7</v>
          </cell>
          <cell r="AC185">
            <v>13.1</v>
          </cell>
          <cell r="AD185">
            <v>11.1</v>
          </cell>
          <cell r="AE185">
            <v>20.8</v>
          </cell>
          <cell r="AF185">
            <v>39.9</v>
          </cell>
          <cell r="AJ185">
            <v>0</v>
          </cell>
          <cell r="AK185">
            <v>0</v>
          </cell>
          <cell r="AL185">
            <v>14.51</v>
          </cell>
          <cell r="AM185">
            <v>13.13</v>
          </cell>
          <cell r="AN185">
            <v>12.31</v>
          </cell>
          <cell r="AO185">
            <v>12.11</v>
          </cell>
          <cell r="AP185">
            <v>18.72</v>
          </cell>
          <cell r="AQ185">
            <v>21</v>
          </cell>
          <cell r="AR185">
            <v>12.71</v>
          </cell>
          <cell r="AS185">
            <v>13.13</v>
          </cell>
          <cell r="AT185">
            <v>0</v>
          </cell>
          <cell r="AU185">
            <v>0</v>
          </cell>
          <cell r="AV185">
            <v>0</v>
          </cell>
          <cell r="AW185">
            <v>0</v>
          </cell>
          <cell r="AX185">
            <v>0</v>
          </cell>
          <cell r="AY185">
            <v>0</v>
          </cell>
          <cell r="AZ185">
            <v>0</v>
          </cell>
          <cell r="BA185">
            <v>0</v>
          </cell>
        </row>
        <row r="186">
          <cell r="B186">
            <v>3</v>
          </cell>
          <cell r="C186">
            <v>0</v>
          </cell>
          <cell r="D186">
            <v>0</v>
          </cell>
          <cell r="E186">
            <v>0</v>
          </cell>
          <cell r="F186">
            <v>0</v>
          </cell>
          <cell r="G186">
            <v>0</v>
          </cell>
          <cell r="H186">
            <v>0</v>
          </cell>
          <cell r="I186">
            <v>0</v>
          </cell>
          <cell r="J186">
            <v>0</v>
          </cell>
          <cell r="K186">
            <v>0</v>
          </cell>
          <cell r="L186">
            <v>0</v>
          </cell>
          <cell r="M186">
            <v>0</v>
          </cell>
          <cell r="N186">
            <v>0</v>
          </cell>
          <cell r="P186">
            <v>22.5</v>
          </cell>
          <cell r="Q186">
            <v>12.5</v>
          </cell>
          <cell r="R186">
            <v>37</v>
          </cell>
          <cell r="T186">
            <v>12.8</v>
          </cell>
          <cell r="U186">
            <v>21.7</v>
          </cell>
          <cell r="V186">
            <v>12.5</v>
          </cell>
          <cell r="X186">
            <v>18.600000000000001</v>
          </cell>
          <cell r="Y186">
            <v>10.7</v>
          </cell>
          <cell r="Z186">
            <v>7.8</v>
          </cell>
          <cell r="AA186">
            <v>25.5</v>
          </cell>
          <cell r="AB186">
            <v>10.9</v>
          </cell>
          <cell r="AC186">
            <v>12.1</v>
          </cell>
          <cell r="AD186">
            <v>10.3</v>
          </cell>
          <cell r="AE186">
            <v>20.6</v>
          </cell>
          <cell r="AF186">
            <v>31.2</v>
          </cell>
          <cell r="AJ186">
            <v>0</v>
          </cell>
          <cell r="AK186">
            <v>0</v>
          </cell>
          <cell r="AL186">
            <v>11.92</v>
          </cell>
          <cell r="AM186">
            <v>13.8</v>
          </cell>
          <cell r="AN186">
            <v>12.71</v>
          </cell>
          <cell r="AO186">
            <v>12.02</v>
          </cell>
          <cell r="AP186">
            <v>17.489999999999998</v>
          </cell>
          <cell r="AQ186">
            <v>19.52</v>
          </cell>
          <cell r="AR186">
            <v>12.5</v>
          </cell>
          <cell r="AS186">
            <v>13.13</v>
          </cell>
          <cell r="AT186">
            <v>0</v>
          </cell>
          <cell r="AU186">
            <v>0</v>
          </cell>
          <cell r="AV186">
            <v>0</v>
          </cell>
          <cell r="AW186">
            <v>0</v>
          </cell>
          <cell r="AX186">
            <v>0</v>
          </cell>
          <cell r="AY186">
            <v>0</v>
          </cell>
          <cell r="AZ186">
            <v>0</v>
          </cell>
          <cell r="BA186">
            <v>0</v>
          </cell>
        </row>
        <row r="187">
          <cell r="B187">
            <v>4</v>
          </cell>
          <cell r="C187">
            <v>0</v>
          </cell>
          <cell r="D187">
            <v>0</v>
          </cell>
          <cell r="E187">
            <v>0</v>
          </cell>
          <cell r="F187">
            <v>0</v>
          </cell>
          <cell r="G187">
            <v>0</v>
          </cell>
          <cell r="H187">
            <v>0</v>
          </cell>
          <cell r="I187">
            <v>0</v>
          </cell>
          <cell r="J187">
            <v>0</v>
          </cell>
          <cell r="K187">
            <v>0</v>
          </cell>
          <cell r="L187">
            <v>0</v>
          </cell>
          <cell r="M187">
            <v>0</v>
          </cell>
          <cell r="N187">
            <v>0</v>
          </cell>
          <cell r="P187">
            <v>20.5</v>
          </cell>
          <cell r="Q187">
            <v>11.9</v>
          </cell>
          <cell r="R187">
            <v>43.4</v>
          </cell>
          <cell r="T187">
            <v>14.2</v>
          </cell>
          <cell r="U187">
            <v>48</v>
          </cell>
          <cell r="V187">
            <v>12.3</v>
          </cell>
          <cell r="X187">
            <v>17.600000000000001</v>
          </cell>
          <cell r="Y187">
            <v>10.7</v>
          </cell>
          <cell r="Z187">
            <v>7.5</v>
          </cell>
          <cell r="AA187">
            <v>56.3</v>
          </cell>
          <cell r="AB187">
            <v>9.1</v>
          </cell>
          <cell r="AC187">
            <v>11.5</v>
          </cell>
          <cell r="AD187">
            <v>10.3</v>
          </cell>
          <cell r="AE187">
            <v>20.6</v>
          </cell>
          <cell r="AF187">
            <v>27.5</v>
          </cell>
          <cell r="AJ187">
            <v>0</v>
          </cell>
          <cell r="AK187">
            <v>0</v>
          </cell>
          <cell r="AL187">
            <v>11.21</v>
          </cell>
          <cell r="AM187">
            <v>12.5</v>
          </cell>
          <cell r="AN187">
            <v>12.11</v>
          </cell>
          <cell r="AO187">
            <v>18.72</v>
          </cell>
          <cell r="AP187">
            <v>17.34</v>
          </cell>
          <cell r="AQ187">
            <v>19.350000000000001</v>
          </cell>
          <cell r="AR187">
            <v>12.31</v>
          </cell>
          <cell r="AS187">
            <v>13.13</v>
          </cell>
          <cell r="AT187">
            <v>0</v>
          </cell>
          <cell r="AU187">
            <v>0</v>
          </cell>
          <cell r="AV187">
            <v>0</v>
          </cell>
          <cell r="AW187">
            <v>0</v>
          </cell>
          <cell r="AX187">
            <v>0</v>
          </cell>
          <cell r="AY187">
            <v>0</v>
          </cell>
          <cell r="AZ187">
            <v>0</v>
          </cell>
          <cell r="BA187">
            <v>0</v>
          </cell>
        </row>
        <row r="188">
          <cell r="B188">
            <v>5</v>
          </cell>
          <cell r="C188">
            <v>0</v>
          </cell>
          <cell r="D188">
            <v>0</v>
          </cell>
          <cell r="E188">
            <v>0</v>
          </cell>
          <cell r="F188">
            <v>0</v>
          </cell>
          <cell r="G188">
            <v>0</v>
          </cell>
          <cell r="H188">
            <v>0</v>
          </cell>
          <cell r="I188">
            <v>0</v>
          </cell>
          <cell r="J188">
            <v>0</v>
          </cell>
          <cell r="K188">
            <v>0</v>
          </cell>
          <cell r="L188">
            <v>0</v>
          </cell>
          <cell r="M188">
            <v>0</v>
          </cell>
          <cell r="N188">
            <v>0</v>
          </cell>
          <cell r="P188">
            <v>18.5</v>
          </cell>
          <cell r="Q188">
            <v>11.6</v>
          </cell>
          <cell r="R188">
            <v>56.2</v>
          </cell>
          <cell r="T188">
            <v>12.1</v>
          </cell>
          <cell r="U188">
            <v>23.9</v>
          </cell>
          <cell r="V188">
            <v>11.9</v>
          </cell>
          <cell r="X188">
            <v>31.7</v>
          </cell>
          <cell r="Y188">
            <v>10.7</v>
          </cell>
          <cell r="Z188">
            <v>7.5</v>
          </cell>
          <cell r="AA188">
            <v>65.599999999999994</v>
          </cell>
          <cell r="AB188">
            <v>8.8000000000000007</v>
          </cell>
          <cell r="AC188">
            <v>11.3</v>
          </cell>
          <cell r="AD188">
            <v>10.3</v>
          </cell>
          <cell r="AE188">
            <v>20.2</v>
          </cell>
          <cell r="AF188">
            <v>25.3</v>
          </cell>
          <cell r="AJ188">
            <v>0</v>
          </cell>
          <cell r="AK188">
            <v>0</v>
          </cell>
          <cell r="AL188">
            <v>11.21</v>
          </cell>
          <cell r="AM188">
            <v>12.31</v>
          </cell>
          <cell r="AN188">
            <v>11.74</v>
          </cell>
          <cell r="AO188">
            <v>33.520000000000003</v>
          </cell>
          <cell r="AP188">
            <v>16.34</v>
          </cell>
          <cell r="AQ188">
            <v>18.13</v>
          </cell>
          <cell r="AR188">
            <v>12.11</v>
          </cell>
          <cell r="AS188">
            <v>14.27</v>
          </cell>
          <cell r="AT188">
            <v>0</v>
          </cell>
          <cell r="AU188">
            <v>0</v>
          </cell>
          <cell r="AV188">
            <v>0</v>
          </cell>
          <cell r="AW188">
            <v>0</v>
          </cell>
          <cell r="AX188">
            <v>0</v>
          </cell>
          <cell r="AY188">
            <v>0</v>
          </cell>
          <cell r="AZ188">
            <v>0</v>
          </cell>
          <cell r="BA188">
            <v>0</v>
          </cell>
        </row>
        <row r="189">
          <cell r="B189">
            <v>6</v>
          </cell>
          <cell r="C189">
            <v>0</v>
          </cell>
          <cell r="D189">
            <v>0</v>
          </cell>
          <cell r="E189">
            <v>0</v>
          </cell>
          <cell r="F189">
            <v>0</v>
          </cell>
          <cell r="G189">
            <v>0</v>
          </cell>
          <cell r="H189">
            <v>0</v>
          </cell>
          <cell r="I189">
            <v>0</v>
          </cell>
          <cell r="J189">
            <v>0</v>
          </cell>
          <cell r="K189">
            <v>0</v>
          </cell>
          <cell r="L189">
            <v>0</v>
          </cell>
          <cell r="M189">
            <v>0</v>
          </cell>
          <cell r="N189">
            <v>0</v>
          </cell>
          <cell r="P189">
            <v>28.8</v>
          </cell>
          <cell r="Q189">
            <v>11.4</v>
          </cell>
          <cell r="R189">
            <v>76.400000000000006</v>
          </cell>
          <cell r="T189">
            <v>16.100000000000001</v>
          </cell>
          <cell r="U189">
            <v>20.8</v>
          </cell>
          <cell r="V189">
            <v>11.5</v>
          </cell>
          <cell r="X189">
            <v>29.2</v>
          </cell>
          <cell r="Y189">
            <v>10.7</v>
          </cell>
          <cell r="Z189">
            <v>7.5</v>
          </cell>
          <cell r="AA189">
            <v>31.6</v>
          </cell>
          <cell r="AB189">
            <v>9</v>
          </cell>
          <cell r="AC189">
            <v>10.7</v>
          </cell>
          <cell r="AD189">
            <v>9.9</v>
          </cell>
          <cell r="AE189">
            <v>23.2</v>
          </cell>
          <cell r="AF189">
            <v>23.3</v>
          </cell>
          <cell r="AJ189">
            <v>0</v>
          </cell>
          <cell r="AK189">
            <v>0</v>
          </cell>
          <cell r="AL189">
            <v>11.21</v>
          </cell>
          <cell r="AM189">
            <v>12.11</v>
          </cell>
          <cell r="AN189">
            <v>11.47</v>
          </cell>
          <cell r="AO189">
            <v>15.66</v>
          </cell>
          <cell r="AP189">
            <v>16.91</v>
          </cell>
          <cell r="AQ189">
            <v>18.82</v>
          </cell>
          <cell r="AR189">
            <v>12.11</v>
          </cell>
          <cell r="AS189">
            <v>21.06</v>
          </cell>
          <cell r="AT189">
            <v>0</v>
          </cell>
          <cell r="AU189">
            <v>0</v>
          </cell>
          <cell r="AV189">
            <v>0</v>
          </cell>
          <cell r="AW189">
            <v>0</v>
          </cell>
          <cell r="AX189">
            <v>0</v>
          </cell>
          <cell r="AY189">
            <v>0</v>
          </cell>
          <cell r="AZ189">
            <v>0</v>
          </cell>
          <cell r="BA189">
            <v>0</v>
          </cell>
        </row>
        <row r="190">
          <cell r="B190">
            <v>7</v>
          </cell>
          <cell r="C190">
            <v>0</v>
          </cell>
          <cell r="D190">
            <v>0</v>
          </cell>
          <cell r="E190">
            <v>0</v>
          </cell>
          <cell r="F190">
            <v>0</v>
          </cell>
          <cell r="G190">
            <v>0</v>
          </cell>
          <cell r="H190">
            <v>0</v>
          </cell>
          <cell r="I190">
            <v>0</v>
          </cell>
          <cell r="J190">
            <v>0</v>
          </cell>
          <cell r="K190">
            <v>0</v>
          </cell>
          <cell r="L190">
            <v>0</v>
          </cell>
          <cell r="M190">
            <v>0</v>
          </cell>
          <cell r="N190">
            <v>0</v>
          </cell>
          <cell r="P190">
            <v>19.100000000000001</v>
          </cell>
          <cell r="Q190">
            <v>11.2</v>
          </cell>
          <cell r="R190">
            <v>55.9</v>
          </cell>
          <cell r="T190">
            <v>51.6</v>
          </cell>
          <cell r="U190">
            <v>18.399999999999999</v>
          </cell>
          <cell r="X190">
            <v>20</v>
          </cell>
          <cell r="Y190">
            <v>10.7</v>
          </cell>
          <cell r="Z190">
            <v>7.5</v>
          </cell>
          <cell r="AA190">
            <v>32.700000000000003</v>
          </cell>
          <cell r="AB190">
            <v>8.8000000000000007</v>
          </cell>
          <cell r="AC190">
            <v>10.7</v>
          </cell>
          <cell r="AD190">
            <v>9.6999999999999993</v>
          </cell>
          <cell r="AE190">
            <v>25.1</v>
          </cell>
          <cell r="AF190">
            <v>22.3</v>
          </cell>
          <cell r="AJ190">
            <v>0</v>
          </cell>
          <cell r="AK190">
            <v>0</v>
          </cell>
          <cell r="AL190">
            <v>11.21</v>
          </cell>
          <cell r="AM190">
            <v>11.56</v>
          </cell>
          <cell r="AN190">
            <v>11.38</v>
          </cell>
          <cell r="AO190">
            <v>13.91</v>
          </cell>
          <cell r="AP190">
            <v>15.4</v>
          </cell>
          <cell r="AQ190">
            <v>16.989999999999998</v>
          </cell>
          <cell r="AR190">
            <v>11.74</v>
          </cell>
          <cell r="AS190">
            <v>14.27</v>
          </cell>
          <cell r="AT190">
            <v>0</v>
          </cell>
          <cell r="AU190">
            <v>0</v>
          </cell>
          <cell r="AV190">
            <v>0</v>
          </cell>
          <cell r="AW190">
            <v>0</v>
          </cell>
          <cell r="AX190">
            <v>0</v>
          </cell>
          <cell r="AY190">
            <v>0</v>
          </cell>
          <cell r="AZ190">
            <v>0</v>
          </cell>
          <cell r="BA190">
            <v>0</v>
          </cell>
        </row>
        <row r="191">
          <cell r="B191">
            <v>8</v>
          </cell>
          <cell r="C191">
            <v>0</v>
          </cell>
          <cell r="D191">
            <v>0</v>
          </cell>
          <cell r="E191">
            <v>0</v>
          </cell>
          <cell r="F191">
            <v>0</v>
          </cell>
          <cell r="G191">
            <v>0</v>
          </cell>
          <cell r="H191">
            <v>0</v>
          </cell>
          <cell r="I191">
            <v>0</v>
          </cell>
          <cell r="J191">
            <v>0</v>
          </cell>
          <cell r="K191">
            <v>0</v>
          </cell>
          <cell r="L191">
            <v>0</v>
          </cell>
          <cell r="M191">
            <v>0</v>
          </cell>
          <cell r="N191">
            <v>0</v>
          </cell>
          <cell r="P191">
            <v>18.100000000000001</v>
          </cell>
          <cell r="Q191">
            <v>11.1</v>
          </cell>
          <cell r="R191">
            <v>38.799999999999997</v>
          </cell>
          <cell r="T191">
            <v>19.7</v>
          </cell>
          <cell r="U191">
            <v>16.2</v>
          </cell>
          <cell r="X191">
            <v>16.8</v>
          </cell>
          <cell r="Y191">
            <v>10.7</v>
          </cell>
          <cell r="Z191">
            <v>10.7</v>
          </cell>
          <cell r="AA191">
            <v>30.6</v>
          </cell>
          <cell r="AB191">
            <v>8.6</v>
          </cell>
          <cell r="AC191">
            <v>10.5</v>
          </cell>
          <cell r="AD191">
            <v>9.6999999999999993</v>
          </cell>
          <cell r="AE191">
            <v>21.9</v>
          </cell>
          <cell r="AF191">
            <v>21.1</v>
          </cell>
          <cell r="AJ191">
            <v>0</v>
          </cell>
          <cell r="AK191">
            <v>0</v>
          </cell>
          <cell r="AL191">
            <v>10.89</v>
          </cell>
          <cell r="AM191">
            <v>10.89</v>
          </cell>
          <cell r="AN191">
            <v>11.38</v>
          </cell>
          <cell r="AO191">
            <v>15.4</v>
          </cell>
          <cell r="AP191">
            <v>15.01</v>
          </cell>
          <cell r="AQ191">
            <v>16.53</v>
          </cell>
          <cell r="AR191">
            <v>11.74</v>
          </cell>
          <cell r="AS191">
            <v>13.8</v>
          </cell>
          <cell r="AT191">
            <v>0</v>
          </cell>
          <cell r="AU191">
            <v>0</v>
          </cell>
          <cell r="AV191">
            <v>0</v>
          </cell>
          <cell r="AW191">
            <v>0</v>
          </cell>
          <cell r="AX191">
            <v>0</v>
          </cell>
          <cell r="AY191">
            <v>0</v>
          </cell>
          <cell r="AZ191">
            <v>0</v>
          </cell>
          <cell r="BA191">
            <v>0</v>
          </cell>
        </row>
        <row r="192">
          <cell r="B192">
            <v>9</v>
          </cell>
          <cell r="C192">
            <v>0</v>
          </cell>
          <cell r="D192">
            <v>0</v>
          </cell>
          <cell r="E192">
            <v>0</v>
          </cell>
          <cell r="F192">
            <v>0</v>
          </cell>
          <cell r="G192">
            <v>0</v>
          </cell>
          <cell r="H192">
            <v>0</v>
          </cell>
          <cell r="I192">
            <v>0</v>
          </cell>
          <cell r="J192">
            <v>0</v>
          </cell>
          <cell r="K192">
            <v>0</v>
          </cell>
          <cell r="L192">
            <v>0</v>
          </cell>
          <cell r="M192">
            <v>0</v>
          </cell>
          <cell r="N192">
            <v>0</v>
          </cell>
          <cell r="P192">
            <v>17.600000000000001</v>
          </cell>
          <cell r="Q192">
            <v>19.899999999999999</v>
          </cell>
          <cell r="R192">
            <v>31.6</v>
          </cell>
          <cell r="T192">
            <v>16.8</v>
          </cell>
          <cell r="U192">
            <v>15.2</v>
          </cell>
          <cell r="X192">
            <v>15.8</v>
          </cell>
          <cell r="Y192">
            <v>10.7</v>
          </cell>
          <cell r="Z192">
            <v>8.8000000000000007</v>
          </cell>
          <cell r="AA192">
            <v>62.7</v>
          </cell>
          <cell r="AB192">
            <v>9.6999999999999993</v>
          </cell>
          <cell r="AC192">
            <v>10.199999999999999</v>
          </cell>
          <cell r="AD192">
            <v>9.3000000000000007</v>
          </cell>
          <cell r="AE192">
            <v>20.399999999999999</v>
          </cell>
          <cell r="AF192">
            <v>20.399999999999999</v>
          </cell>
          <cell r="AJ192">
            <v>0</v>
          </cell>
          <cell r="AK192">
            <v>0</v>
          </cell>
          <cell r="AL192">
            <v>11.05</v>
          </cell>
          <cell r="AM192">
            <v>11.05</v>
          </cell>
          <cell r="AN192">
            <v>11.3</v>
          </cell>
          <cell r="AO192">
            <v>14.63</v>
          </cell>
          <cell r="AP192">
            <v>14.88</v>
          </cell>
          <cell r="AQ192">
            <v>16.37</v>
          </cell>
          <cell r="AR192">
            <v>12.71</v>
          </cell>
          <cell r="AS192">
            <v>13.35</v>
          </cell>
          <cell r="AT192">
            <v>0</v>
          </cell>
          <cell r="AU192">
            <v>0</v>
          </cell>
          <cell r="AV192">
            <v>0</v>
          </cell>
          <cell r="AW192">
            <v>0</v>
          </cell>
          <cell r="AX192">
            <v>0</v>
          </cell>
          <cell r="AY192">
            <v>0</v>
          </cell>
          <cell r="AZ192">
            <v>0</v>
          </cell>
          <cell r="BA192">
            <v>0</v>
          </cell>
        </row>
        <row r="193">
          <cell r="B193">
            <v>10</v>
          </cell>
          <cell r="C193">
            <v>0</v>
          </cell>
          <cell r="D193">
            <v>0</v>
          </cell>
          <cell r="E193">
            <v>0</v>
          </cell>
          <cell r="F193">
            <v>0</v>
          </cell>
          <cell r="G193">
            <v>0</v>
          </cell>
          <cell r="H193">
            <v>0</v>
          </cell>
          <cell r="I193">
            <v>0</v>
          </cell>
          <cell r="J193">
            <v>0</v>
          </cell>
          <cell r="K193">
            <v>0</v>
          </cell>
          <cell r="L193">
            <v>0</v>
          </cell>
          <cell r="M193">
            <v>0</v>
          </cell>
          <cell r="N193">
            <v>0</v>
          </cell>
          <cell r="P193">
            <v>17.600000000000001</v>
          </cell>
          <cell r="Q193">
            <v>19.899999999999999</v>
          </cell>
          <cell r="R193">
            <v>28.4</v>
          </cell>
          <cell r="T193">
            <v>15.1</v>
          </cell>
          <cell r="U193">
            <v>14.8</v>
          </cell>
          <cell r="X193">
            <v>14.6</v>
          </cell>
          <cell r="Y193">
            <v>10.7</v>
          </cell>
          <cell r="Z193">
            <v>15.2</v>
          </cell>
          <cell r="AA193">
            <v>43.7</v>
          </cell>
          <cell r="AB193">
            <v>9</v>
          </cell>
          <cell r="AC193">
            <v>10.199999999999999</v>
          </cell>
          <cell r="AD193">
            <v>9.5</v>
          </cell>
          <cell r="AE193">
            <v>19.5</v>
          </cell>
          <cell r="AF193">
            <v>19.8</v>
          </cell>
          <cell r="AJ193">
            <v>0</v>
          </cell>
          <cell r="AK193">
            <v>0</v>
          </cell>
          <cell r="AL193">
            <v>11.05</v>
          </cell>
          <cell r="AM193">
            <v>11.56</v>
          </cell>
          <cell r="AN193">
            <v>11.21</v>
          </cell>
          <cell r="AO193">
            <v>13.02</v>
          </cell>
          <cell r="AP193">
            <v>14.51</v>
          </cell>
          <cell r="AQ193">
            <v>15.93</v>
          </cell>
          <cell r="AR193">
            <v>12.11</v>
          </cell>
          <cell r="AS193">
            <v>13.13</v>
          </cell>
          <cell r="AT193">
            <v>0</v>
          </cell>
          <cell r="AU193">
            <v>0</v>
          </cell>
          <cell r="AV193">
            <v>0</v>
          </cell>
          <cell r="AW193">
            <v>0</v>
          </cell>
          <cell r="AX193">
            <v>0</v>
          </cell>
          <cell r="AY193">
            <v>0</v>
          </cell>
          <cell r="AZ193">
            <v>0</v>
          </cell>
          <cell r="BA193">
            <v>0</v>
          </cell>
        </row>
        <row r="194">
          <cell r="B194">
            <v>11</v>
          </cell>
          <cell r="C194">
            <v>0</v>
          </cell>
          <cell r="D194">
            <v>0</v>
          </cell>
          <cell r="E194">
            <v>0</v>
          </cell>
          <cell r="F194">
            <v>0</v>
          </cell>
          <cell r="G194">
            <v>0</v>
          </cell>
          <cell r="H194">
            <v>0</v>
          </cell>
          <cell r="I194">
            <v>0</v>
          </cell>
          <cell r="J194">
            <v>0</v>
          </cell>
          <cell r="K194">
            <v>0</v>
          </cell>
          <cell r="L194">
            <v>0</v>
          </cell>
          <cell r="M194">
            <v>0</v>
          </cell>
          <cell r="N194">
            <v>0</v>
          </cell>
          <cell r="P194">
            <v>17.100000000000001</v>
          </cell>
          <cell r="Q194">
            <v>10.9</v>
          </cell>
          <cell r="R194">
            <v>28.9</v>
          </cell>
          <cell r="T194">
            <v>13.6</v>
          </cell>
          <cell r="U194">
            <v>15</v>
          </cell>
          <cell r="V194">
            <v>9.1</v>
          </cell>
          <cell r="X194">
            <v>14.2</v>
          </cell>
          <cell r="Y194">
            <v>10.7</v>
          </cell>
          <cell r="Z194">
            <v>7.4</v>
          </cell>
          <cell r="AA194">
            <v>37.6</v>
          </cell>
          <cell r="AB194">
            <v>9</v>
          </cell>
          <cell r="AC194">
            <v>9.9</v>
          </cell>
          <cell r="AD194">
            <v>9.1999999999999993</v>
          </cell>
          <cell r="AE194">
            <v>18.7</v>
          </cell>
          <cell r="AF194">
            <v>18.5</v>
          </cell>
          <cell r="AJ194">
            <v>0</v>
          </cell>
          <cell r="AK194">
            <v>0</v>
          </cell>
          <cell r="AL194">
            <v>11.05</v>
          </cell>
          <cell r="AM194">
            <v>11.21</v>
          </cell>
          <cell r="AN194">
            <v>11.13</v>
          </cell>
          <cell r="AO194">
            <v>12.71</v>
          </cell>
          <cell r="AP194">
            <v>14.15</v>
          </cell>
          <cell r="AQ194">
            <v>15.49</v>
          </cell>
          <cell r="AR194">
            <v>23.25</v>
          </cell>
          <cell r="AS194">
            <v>13.13</v>
          </cell>
          <cell r="AT194">
            <v>0</v>
          </cell>
          <cell r="AU194">
            <v>0</v>
          </cell>
          <cell r="AV194">
            <v>0</v>
          </cell>
          <cell r="AW194">
            <v>0</v>
          </cell>
          <cell r="AX194">
            <v>0</v>
          </cell>
          <cell r="AY194">
            <v>0</v>
          </cell>
          <cell r="AZ194">
            <v>0</v>
          </cell>
          <cell r="BA194">
            <v>0</v>
          </cell>
        </row>
        <row r="195">
          <cell r="B195">
            <v>12</v>
          </cell>
          <cell r="C195">
            <v>0</v>
          </cell>
          <cell r="D195">
            <v>0</v>
          </cell>
          <cell r="E195">
            <v>0</v>
          </cell>
          <cell r="F195">
            <v>0</v>
          </cell>
          <cell r="G195">
            <v>0</v>
          </cell>
          <cell r="H195">
            <v>0</v>
          </cell>
          <cell r="I195">
            <v>0</v>
          </cell>
          <cell r="J195">
            <v>0</v>
          </cell>
          <cell r="K195">
            <v>0</v>
          </cell>
          <cell r="L195">
            <v>0</v>
          </cell>
          <cell r="M195">
            <v>0</v>
          </cell>
          <cell r="N195">
            <v>0</v>
          </cell>
          <cell r="P195">
            <v>17.100000000000001</v>
          </cell>
          <cell r="Q195">
            <v>10.9</v>
          </cell>
          <cell r="R195">
            <v>31.1</v>
          </cell>
          <cell r="T195">
            <v>13</v>
          </cell>
          <cell r="U195">
            <v>15.6</v>
          </cell>
          <cell r="V195">
            <v>9.1</v>
          </cell>
          <cell r="X195">
            <v>14.5</v>
          </cell>
          <cell r="Y195">
            <v>10.7</v>
          </cell>
          <cell r="Z195">
            <v>16.2</v>
          </cell>
          <cell r="AA195">
            <v>40.5</v>
          </cell>
          <cell r="AB195">
            <v>8</v>
          </cell>
          <cell r="AC195">
            <v>9.9</v>
          </cell>
          <cell r="AD195">
            <v>8.9</v>
          </cell>
          <cell r="AE195">
            <v>17.7</v>
          </cell>
          <cell r="AF195">
            <v>17.2</v>
          </cell>
          <cell r="AJ195">
            <v>0</v>
          </cell>
          <cell r="AK195">
            <v>0</v>
          </cell>
          <cell r="AL195">
            <v>11.05</v>
          </cell>
          <cell r="AM195">
            <v>10.44</v>
          </cell>
          <cell r="AN195">
            <v>11.05</v>
          </cell>
          <cell r="AO195">
            <v>12.5</v>
          </cell>
          <cell r="AP195">
            <v>13.02</v>
          </cell>
          <cell r="AQ195">
            <v>14.13</v>
          </cell>
          <cell r="AR195">
            <v>12.71</v>
          </cell>
          <cell r="AS195">
            <v>13.13</v>
          </cell>
          <cell r="AT195">
            <v>0</v>
          </cell>
          <cell r="AU195">
            <v>0</v>
          </cell>
          <cell r="AV195">
            <v>0</v>
          </cell>
          <cell r="AW195">
            <v>0</v>
          </cell>
          <cell r="AX195">
            <v>0</v>
          </cell>
          <cell r="AY195">
            <v>0</v>
          </cell>
          <cell r="AZ195">
            <v>0</v>
          </cell>
          <cell r="BA195">
            <v>0</v>
          </cell>
        </row>
        <row r="196">
          <cell r="B196">
            <v>13</v>
          </cell>
          <cell r="C196">
            <v>0</v>
          </cell>
          <cell r="D196">
            <v>0</v>
          </cell>
          <cell r="E196">
            <v>0</v>
          </cell>
          <cell r="F196">
            <v>0</v>
          </cell>
          <cell r="G196">
            <v>0</v>
          </cell>
          <cell r="H196">
            <v>0</v>
          </cell>
          <cell r="I196">
            <v>0</v>
          </cell>
          <cell r="J196">
            <v>0</v>
          </cell>
          <cell r="K196">
            <v>0</v>
          </cell>
          <cell r="L196">
            <v>0</v>
          </cell>
          <cell r="M196">
            <v>0</v>
          </cell>
          <cell r="N196">
            <v>0</v>
          </cell>
          <cell r="P196">
            <v>17.100000000000001</v>
          </cell>
          <cell r="Q196">
            <v>10.199999999999999</v>
          </cell>
          <cell r="R196">
            <v>25.3</v>
          </cell>
          <cell r="T196">
            <v>12.5</v>
          </cell>
          <cell r="U196">
            <v>16.399999999999999</v>
          </cell>
          <cell r="V196">
            <v>9.3000000000000007</v>
          </cell>
          <cell r="X196">
            <v>17.899999999999999</v>
          </cell>
          <cell r="Y196">
            <v>10.7</v>
          </cell>
          <cell r="Z196">
            <v>10.1</v>
          </cell>
          <cell r="AA196">
            <v>34.4</v>
          </cell>
          <cell r="AB196">
            <v>8.4</v>
          </cell>
          <cell r="AC196">
            <v>8.8000000000000007</v>
          </cell>
          <cell r="AD196">
            <v>8.6</v>
          </cell>
          <cell r="AE196">
            <v>16.8</v>
          </cell>
          <cell r="AF196">
            <v>16.3</v>
          </cell>
          <cell r="AJ196">
            <v>0</v>
          </cell>
          <cell r="AK196">
            <v>0</v>
          </cell>
          <cell r="AL196">
            <v>11.05</v>
          </cell>
          <cell r="AM196">
            <v>10.58</v>
          </cell>
          <cell r="AN196">
            <v>11.05</v>
          </cell>
          <cell r="AO196">
            <v>12.5</v>
          </cell>
          <cell r="AP196">
            <v>13.57</v>
          </cell>
          <cell r="AQ196">
            <v>14.79</v>
          </cell>
          <cell r="AR196">
            <v>12.31</v>
          </cell>
          <cell r="AS196">
            <v>13.13</v>
          </cell>
          <cell r="AT196">
            <v>0</v>
          </cell>
          <cell r="AU196">
            <v>0</v>
          </cell>
          <cell r="AV196">
            <v>0</v>
          </cell>
          <cell r="AW196">
            <v>0</v>
          </cell>
          <cell r="AX196">
            <v>0</v>
          </cell>
          <cell r="AY196">
            <v>0</v>
          </cell>
          <cell r="AZ196">
            <v>0</v>
          </cell>
          <cell r="BA196">
            <v>0</v>
          </cell>
        </row>
        <row r="197">
          <cell r="B197">
            <v>14</v>
          </cell>
          <cell r="C197">
            <v>0</v>
          </cell>
          <cell r="D197">
            <v>0</v>
          </cell>
          <cell r="E197">
            <v>0</v>
          </cell>
          <cell r="F197">
            <v>0</v>
          </cell>
          <cell r="G197">
            <v>0</v>
          </cell>
          <cell r="H197">
            <v>0</v>
          </cell>
          <cell r="I197">
            <v>0</v>
          </cell>
          <cell r="J197">
            <v>0</v>
          </cell>
          <cell r="K197">
            <v>0</v>
          </cell>
          <cell r="L197">
            <v>0</v>
          </cell>
          <cell r="M197">
            <v>0</v>
          </cell>
          <cell r="N197">
            <v>0</v>
          </cell>
          <cell r="P197">
            <v>17.100000000000001</v>
          </cell>
          <cell r="Q197">
            <v>12</v>
          </cell>
          <cell r="R197">
            <v>48.1</v>
          </cell>
          <cell r="T197">
            <v>11.9</v>
          </cell>
          <cell r="U197">
            <v>27.9</v>
          </cell>
          <cell r="V197">
            <v>11.5</v>
          </cell>
          <cell r="X197">
            <v>21.5</v>
          </cell>
          <cell r="Y197">
            <v>10.7</v>
          </cell>
          <cell r="Z197">
            <v>8.1</v>
          </cell>
          <cell r="AA197">
            <v>27.7</v>
          </cell>
          <cell r="AB197">
            <v>8.1</v>
          </cell>
          <cell r="AC197">
            <v>9.4</v>
          </cell>
          <cell r="AD197">
            <v>10</v>
          </cell>
          <cell r="AE197">
            <v>16</v>
          </cell>
          <cell r="AF197">
            <v>16.2</v>
          </cell>
          <cell r="AJ197">
            <v>0</v>
          </cell>
          <cell r="AK197">
            <v>0</v>
          </cell>
          <cell r="AL197">
            <v>10.89</v>
          </cell>
          <cell r="AM197">
            <v>10.44</v>
          </cell>
          <cell r="AN197">
            <v>10.89</v>
          </cell>
          <cell r="AO197">
            <v>12.31</v>
          </cell>
          <cell r="AP197">
            <v>12.92</v>
          </cell>
          <cell r="AQ197">
            <v>14</v>
          </cell>
          <cell r="AR197">
            <v>11.74</v>
          </cell>
          <cell r="AS197">
            <v>12.92</v>
          </cell>
          <cell r="AT197">
            <v>0</v>
          </cell>
          <cell r="AU197">
            <v>0</v>
          </cell>
          <cell r="AV197">
            <v>0</v>
          </cell>
          <cell r="AW197">
            <v>0</v>
          </cell>
          <cell r="AX197">
            <v>0</v>
          </cell>
          <cell r="AY197">
            <v>0</v>
          </cell>
          <cell r="AZ197">
            <v>0</v>
          </cell>
          <cell r="BA197">
            <v>0</v>
          </cell>
        </row>
        <row r="198">
          <cell r="B198">
            <v>15</v>
          </cell>
          <cell r="C198">
            <v>0</v>
          </cell>
          <cell r="D198">
            <v>0</v>
          </cell>
          <cell r="E198">
            <v>0</v>
          </cell>
          <cell r="F198">
            <v>0</v>
          </cell>
          <cell r="G198">
            <v>0</v>
          </cell>
          <cell r="H198">
            <v>0</v>
          </cell>
          <cell r="I198">
            <v>0</v>
          </cell>
          <cell r="J198">
            <v>0</v>
          </cell>
          <cell r="K198">
            <v>0</v>
          </cell>
          <cell r="L198">
            <v>0</v>
          </cell>
          <cell r="M198">
            <v>0</v>
          </cell>
          <cell r="N198">
            <v>0</v>
          </cell>
          <cell r="P198">
            <v>16.600000000000001</v>
          </cell>
          <cell r="Q198">
            <v>11.4</v>
          </cell>
          <cell r="R198">
            <v>57.6</v>
          </cell>
          <cell r="T198">
            <v>13.5</v>
          </cell>
          <cell r="U198">
            <v>15.2</v>
          </cell>
          <cell r="V198">
            <v>11.8</v>
          </cell>
          <cell r="X198">
            <v>20.7</v>
          </cell>
          <cell r="Y198">
            <v>10.7</v>
          </cell>
          <cell r="Z198">
            <v>7.8</v>
          </cell>
          <cell r="AA198">
            <v>72.599999999999994</v>
          </cell>
          <cell r="AB198">
            <v>8.1</v>
          </cell>
          <cell r="AC198">
            <v>9.4</v>
          </cell>
          <cell r="AD198">
            <v>8.6999999999999993</v>
          </cell>
          <cell r="AE198">
            <v>15.2</v>
          </cell>
          <cell r="AF198">
            <v>15.1</v>
          </cell>
          <cell r="AJ198">
            <v>0</v>
          </cell>
          <cell r="AK198">
            <v>0</v>
          </cell>
          <cell r="AL198">
            <v>10.89</v>
          </cell>
          <cell r="AM198">
            <v>10.44</v>
          </cell>
          <cell r="AN198">
            <v>10.81</v>
          </cell>
          <cell r="AO198">
            <v>12.11</v>
          </cell>
          <cell r="AP198">
            <v>12.71</v>
          </cell>
          <cell r="AQ198">
            <v>13.74</v>
          </cell>
          <cell r="AR198">
            <v>19.37</v>
          </cell>
          <cell r="AS198">
            <v>12.92</v>
          </cell>
          <cell r="AT198">
            <v>0</v>
          </cell>
          <cell r="AU198">
            <v>0</v>
          </cell>
          <cell r="AV198">
            <v>0</v>
          </cell>
          <cell r="AW198">
            <v>0</v>
          </cell>
          <cell r="AX198">
            <v>0</v>
          </cell>
          <cell r="AY198">
            <v>0</v>
          </cell>
          <cell r="AZ198">
            <v>0</v>
          </cell>
          <cell r="BA198">
            <v>0</v>
          </cell>
        </row>
        <row r="199">
          <cell r="B199">
            <v>16</v>
          </cell>
          <cell r="C199">
            <v>0</v>
          </cell>
          <cell r="D199">
            <v>0</v>
          </cell>
          <cell r="E199">
            <v>0</v>
          </cell>
          <cell r="F199">
            <v>0</v>
          </cell>
          <cell r="G199">
            <v>0</v>
          </cell>
          <cell r="H199">
            <v>0</v>
          </cell>
          <cell r="I199">
            <v>0</v>
          </cell>
          <cell r="J199">
            <v>0</v>
          </cell>
          <cell r="K199">
            <v>0</v>
          </cell>
          <cell r="L199">
            <v>0</v>
          </cell>
          <cell r="M199">
            <v>0</v>
          </cell>
          <cell r="N199">
            <v>0</v>
          </cell>
          <cell r="P199">
            <v>16.600000000000001</v>
          </cell>
          <cell r="Q199">
            <v>10.8</v>
          </cell>
          <cell r="T199">
            <v>21.4</v>
          </cell>
          <cell r="U199">
            <v>23.6</v>
          </cell>
          <cell r="V199">
            <v>14.1</v>
          </cell>
          <cell r="X199">
            <v>23.3</v>
          </cell>
          <cell r="Y199">
            <v>10.7</v>
          </cell>
          <cell r="Z199">
            <v>7.5</v>
          </cell>
          <cell r="AA199">
            <v>41.9</v>
          </cell>
          <cell r="AB199">
            <v>8.1</v>
          </cell>
          <cell r="AC199">
            <v>10.3</v>
          </cell>
          <cell r="AD199">
            <v>8.6</v>
          </cell>
          <cell r="AE199">
            <v>14.3</v>
          </cell>
          <cell r="AF199">
            <v>14.3</v>
          </cell>
          <cell r="AJ199">
            <v>0</v>
          </cell>
          <cell r="AK199">
            <v>0</v>
          </cell>
          <cell r="AL199">
            <v>10.89</v>
          </cell>
          <cell r="AM199">
            <v>10.44</v>
          </cell>
          <cell r="AN199">
            <v>10.66</v>
          </cell>
          <cell r="AO199">
            <v>12.31</v>
          </cell>
          <cell r="AP199">
            <v>12.71</v>
          </cell>
          <cell r="AQ199">
            <v>13.74</v>
          </cell>
          <cell r="AR199">
            <v>14.27</v>
          </cell>
          <cell r="AS199">
            <v>13.13</v>
          </cell>
          <cell r="AT199">
            <v>0</v>
          </cell>
          <cell r="AU199">
            <v>0</v>
          </cell>
          <cell r="AV199">
            <v>0</v>
          </cell>
          <cell r="AW199">
            <v>0</v>
          </cell>
          <cell r="AX199">
            <v>0</v>
          </cell>
          <cell r="AY199">
            <v>0</v>
          </cell>
          <cell r="AZ199">
            <v>0</v>
          </cell>
          <cell r="BA199">
            <v>0</v>
          </cell>
        </row>
        <row r="200">
          <cell r="B200">
            <v>17</v>
          </cell>
          <cell r="C200">
            <v>0</v>
          </cell>
          <cell r="D200">
            <v>0</v>
          </cell>
          <cell r="E200">
            <v>0</v>
          </cell>
          <cell r="F200">
            <v>0</v>
          </cell>
          <cell r="G200">
            <v>0</v>
          </cell>
          <cell r="H200">
            <v>0</v>
          </cell>
          <cell r="I200">
            <v>0</v>
          </cell>
          <cell r="J200">
            <v>0</v>
          </cell>
          <cell r="K200">
            <v>0</v>
          </cell>
          <cell r="L200">
            <v>0</v>
          </cell>
          <cell r="M200">
            <v>0</v>
          </cell>
          <cell r="N200">
            <v>0</v>
          </cell>
          <cell r="P200">
            <v>16.600000000000001</v>
          </cell>
          <cell r="Q200">
            <v>10.6</v>
          </cell>
          <cell r="T200">
            <v>12.1</v>
          </cell>
          <cell r="U200">
            <v>19.399999999999999</v>
          </cell>
          <cell r="V200">
            <v>11.5</v>
          </cell>
          <cell r="X200">
            <v>20.7</v>
          </cell>
          <cell r="Y200">
            <v>10.7</v>
          </cell>
          <cell r="Z200">
            <v>17.100000000000001</v>
          </cell>
          <cell r="AA200">
            <v>33.299999999999997</v>
          </cell>
          <cell r="AB200">
            <v>7.9</v>
          </cell>
          <cell r="AC200">
            <v>9.3000000000000007</v>
          </cell>
          <cell r="AD200">
            <v>8.4</v>
          </cell>
          <cell r="AE200">
            <v>13.6</v>
          </cell>
          <cell r="AF200">
            <v>13.2</v>
          </cell>
          <cell r="AJ200">
            <v>0</v>
          </cell>
          <cell r="AK200">
            <v>0</v>
          </cell>
          <cell r="AL200">
            <v>10.89</v>
          </cell>
          <cell r="AM200">
            <v>10.44</v>
          </cell>
          <cell r="AN200">
            <v>10.58</v>
          </cell>
          <cell r="AO200">
            <v>16.059999999999999</v>
          </cell>
          <cell r="AP200">
            <v>12.71</v>
          </cell>
          <cell r="AQ200">
            <v>13.74</v>
          </cell>
          <cell r="AR200">
            <v>15.27</v>
          </cell>
          <cell r="AS200">
            <v>12.71</v>
          </cell>
          <cell r="AT200">
            <v>0</v>
          </cell>
          <cell r="AU200">
            <v>0</v>
          </cell>
          <cell r="AV200">
            <v>0</v>
          </cell>
          <cell r="AW200">
            <v>0</v>
          </cell>
          <cell r="AX200">
            <v>0</v>
          </cell>
          <cell r="AY200">
            <v>0</v>
          </cell>
          <cell r="AZ200">
            <v>0</v>
          </cell>
          <cell r="BA200">
            <v>0</v>
          </cell>
        </row>
        <row r="201">
          <cell r="B201">
            <v>18</v>
          </cell>
          <cell r="C201">
            <v>0</v>
          </cell>
          <cell r="D201">
            <v>0</v>
          </cell>
          <cell r="E201">
            <v>0</v>
          </cell>
          <cell r="F201">
            <v>0</v>
          </cell>
          <cell r="G201">
            <v>0</v>
          </cell>
          <cell r="H201">
            <v>0</v>
          </cell>
          <cell r="I201">
            <v>0</v>
          </cell>
          <cell r="J201">
            <v>0</v>
          </cell>
          <cell r="K201">
            <v>0</v>
          </cell>
          <cell r="L201">
            <v>0</v>
          </cell>
          <cell r="M201">
            <v>0</v>
          </cell>
          <cell r="N201">
            <v>0</v>
          </cell>
          <cell r="P201">
            <v>16.600000000000001</v>
          </cell>
          <cell r="Q201">
            <v>11.3</v>
          </cell>
          <cell r="T201">
            <v>11.3</v>
          </cell>
          <cell r="U201">
            <v>16.600000000000001</v>
          </cell>
          <cell r="V201">
            <v>10.8</v>
          </cell>
          <cell r="X201">
            <v>16.399999999999999</v>
          </cell>
          <cell r="Y201">
            <v>10.7</v>
          </cell>
          <cell r="Z201">
            <v>11.4</v>
          </cell>
          <cell r="AA201">
            <v>27.7</v>
          </cell>
          <cell r="AB201">
            <v>7.9</v>
          </cell>
          <cell r="AC201">
            <v>9.3000000000000007</v>
          </cell>
          <cell r="AD201">
            <v>16.5</v>
          </cell>
          <cell r="AE201">
            <v>13</v>
          </cell>
          <cell r="AF201">
            <v>12.6</v>
          </cell>
          <cell r="AJ201">
            <v>0</v>
          </cell>
          <cell r="AK201">
            <v>0</v>
          </cell>
          <cell r="AL201">
            <v>10.74</v>
          </cell>
          <cell r="AM201">
            <v>11.05</v>
          </cell>
          <cell r="AN201">
            <v>10.89</v>
          </cell>
          <cell r="AO201">
            <v>13.35</v>
          </cell>
          <cell r="AP201">
            <v>13.91</v>
          </cell>
          <cell r="AQ201">
            <v>15.2</v>
          </cell>
          <cell r="AR201">
            <v>13.13</v>
          </cell>
          <cell r="AS201">
            <v>13.8</v>
          </cell>
          <cell r="AT201">
            <v>0</v>
          </cell>
          <cell r="AU201">
            <v>0</v>
          </cell>
          <cell r="AV201">
            <v>0</v>
          </cell>
          <cell r="AW201">
            <v>0</v>
          </cell>
          <cell r="AX201">
            <v>0</v>
          </cell>
          <cell r="AY201">
            <v>0</v>
          </cell>
          <cell r="AZ201">
            <v>0</v>
          </cell>
          <cell r="BA201">
            <v>0</v>
          </cell>
        </row>
        <row r="202">
          <cell r="B202">
            <v>19</v>
          </cell>
          <cell r="C202">
            <v>0</v>
          </cell>
          <cell r="D202">
            <v>0</v>
          </cell>
          <cell r="E202">
            <v>0</v>
          </cell>
          <cell r="F202">
            <v>0</v>
          </cell>
          <cell r="G202">
            <v>0</v>
          </cell>
          <cell r="H202">
            <v>0</v>
          </cell>
          <cell r="I202">
            <v>0</v>
          </cell>
          <cell r="J202">
            <v>0</v>
          </cell>
          <cell r="K202">
            <v>0</v>
          </cell>
          <cell r="L202">
            <v>0</v>
          </cell>
          <cell r="M202">
            <v>0</v>
          </cell>
          <cell r="N202">
            <v>0</v>
          </cell>
          <cell r="P202">
            <v>16.600000000000001</v>
          </cell>
          <cell r="Q202">
            <v>18.600000000000001</v>
          </cell>
          <cell r="T202">
            <v>10.9</v>
          </cell>
          <cell r="U202">
            <v>16.600000000000001</v>
          </cell>
          <cell r="V202">
            <v>10.3</v>
          </cell>
          <cell r="X202">
            <v>15.3</v>
          </cell>
          <cell r="Y202">
            <v>10.7</v>
          </cell>
          <cell r="Z202">
            <v>10.4</v>
          </cell>
          <cell r="AA202">
            <v>27.3</v>
          </cell>
          <cell r="AB202">
            <v>7.9</v>
          </cell>
          <cell r="AC202">
            <v>8.8000000000000007</v>
          </cell>
          <cell r="AD202">
            <v>17.399999999999999</v>
          </cell>
          <cell r="AE202">
            <v>12</v>
          </cell>
          <cell r="AF202">
            <v>12.4</v>
          </cell>
          <cell r="AJ202">
            <v>0</v>
          </cell>
          <cell r="AK202">
            <v>0</v>
          </cell>
          <cell r="AL202">
            <v>11.21</v>
          </cell>
          <cell r="AM202">
            <v>10.58</v>
          </cell>
          <cell r="AN202">
            <v>10.74</v>
          </cell>
          <cell r="AO202">
            <v>48.92</v>
          </cell>
          <cell r="AP202">
            <v>13.13</v>
          </cell>
          <cell r="AQ202">
            <v>14.26</v>
          </cell>
          <cell r="AR202">
            <v>13.13</v>
          </cell>
          <cell r="AS202">
            <v>12.5</v>
          </cell>
          <cell r="AT202">
            <v>0</v>
          </cell>
          <cell r="AU202">
            <v>0</v>
          </cell>
          <cell r="AV202">
            <v>0</v>
          </cell>
          <cell r="AW202">
            <v>0</v>
          </cell>
          <cell r="AX202">
            <v>0</v>
          </cell>
          <cell r="AY202">
            <v>0</v>
          </cell>
          <cell r="AZ202">
            <v>0</v>
          </cell>
          <cell r="BA202">
            <v>0</v>
          </cell>
        </row>
        <row r="203">
          <cell r="B203">
            <v>20</v>
          </cell>
          <cell r="C203">
            <v>0</v>
          </cell>
          <cell r="D203">
            <v>0</v>
          </cell>
          <cell r="E203">
            <v>0</v>
          </cell>
          <cell r="F203">
            <v>0</v>
          </cell>
          <cell r="G203">
            <v>0</v>
          </cell>
          <cell r="H203">
            <v>0</v>
          </cell>
          <cell r="I203">
            <v>0</v>
          </cell>
          <cell r="J203">
            <v>0</v>
          </cell>
          <cell r="K203">
            <v>0</v>
          </cell>
          <cell r="L203">
            <v>0</v>
          </cell>
          <cell r="M203">
            <v>0</v>
          </cell>
          <cell r="N203">
            <v>0</v>
          </cell>
          <cell r="P203">
            <v>17.2</v>
          </cell>
          <cell r="Q203">
            <v>12.3</v>
          </cell>
          <cell r="T203">
            <v>11.5</v>
          </cell>
          <cell r="U203">
            <v>29.3</v>
          </cell>
          <cell r="V203">
            <v>10</v>
          </cell>
          <cell r="X203">
            <v>14.6</v>
          </cell>
          <cell r="Y203">
            <v>11.5</v>
          </cell>
          <cell r="Z203">
            <v>10.4</v>
          </cell>
          <cell r="AA203">
            <v>26.4</v>
          </cell>
          <cell r="AB203">
            <v>7.9</v>
          </cell>
          <cell r="AC203">
            <v>8.5</v>
          </cell>
          <cell r="AD203">
            <v>8.6999999999999993</v>
          </cell>
          <cell r="AE203">
            <v>11.9</v>
          </cell>
          <cell r="AF203">
            <v>15.4</v>
          </cell>
          <cell r="AJ203">
            <v>0</v>
          </cell>
          <cell r="AK203">
            <v>0</v>
          </cell>
          <cell r="AL203">
            <v>11.38</v>
          </cell>
          <cell r="AM203">
            <v>10.44</v>
          </cell>
          <cell r="AN203">
            <v>10.44</v>
          </cell>
          <cell r="AO203">
            <v>15.53</v>
          </cell>
          <cell r="AP203">
            <v>13.46</v>
          </cell>
          <cell r="AQ203">
            <v>14.65</v>
          </cell>
          <cell r="AR203">
            <v>12.92</v>
          </cell>
          <cell r="AS203">
            <v>12.11</v>
          </cell>
          <cell r="AT203">
            <v>0</v>
          </cell>
          <cell r="AU203">
            <v>0</v>
          </cell>
          <cell r="AV203">
            <v>0</v>
          </cell>
          <cell r="AW203">
            <v>0</v>
          </cell>
          <cell r="AX203">
            <v>0</v>
          </cell>
          <cell r="AY203">
            <v>0</v>
          </cell>
          <cell r="AZ203">
            <v>0</v>
          </cell>
          <cell r="BA203">
            <v>0</v>
          </cell>
        </row>
        <row r="204">
          <cell r="B204">
            <v>21</v>
          </cell>
          <cell r="C204">
            <v>0</v>
          </cell>
          <cell r="D204">
            <v>0</v>
          </cell>
          <cell r="E204">
            <v>0</v>
          </cell>
          <cell r="F204">
            <v>0</v>
          </cell>
          <cell r="G204">
            <v>0</v>
          </cell>
          <cell r="H204">
            <v>0</v>
          </cell>
          <cell r="I204">
            <v>0</v>
          </cell>
          <cell r="J204">
            <v>0</v>
          </cell>
          <cell r="K204">
            <v>0</v>
          </cell>
          <cell r="L204">
            <v>0</v>
          </cell>
          <cell r="M204">
            <v>0</v>
          </cell>
          <cell r="N204">
            <v>0</v>
          </cell>
          <cell r="P204">
            <v>15.4</v>
          </cell>
          <cell r="Q204">
            <v>46.4</v>
          </cell>
          <cell r="T204">
            <v>10.4</v>
          </cell>
          <cell r="U204">
            <v>19.5</v>
          </cell>
          <cell r="V204">
            <v>11.2</v>
          </cell>
          <cell r="X204">
            <v>14.1</v>
          </cell>
          <cell r="Y204">
            <v>11.5</v>
          </cell>
          <cell r="Z204">
            <v>10.6</v>
          </cell>
          <cell r="AA204">
            <v>21.5</v>
          </cell>
          <cell r="AB204">
            <v>7.9</v>
          </cell>
          <cell r="AC204">
            <v>8.3000000000000007</v>
          </cell>
          <cell r="AD204">
            <v>8.3000000000000007</v>
          </cell>
          <cell r="AE204">
            <v>11.9</v>
          </cell>
          <cell r="AF204">
            <v>13.9</v>
          </cell>
          <cell r="AJ204">
            <v>0</v>
          </cell>
          <cell r="AK204">
            <v>0</v>
          </cell>
          <cell r="AL204">
            <v>11.38</v>
          </cell>
          <cell r="AM204">
            <v>10.44</v>
          </cell>
          <cell r="AN204">
            <v>10.44</v>
          </cell>
          <cell r="AO204">
            <v>18.41</v>
          </cell>
          <cell r="AP204">
            <v>12.71</v>
          </cell>
          <cell r="AQ204">
            <v>13.74</v>
          </cell>
          <cell r="AR204">
            <v>12.71</v>
          </cell>
          <cell r="AS204">
            <v>21.77</v>
          </cell>
          <cell r="AT204">
            <v>0</v>
          </cell>
          <cell r="AU204">
            <v>0</v>
          </cell>
          <cell r="AV204">
            <v>0</v>
          </cell>
          <cell r="AW204">
            <v>0</v>
          </cell>
          <cell r="AX204">
            <v>0</v>
          </cell>
          <cell r="AY204">
            <v>0</v>
          </cell>
          <cell r="AZ204">
            <v>0</v>
          </cell>
          <cell r="BA204">
            <v>0</v>
          </cell>
        </row>
        <row r="205">
          <cell r="B205">
            <v>22</v>
          </cell>
          <cell r="C205">
            <v>0</v>
          </cell>
          <cell r="D205">
            <v>0</v>
          </cell>
          <cell r="E205">
            <v>0</v>
          </cell>
          <cell r="F205">
            <v>0</v>
          </cell>
          <cell r="G205">
            <v>0</v>
          </cell>
          <cell r="H205">
            <v>0</v>
          </cell>
          <cell r="I205">
            <v>0</v>
          </cell>
          <cell r="J205">
            <v>0</v>
          </cell>
          <cell r="K205">
            <v>0</v>
          </cell>
          <cell r="L205">
            <v>0</v>
          </cell>
          <cell r="M205">
            <v>0</v>
          </cell>
          <cell r="N205">
            <v>0</v>
          </cell>
          <cell r="P205">
            <v>17.399999999999999</v>
          </cell>
          <cell r="Q205">
            <v>15.4</v>
          </cell>
          <cell r="T205">
            <v>9.9</v>
          </cell>
          <cell r="U205">
            <v>20.7</v>
          </cell>
          <cell r="V205">
            <v>9.8000000000000007</v>
          </cell>
          <cell r="X205">
            <v>13.4</v>
          </cell>
          <cell r="Y205">
            <v>11.5</v>
          </cell>
          <cell r="Z205">
            <v>9.5</v>
          </cell>
          <cell r="AA205">
            <v>28.3</v>
          </cell>
          <cell r="AB205">
            <v>8.4</v>
          </cell>
          <cell r="AC205">
            <v>8.1</v>
          </cell>
          <cell r="AD205">
            <v>8.6999999999999993</v>
          </cell>
          <cell r="AE205">
            <v>11.2</v>
          </cell>
          <cell r="AF205">
            <v>14.3</v>
          </cell>
          <cell r="AJ205">
            <v>0</v>
          </cell>
          <cell r="AK205">
            <v>0</v>
          </cell>
          <cell r="AL205">
            <v>11.38</v>
          </cell>
          <cell r="AM205">
            <v>10.44</v>
          </cell>
          <cell r="AN205">
            <v>10.44</v>
          </cell>
          <cell r="AO205">
            <v>17.489999999999998</v>
          </cell>
          <cell r="AP205">
            <v>12.5</v>
          </cell>
          <cell r="AQ205">
            <v>13.5</v>
          </cell>
          <cell r="AR205">
            <v>12.31</v>
          </cell>
          <cell r="AS205">
            <v>12.71</v>
          </cell>
          <cell r="AT205">
            <v>0</v>
          </cell>
          <cell r="AU205">
            <v>0</v>
          </cell>
          <cell r="AV205">
            <v>0</v>
          </cell>
          <cell r="AW205">
            <v>0</v>
          </cell>
          <cell r="AX205">
            <v>0</v>
          </cell>
          <cell r="AY205">
            <v>0</v>
          </cell>
          <cell r="AZ205">
            <v>0</v>
          </cell>
          <cell r="BA205">
            <v>0</v>
          </cell>
        </row>
        <row r="206">
          <cell r="B206">
            <v>23</v>
          </cell>
          <cell r="C206">
            <v>0</v>
          </cell>
          <cell r="D206">
            <v>0</v>
          </cell>
          <cell r="E206">
            <v>0</v>
          </cell>
          <cell r="F206">
            <v>0</v>
          </cell>
          <cell r="G206">
            <v>0</v>
          </cell>
          <cell r="H206">
            <v>0</v>
          </cell>
          <cell r="I206">
            <v>0</v>
          </cell>
          <cell r="J206">
            <v>0</v>
          </cell>
          <cell r="K206">
            <v>0</v>
          </cell>
          <cell r="L206">
            <v>0</v>
          </cell>
          <cell r="M206">
            <v>0</v>
          </cell>
          <cell r="N206">
            <v>0</v>
          </cell>
          <cell r="P206">
            <v>18.600000000000001</v>
          </cell>
          <cell r="Q206">
            <v>12.9</v>
          </cell>
          <cell r="T206">
            <v>9.6999999999999993</v>
          </cell>
          <cell r="U206">
            <v>15.2</v>
          </cell>
          <cell r="V206">
            <v>9.8000000000000007</v>
          </cell>
          <cell r="X206">
            <v>13.4</v>
          </cell>
          <cell r="Y206">
            <v>11.5</v>
          </cell>
          <cell r="Z206">
            <v>12.6</v>
          </cell>
          <cell r="AA206">
            <v>19</v>
          </cell>
          <cell r="AB206">
            <v>8.4</v>
          </cell>
          <cell r="AC206">
            <v>8.1</v>
          </cell>
          <cell r="AD206">
            <v>9.6</v>
          </cell>
          <cell r="AE206">
            <v>11.5</v>
          </cell>
          <cell r="AF206">
            <v>12.5</v>
          </cell>
          <cell r="AJ206">
            <v>0</v>
          </cell>
          <cell r="AK206">
            <v>0</v>
          </cell>
          <cell r="AL206">
            <v>11.38</v>
          </cell>
          <cell r="AM206">
            <v>10.44</v>
          </cell>
          <cell r="AN206">
            <v>10.44</v>
          </cell>
          <cell r="AO206">
            <v>15.53</v>
          </cell>
          <cell r="AP206">
            <v>12.11</v>
          </cell>
          <cell r="AQ206">
            <v>13.02</v>
          </cell>
          <cell r="AR206">
            <v>16.34</v>
          </cell>
          <cell r="AS206">
            <v>15.27</v>
          </cell>
          <cell r="AT206">
            <v>0</v>
          </cell>
          <cell r="AU206">
            <v>0</v>
          </cell>
          <cell r="AV206">
            <v>0</v>
          </cell>
          <cell r="AW206">
            <v>0</v>
          </cell>
          <cell r="AX206">
            <v>0</v>
          </cell>
          <cell r="AY206">
            <v>0</v>
          </cell>
          <cell r="AZ206">
            <v>0</v>
          </cell>
          <cell r="BA206">
            <v>0</v>
          </cell>
        </row>
        <row r="207">
          <cell r="B207">
            <v>24</v>
          </cell>
          <cell r="C207">
            <v>0</v>
          </cell>
          <cell r="D207">
            <v>0</v>
          </cell>
          <cell r="E207">
            <v>0</v>
          </cell>
          <cell r="F207">
            <v>0</v>
          </cell>
          <cell r="G207">
            <v>0</v>
          </cell>
          <cell r="H207">
            <v>0</v>
          </cell>
          <cell r="I207">
            <v>0</v>
          </cell>
          <cell r="J207">
            <v>0</v>
          </cell>
          <cell r="K207">
            <v>0</v>
          </cell>
          <cell r="L207">
            <v>0</v>
          </cell>
          <cell r="M207">
            <v>0</v>
          </cell>
          <cell r="N207">
            <v>0</v>
          </cell>
          <cell r="P207">
            <v>18.2</v>
          </cell>
          <cell r="Q207">
            <v>12.1</v>
          </cell>
          <cell r="T207">
            <v>14.6</v>
          </cell>
          <cell r="U207">
            <v>14.2</v>
          </cell>
          <cell r="V207">
            <v>9.6999999999999993</v>
          </cell>
          <cell r="X207">
            <v>13</v>
          </cell>
          <cell r="Y207">
            <v>11.5</v>
          </cell>
          <cell r="Z207">
            <v>7.5</v>
          </cell>
          <cell r="AA207">
            <v>37.6</v>
          </cell>
          <cell r="AB207">
            <v>8.4</v>
          </cell>
          <cell r="AC207">
            <v>8.1</v>
          </cell>
          <cell r="AD207">
            <v>21.7</v>
          </cell>
          <cell r="AE207">
            <v>11.2</v>
          </cell>
          <cell r="AF207">
            <v>13.9</v>
          </cell>
          <cell r="AJ207">
            <v>0</v>
          </cell>
          <cell r="AK207">
            <v>0</v>
          </cell>
          <cell r="AL207">
            <v>11.38</v>
          </cell>
          <cell r="AM207">
            <v>10.44</v>
          </cell>
          <cell r="AN207">
            <v>10.44</v>
          </cell>
          <cell r="AO207">
            <v>15.53</v>
          </cell>
          <cell r="AP207">
            <v>12.11</v>
          </cell>
          <cell r="AQ207">
            <v>13.02</v>
          </cell>
          <cell r="AR207">
            <v>12.5</v>
          </cell>
          <cell r="AS207">
            <v>19.7</v>
          </cell>
          <cell r="AT207">
            <v>0</v>
          </cell>
          <cell r="AU207">
            <v>0</v>
          </cell>
          <cell r="AV207">
            <v>0</v>
          </cell>
          <cell r="AW207">
            <v>0</v>
          </cell>
          <cell r="AX207">
            <v>0</v>
          </cell>
          <cell r="AY207">
            <v>0</v>
          </cell>
          <cell r="AZ207">
            <v>0</v>
          </cell>
          <cell r="BA207">
            <v>0</v>
          </cell>
        </row>
        <row r="208">
          <cell r="B208">
            <v>25</v>
          </cell>
          <cell r="C208">
            <v>0</v>
          </cell>
          <cell r="D208">
            <v>0</v>
          </cell>
          <cell r="E208">
            <v>0</v>
          </cell>
          <cell r="F208">
            <v>0</v>
          </cell>
          <cell r="G208">
            <v>0</v>
          </cell>
          <cell r="H208">
            <v>0</v>
          </cell>
          <cell r="I208">
            <v>0</v>
          </cell>
          <cell r="J208">
            <v>0</v>
          </cell>
          <cell r="K208">
            <v>0</v>
          </cell>
          <cell r="L208">
            <v>0</v>
          </cell>
          <cell r="M208">
            <v>0</v>
          </cell>
          <cell r="N208">
            <v>0</v>
          </cell>
          <cell r="P208">
            <v>31.2</v>
          </cell>
          <cell r="Q208">
            <v>11.9</v>
          </cell>
          <cell r="T208">
            <v>10.3</v>
          </cell>
          <cell r="U208">
            <v>14.2</v>
          </cell>
          <cell r="X208">
            <v>12.6</v>
          </cell>
          <cell r="Y208">
            <v>11.5</v>
          </cell>
          <cell r="Z208">
            <v>6.9</v>
          </cell>
          <cell r="AA208">
            <v>23</v>
          </cell>
          <cell r="AB208">
            <v>12.8</v>
          </cell>
          <cell r="AC208">
            <v>8.1</v>
          </cell>
          <cell r="AD208">
            <v>22.6</v>
          </cell>
          <cell r="AE208">
            <v>12.6</v>
          </cell>
          <cell r="AF208">
            <v>24.7</v>
          </cell>
          <cell r="AJ208">
            <v>0</v>
          </cell>
          <cell r="AK208">
            <v>0</v>
          </cell>
          <cell r="AL208">
            <v>13.13</v>
          </cell>
          <cell r="AM208">
            <v>10.44</v>
          </cell>
          <cell r="AN208">
            <v>10.37</v>
          </cell>
          <cell r="AO208">
            <v>15.27</v>
          </cell>
          <cell r="AP208">
            <v>11.92</v>
          </cell>
          <cell r="AQ208">
            <v>12.79</v>
          </cell>
          <cell r="AR208">
            <v>12.5</v>
          </cell>
          <cell r="AS208">
            <v>19.04</v>
          </cell>
          <cell r="AT208">
            <v>0</v>
          </cell>
          <cell r="AU208">
            <v>0</v>
          </cell>
          <cell r="AV208">
            <v>0</v>
          </cell>
          <cell r="AW208">
            <v>0</v>
          </cell>
          <cell r="AX208">
            <v>0</v>
          </cell>
          <cell r="AY208">
            <v>0</v>
          </cell>
          <cell r="AZ208">
            <v>0</v>
          </cell>
          <cell r="BA208">
            <v>0</v>
          </cell>
        </row>
        <row r="209">
          <cell r="B209">
            <v>26</v>
          </cell>
          <cell r="C209">
            <v>0</v>
          </cell>
          <cell r="D209">
            <v>0</v>
          </cell>
          <cell r="E209">
            <v>0</v>
          </cell>
          <cell r="F209">
            <v>0</v>
          </cell>
          <cell r="G209">
            <v>0</v>
          </cell>
          <cell r="H209">
            <v>0</v>
          </cell>
          <cell r="I209">
            <v>0</v>
          </cell>
          <cell r="J209">
            <v>0</v>
          </cell>
          <cell r="K209">
            <v>0</v>
          </cell>
          <cell r="L209">
            <v>0</v>
          </cell>
          <cell r="M209">
            <v>0</v>
          </cell>
          <cell r="N209">
            <v>0</v>
          </cell>
          <cell r="P209">
            <v>20.2</v>
          </cell>
          <cell r="Q209">
            <v>11.6</v>
          </cell>
          <cell r="T209">
            <v>10.7</v>
          </cell>
          <cell r="U209">
            <v>14.4</v>
          </cell>
          <cell r="X209">
            <v>12.6</v>
          </cell>
          <cell r="Y209">
            <v>11.5</v>
          </cell>
          <cell r="Z209">
            <v>6.5</v>
          </cell>
          <cell r="AA209">
            <v>19.5</v>
          </cell>
          <cell r="AB209">
            <v>8.8000000000000007</v>
          </cell>
          <cell r="AC209">
            <v>7.8</v>
          </cell>
          <cell r="AD209">
            <v>17.600000000000001</v>
          </cell>
          <cell r="AE209">
            <v>10.5</v>
          </cell>
          <cell r="AF209">
            <v>19.7</v>
          </cell>
          <cell r="AJ209">
            <v>0</v>
          </cell>
          <cell r="AK209">
            <v>0</v>
          </cell>
          <cell r="AL209">
            <v>15.53</v>
          </cell>
          <cell r="AM209">
            <v>10.44</v>
          </cell>
          <cell r="AN209">
            <v>10.44</v>
          </cell>
          <cell r="AO209">
            <v>14.88</v>
          </cell>
          <cell r="AP209">
            <v>11.74</v>
          </cell>
          <cell r="AQ209">
            <v>12.57</v>
          </cell>
          <cell r="AR209">
            <v>15.53</v>
          </cell>
          <cell r="AS209">
            <v>14.27</v>
          </cell>
          <cell r="AT209">
            <v>0</v>
          </cell>
          <cell r="AU209">
            <v>0</v>
          </cell>
          <cell r="AV209">
            <v>0</v>
          </cell>
          <cell r="AW209">
            <v>0</v>
          </cell>
          <cell r="AX209">
            <v>0</v>
          </cell>
          <cell r="AY209">
            <v>0</v>
          </cell>
          <cell r="AZ209">
            <v>0</v>
          </cell>
          <cell r="BA209">
            <v>0</v>
          </cell>
        </row>
        <row r="210">
          <cell r="B210">
            <v>27</v>
          </cell>
          <cell r="C210">
            <v>0</v>
          </cell>
          <cell r="D210">
            <v>0</v>
          </cell>
          <cell r="E210">
            <v>0</v>
          </cell>
          <cell r="F210">
            <v>0</v>
          </cell>
          <cell r="G210">
            <v>0</v>
          </cell>
          <cell r="H210">
            <v>0</v>
          </cell>
          <cell r="I210">
            <v>0</v>
          </cell>
          <cell r="J210">
            <v>0</v>
          </cell>
          <cell r="K210">
            <v>0</v>
          </cell>
          <cell r="L210">
            <v>0</v>
          </cell>
          <cell r="M210">
            <v>0</v>
          </cell>
          <cell r="N210">
            <v>0</v>
          </cell>
          <cell r="P210">
            <v>16.600000000000001</v>
          </cell>
          <cell r="Q210">
            <v>11.6</v>
          </cell>
          <cell r="T210">
            <v>24.4</v>
          </cell>
          <cell r="U210">
            <v>14.2</v>
          </cell>
          <cell r="X210">
            <v>12</v>
          </cell>
          <cell r="Y210">
            <v>11.5</v>
          </cell>
          <cell r="Z210">
            <v>6.5</v>
          </cell>
          <cell r="AA210">
            <v>18.100000000000001</v>
          </cell>
          <cell r="AB210">
            <v>22.7</v>
          </cell>
          <cell r="AC210">
            <v>7.7</v>
          </cell>
          <cell r="AD210">
            <v>28.1</v>
          </cell>
          <cell r="AE210">
            <v>9.9</v>
          </cell>
          <cell r="AF210">
            <v>15.6</v>
          </cell>
          <cell r="AJ210">
            <v>0</v>
          </cell>
          <cell r="AK210">
            <v>0</v>
          </cell>
          <cell r="AL210">
            <v>15.53</v>
          </cell>
          <cell r="AM210">
            <v>18.100000000000001</v>
          </cell>
          <cell r="AN210">
            <v>10.44</v>
          </cell>
          <cell r="AO210">
            <v>14.27</v>
          </cell>
          <cell r="AP210">
            <v>26.87</v>
          </cell>
          <cell r="AQ210">
            <v>30.79</v>
          </cell>
          <cell r="AR210">
            <v>13.13</v>
          </cell>
          <cell r="AS210">
            <v>13.35</v>
          </cell>
          <cell r="AT210">
            <v>0</v>
          </cell>
          <cell r="AU210">
            <v>0</v>
          </cell>
          <cell r="AV210">
            <v>0</v>
          </cell>
          <cell r="AW210">
            <v>0</v>
          </cell>
          <cell r="AX210">
            <v>0</v>
          </cell>
          <cell r="AY210">
            <v>0</v>
          </cell>
          <cell r="AZ210">
            <v>0</v>
          </cell>
          <cell r="BA210">
            <v>0</v>
          </cell>
        </row>
        <row r="211">
          <cell r="B211">
            <v>28</v>
          </cell>
          <cell r="C211">
            <v>0</v>
          </cell>
          <cell r="D211">
            <v>0</v>
          </cell>
          <cell r="E211">
            <v>0</v>
          </cell>
          <cell r="F211">
            <v>0</v>
          </cell>
          <cell r="G211">
            <v>0</v>
          </cell>
          <cell r="H211">
            <v>0</v>
          </cell>
          <cell r="I211">
            <v>0</v>
          </cell>
          <cell r="J211">
            <v>0</v>
          </cell>
          <cell r="K211">
            <v>0</v>
          </cell>
          <cell r="L211">
            <v>0</v>
          </cell>
          <cell r="M211">
            <v>0</v>
          </cell>
          <cell r="N211">
            <v>0</v>
          </cell>
          <cell r="P211">
            <v>16.600000000000001</v>
          </cell>
          <cell r="Q211">
            <v>11.6</v>
          </cell>
          <cell r="T211">
            <v>11.9</v>
          </cell>
          <cell r="U211">
            <v>13.8</v>
          </cell>
          <cell r="X211">
            <v>12.6</v>
          </cell>
          <cell r="Y211">
            <v>11.5</v>
          </cell>
          <cell r="Z211">
            <v>6.5</v>
          </cell>
          <cell r="AA211">
            <v>17.3</v>
          </cell>
          <cell r="AB211">
            <v>10</v>
          </cell>
          <cell r="AC211">
            <v>7.4</v>
          </cell>
          <cell r="AD211">
            <v>26.5</v>
          </cell>
          <cell r="AE211">
            <v>10.7</v>
          </cell>
          <cell r="AF211">
            <v>14.8</v>
          </cell>
          <cell r="AJ211">
            <v>0</v>
          </cell>
          <cell r="AK211">
            <v>0</v>
          </cell>
          <cell r="AL211">
            <v>14.27</v>
          </cell>
          <cell r="AM211">
            <v>10.44</v>
          </cell>
          <cell r="AN211">
            <v>10.44</v>
          </cell>
          <cell r="AO211">
            <v>20.03</v>
          </cell>
          <cell r="AP211">
            <v>11.74</v>
          </cell>
          <cell r="AQ211">
            <v>12.57</v>
          </cell>
          <cell r="AR211">
            <v>13.57</v>
          </cell>
          <cell r="AS211">
            <v>13.13</v>
          </cell>
          <cell r="AT211">
            <v>0</v>
          </cell>
          <cell r="AU211">
            <v>0</v>
          </cell>
          <cell r="AV211">
            <v>0</v>
          </cell>
          <cell r="AW211">
            <v>0</v>
          </cell>
          <cell r="AX211">
            <v>0</v>
          </cell>
          <cell r="AY211">
            <v>0</v>
          </cell>
          <cell r="AZ211">
            <v>0</v>
          </cell>
          <cell r="BA211">
            <v>0</v>
          </cell>
        </row>
        <row r="212">
          <cell r="B212">
            <v>29</v>
          </cell>
          <cell r="C212">
            <v>0</v>
          </cell>
          <cell r="D212">
            <v>0</v>
          </cell>
          <cell r="E212">
            <v>0</v>
          </cell>
          <cell r="F212">
            <v>0</v>
          </cell>
          <cell r="G212">
            <v>0</v>
          </cell>
          <cell r="H212">
            <v>0</v>
          </cell>
          <cell r="I212">
            <v>0</v>
          </cell>
          <cell r="J212">
            <v>0</v>
          </cell>
          <cell r="K212">
            <v>0</v>
          </cell>
          <cell r="L212">
            <v>0</v>
          </cell>
          <cell r="M212">
            <v>0</v>
          </cell>
          <cell r="N212">
            <v>0</v>
          </cell>
          <cell r="P212">
            <v>18.7</v>
          </cell>
          <cell r="Q212">
            <v>11.6</v>
          </cell>
          <cell r="T212">
            <v>10.6</v>
          </cell>
          <cell r="U212">
            <v>13.8</v>
          </cell>
          <cell r="X212">
            <v>12.6</v>
          </cell>
          <cell r="Y212">
            <v>11.5</v>
          </cell>
          <cell r="Z212">
            <v>6.4</v>
          </cell>
          <cell r="AA212">
            <v>16.600000000000001</v>
          </cell>
          <cell r="AB212">
            <v>9</v>
          </cell>
          <cell r="AC212">
            <v>7.3</v>
          </cell>
          <cell r="AD212">
            <v>20.7</v>
          </cell>
          <cell r="AE212">
            <v>10.7</v>
          </cell>
          <cell r="AF212">
            <v>13.5</v>
          </cell>
          <cell r="AJ212">
            <v>0</v>
          </cell>
          <cell r="AK212">
            <v>0</v>
          </cell>
          <cell r="AL212">
            <v>12.71</v>
          </cell>
          <cell r="AM212">
            <v>11.38</v>
          </cell>
          <cell r="AN212">
            <v>0</v>
          </cell>
          <cell r="AO212">
            <v>23.25</v>
          </cell>
          <cell r="AP212">
            <v>14.88</v>
          </cell>
          <cell r="AQ212">
            <v>16.37</v>
          </cell>
          <cell r="AR212">
            <v>13.13</v>
          </cell>
          <cell r="AS212">
            <v>12.92</v>
          </cell>
          <cell r="AT212">
            <v>0</v>
          </cell>
          <cell r="AU212">
            <v>0</v>
          </cell>
          <cell r="AV212">
            <v>0</v>
          </cell>
          <cell r="AW212">
            <v>0</v>
          </cell>
          <cell r="AX212">
            <v>0</v>
          </cell>
          <cell r="AY212">
            <v>0</v>
          </cell>
          <cell r="AZ212">
            <v>0</v>
          </cell>
          <cell r="BA212">
            <v>0</v>
          </cell>
        </row>
        <row r="213">
          <cell r="B213">
            <v>30</v>
          </cell>
          <cell r="C213">
            <v>0</v>
          </cell>
          <cell r="D213">
            <v>0</v>
          </cell>
          <cell r="E213">
            <v>0</v>
          </cell>
          <cell r="F213">
            <v>0</v>
          </cell>
          <cell r="G213">
            <v>0</v>
          </cell>
          <cell r="H213">
            <v>0</v>
          </cell>
          <cell r="I213">
            <v>0</v>
          </cell>
          <cell r="J213">
            <v>0</v>
          </cell>
          <cell r="K213">
            <v>0</v>
          </cell>
          <cell r="L213">
            <v>0</v>
          </cell>
          <cell r="M213">
            <v>0</v>
          </cell>
          <cell r="N213">
            <v>0</v>
          </cell>
          <cell r="P213">
            <v>16.2</v>
          </cell>
          <cell r="Q213">
            <v>11.8</v>
          </cell>
          <cell r="T213">
            <v>9.9</v>
          </cell>
          <cell r="U213">
            <v>13.4</v>
          </cell>
          <cell r="X213">
            <v>12.7</v>
          </cell>
          <cell r="Y213">
            <v>11.5</v>
          </cell>
          <cell r="Z213">
            <v>11.3</v>
          </cell>
          <cell r="AA213">
            <v>16</v>
          </cell>
          <cell r="AB213">
            <v>9</v>
          </cell>
          <cell r="AC213">
            <v>7.1</v>
          </cell>
          <cell r="AD213">
            <v>52.8</v>
          </cell>
          <cell r="AE213">
            <v>10.7</v>
          </cell>
          <cell r="AF213">
            <v>21.6</v>
          </cell>
          <cell r="AJ213">
            <v>0</v>
          </cell>
          <cell r="AK213">
            <v>0</v>
          </cell>
          <cell r="AL213">
            <v>12.11</v>
          </cell>
          <cell r="AM213">
            <v>10.44</v>
          </cell>
          <cell r="AN213">
            <v>13.68</v>
          </cell>
          <cell r="AO213">
            <v>17.64</v>
          </cell>
          <cell r="AP213">
            <v>11.74</v>
          </cell>
          <cell r="AQ213">
            <v>12.57</v>
          </cell>
          <cell r="AR213">
            <v>12.92</v>
          </cell>
          <cell r="AS213">
            <v>12.71</v>
          </cell>
          <cell r="AT213">
            <v>0</v>
          </cell>
          <cell r="AU213">
            <v>0</v>
          </cell>
          <cell r="AV213">
            <v>0</v>
          </cell>
          <cell r="AW213">
            <v>0</v>
          </cell>
          <cell r="AX213">
            <v>0</v>
          </cell>
          <cell r="AY213">
            <v>0</v>
          </cell>
          <cell r="AZ213">
            <v>0</v>
          </cell>
          <cell r="BA213">
            <v>0</v>
          </cell>
        </row>
        <row r="214">
          <cell r="B214">
            <v>31</v>
          </cell>
          <cell r="C214">
            <v>0</v>
          </cell>
          <cell r="D214">
            <v>0</v>
          </cell>
          <cell r="E214">
            <v>0</v>
          </cell>
          <cell r="F214">
            <v>0</v>
          </cell>
          <cell r="G214">
            <v>0</v>
          </cell>
          <cell r="H214">
            <v>0</v>
          </cell>
          <cell r="I214">
            <v>0</v>
          </cell>
          <cell r="J214">
            <v>0</v>
          </cell>
          <cell r="K214">
            <v>0</v>
          </cell>
          <cell r="L214">
            <v>0</v>
          </cell>
          <cell r="M214">
            <v>0</v>
          </cell>
          <cell r="N214">
            <v>0</v>
          </cell>
          <cell r="P214">
            <v>36.700000000000003</v>
          </cell>
          <cell r="Q214">
            <v>11.6</v>
          </cell>
          <cell r="T214">
            <v>15.8</v>
          </cell>
          <cell r="U214">
            <v>12.8</v>
          </cell>
          <cell r="X214">
            <v>13.3</v>
          </cell>
          <cell r="Y214">
            <v>11.5</v>
          </cell>
          <cell r="Z214">
            <v>6.9</v>
          </cell>
          <cell r="AA214">
            <v>15.7</v>
          </cell>
          <cell r="AB214">
            <v>8.4</v>
          </cell>
          <cell r="AC214">
            <v>7.3</v>
          </cell>
          <cell r="AD214">
            <v>26.5</v>
          </cell>
          <cell r="AE214">
            <v>10.7</v>
          </cell>
          <cell r="AF214">
            <v>37.9</v>
          </cell>
          <cell r="AJ214">
            <v>0</v>
          </cell>
          <cell r="AK214">
            <v>0</v>
          </cell>
          <cell r="AL214">
            <v>12.11</v>
          </cell>
          <cell r="AM214">
            <v>10.58</v>
          </cell>
          <cell r="AN214">
            <v>12.4</v>
          </cell>
          <cell r="AO214">
            <v>15.27</v>
          </cell>
          <cell r="AP214">
            <v>13.13</v>
          </cell>
          <cell r="AQ214">
            <v>14.26</v>
          </cell>
          <cell r="AR214">
            <v>27.73</v>
          </cell>
          <cell r="AS214">
            <v>12.5</v>
          </cell>
          <cell r="AT214">
            <v>0</v>
          </cell>
          <cell r="AU214">
            <v>0</v>
          </cell>
          <cell r="AV214">
            <v>0</v>
          </cell>
          <cell r="AW214">
            <v>0</v>
          </cell>
          <cell r="AX214">
            <v>0</v>
          </cell>
          <cell r="AY214">
            <v>0</v>
          </cell>
          <cell r="AZ214">
            <v>0</v>
          </cell>
          <cell r="BA214">
            <v>0</v>
          </cell>
        </row>
        <row r="215">
          <cell r="B215">
            <v>1</v>
          </cell>
          <cell r="C215">
            <v>0</v>
          </cell>
          <cell r="D215">
            <v>0</v>
          </cell>
          <cell r="E215">
            <v>0</v>
          </cell>
          <cell r="F215">
            <v>0</v>
          </cell>
          <cell r="G215">
            <v>0</v>
          </cell>
          <cell r="H215">
            <v>0</v>
          </cell>
          <cell r="I215">
            <v>0</v>
          </cell>
          <cell r="J215">
            <v>0</v>
          </cell>
          <cell r="K215">
            <v>0</v>
          </cell>
          <cell r="L215">
            <v>0</v>
          </cell>
          <cell r="M215">
            <v>0</v>
          </cell>
          <cell r="N215">
            <v>0</v>
          </cell>
          <cell r="P215">
            <v>29.5</v>
          </cell>
          <cell r="Q215">
            <v>11.2</v>
          </cell>
          <cell r="T215">
            <v>52.3</v>
          </cell>
          <cell r="U215">
            <v>12.6</v>
          </cell>
          <cell r="X215">
            <v>13.5</v>
          </cell>
          <cell r="Z215">
            <v>6.5</v>
          </cell>
          <cell r="AA215">
            <v>17.3</v>
          </cell>
          <cell r="AB215">
            <v>8.1</v>
          </cell>
          <cell r="AC215">
            <v>7.3</v>
          </cell>
          <cell r="AD215">
            <v>74.099999999999994</v>
          </cell>
          <cell r="AE215">
            <v>10.7</v>
          </cell>
          <cell r="AF215">
            <v>16.600000000000001</v>
          </cell>
          <cell r="AJ215">
            <v>0</v>
          </cell>
          <cell r="AK215">
            <v>0</v>
          </cell>
          <cell r="AL215">
            <v>11.56</v>
          </cell>
          <cell r="AM215">
            <v>10.89</v>
          </cell>
          <cell r="AN215">
            <v>31.35</v>
          </cell>
          <cell r="AO215">
            <v>14.88</v>
          </cell>
          <cell r="AP215">
            <v>13.57</v>
          </cell>
          <cell r="AQ215">
            <v>14.79</v>
          </cell>
          <cell r="AR215">
            <v>14.03</v>
          </cell>
          <cell r="AS215">
            <v>12.11</v>
          </cell>
          <cell r="AT215">
            <v>0</v>
          </cell>
          <cell r="AU215">
            <v>0</v>
          </cell>
          <cell r="AV215">
            <v>0</v>
          </cell>
          <cell r="AW215">
            <v>0</v>
          </cell>
          <cell r="AX215">
            <v>0</v>
          </cell>
          <cell r="AY215">
            <v>0</v>
          </cell>
          <cell r="AZ215">
            <v>0</v>
          </cell>
          <cell r="BA215">
            <v>0</v>
          </cell>
        </row>
        <row r="216">
          <cell r="B216">
            <v>2</v>
          </cell>
          <cell r="C216">
            <v>0</v>
          </cell>
          <cell r="D216">
            <v>0</v>
          </cell>
          <cell r="E216">
            <v>0</v>
          </cell>
          <cell r="F216">
            <v>0</v>
          </cell>
          <cell r="G216">
            <v>0</v>
          </cell>
          <cell r="H216">
            <v>0</v>
          </cell>
          <cell r="I216">
            <v>0</v>
          </cell>
          <cell r="J216">
            <v>0</v>
          </cell>
          <cell r="K216">
            <v>0</v>
          </cell>
          <cell r="L216">
            <v>0</v>
          </cell>
          <cell r="M216">
            <v>0</v>
          </cell>
          <cell r="N216">
            <v>0</v>
          </cell>
          <cell r="P216">
            <v>25.9</v>
          </cell>
          <cell r="Q216">
            <v>11.4</v>
          </cell>
          <cell r="T216">
            <v>18.3</v>
          </cell>
          <cell r="U216">
            <v>12.3</v>
          </cell>
          <cell r="X216">
            <v>13.9</v>
          </cell>
          <cell r="Z216">
            <v>6.3</v>
          </cell>
          <cell r="AA216">
            <v>24.3</v>
          </cell>
          <cell r="AB216">
            <v>8.1</v>
          </cell>
          <cell r="AC216">
            <v>7</v>
          </cell>
          <cell r="AD216">
            <v>57</v>
          </cell>
          <cell r="AE216">
            <v>10.7</v>
          </cell>
          <cell r="AF216">
            <v>13.9</v>
          </cell>
          <cell r="AJ216">
            <v>0</v>
          </cell>
          <cell r="AK216">
            <v>0</v>
          </cell>
          <cell r="AL216">
            <v>11.56</v>
          </cell>
          <cell r="AM216">
            <v>10.44</v>
          </cell>
          <cell r="AN216">
            <v>11.05</v>
          </cell>
          <cell r="AO216">
            <v>14.39</v>
          </cell>
          <cell r="AP216">
            <v>12.92</v>
          </cell>
          <cell r="AQ216">
            <v>14</v>
          </cell>
          <cell r="AR216">
            <v>13.13</v>
          </cell>
          <cell r="AS216">
            <v>12.11</v>
          </cell>
          <cell r="AT216">
            <v>0</v>
          </cell>
          <cell r="AU216">
            <v>0</v>
          </cell>
          <cell r="AV216">
            <v>0</v>
          </cell>
          <cell r="AW216">
            <v>0</v>
          </cell>
          <cell r="AX216">
            <v>0</v>
          </cell>
          <cell r="AY216">
            <v>0</v>
          </cell>
          <cell r="AZ216">
            <v>0</v>
          </cell>
          <cell r="BA216">
            <v>0</v>
          </cell>
        </row>
        <row r="217">
          <cell r="B217">
            <v>3</v>
          </cell>
          <cell r="C217">
            <v>0</v>
          </cell>
          <cell r="D217">
            <v>0</v>
          </cell>
          <cell r="E217">
            <v>0</v>
          </cell>
          <cell r="F217">
            <v>0</v>
          </cell>
          <cell r="G217">
            <v>0</v>
          </cell>
          <cell r="H217">
            <v>0</v>
          </cell>
          <cell r="I217">
            <v>0</v>
          </cell>
          <cell r="J217">
            <v>0</v>
          </cell>
          <cell r="K217">
            <v>0</v>
          </cell>
          <cell r="L217">
            <v>0</v>
          </cell>
          <cell r="M217">
            <v>0</v>
          </cell>
          <cell r="N217">
            <v>0</v>
          </cell>
          <cell r="P217">
            <v>19.3</v>
          </cell>
          <cell r="Q217">
            <v>12.8</v>
          </cell>
          <cell r="T217">
            <v>14.4</v>
          </cell>
          <cell r="U217">
            <v>12.3</v>
          </cell>
          <cell r="X217">
            <v>14.4</v>
          </cell>
          <cell r="Z217">
            <v>6.1</v>
          </cell>
          <cell r="AA217">
            <v>18.5</v>
          </cell>
          <cell r="AB217">
            <v>7.9</v>
          </cell>
          <cell r="AC217">
            <v>7</v>
          </cell>
          <cell r="AD217">
            <v>48.9</v>
          </cell>
          <cell r="AE217">
            <v>11.3</v>
          </cell>
          <cell r="AF217">
            <v>13.2</v>
          </cell>
          <cell r="AJ217">
            <v>0</v>
          </cell>
          <cell r="AK217">
            <v>0</v>
          </cell>
          <cell r="AL217">
            <v>11.56</v>
          </cell>
          <cell r="AM217">
            <v>10.44</v>
          </cell>
          <cell r="AN217">
            <v>10.58</v>
          </cell>
          <cell r="AO217">
            <v>14.03</v>
          </cell>
          <cell r="AP217">
            <v>11.21</v>
          </cell>
          <cell r="AQ217">
            <v>11.93</v>
          </cell>
          <cell r="AR217">
            <v>12.92</v>
          </cell>
          <cell r="AS217">
            <v>12.11</v>
          </cell>
          <cell r="AT217">
            <v>0</v>
          </cell>
          <cell r="AU217">
            <v>0</v>
          </cell>
          <cell r="AV217">
            <v>0</v>
          </cell>
          <cell r="AW217">
            <v>0</v>
          </cell>
          <cell r="AX217">
            <v>0</v>
          </cell>
          <cell r="AY217">
            <v>0</v>
          </cell>
          <cell r="AZ217">
            <v>0</v>
          </cell>
          <cell r="BA217">
            <v>0</v>
          </cell>
        </row>
        <row r="218">
          <cell r="B218">
            <v>4</v>
          </cell>
          <cell r="C218">
            <v>0</v>
          </cell>
          <cell r="D218">
            <v>0</v>
          </cell>
          <cell r="E218">
            <v>0</v>
          </cell>
          <cell r="F218">
            <v>0</v>
          </cell>
          <cell r="G218">
            <v>0</v>
          </cell>
          <cell r="H218">
            <v>0</v>
          </cell>
          <cell r="I218">
            <v>0</v>
          </cell>
          <cell r="J218">
            <v>0</v>
          </cell>
          <cell r="K218">
            <v>0</v>
          </cell>
          <cell r="L218">
            <v>0</v>
          </cell>
          <cell r="M218">
            <v>0</v>
          </cell>
          <cell r="N218">
            <v>0</v>
          </cell>
          <cell r="P218">
            <v>18.3</v>
          </cell>
          <cell r="Q218">
            <v>10.8</v>
          </cell>
          <cell r="T218">
            <v>13.2</v>
          </cell>
          <cell r="U218">
            <v>12.3</v>
          </cell>
          <cell r="X218">
            <v>14.7</v>
          </cell>
          <cell r="Z218">
            <v>6.1</v>
          </cell>
          <cell r="AA218">
            <v>33</v>
          </cell>
          <cell r="AB218">
            <v>7.6</v>
          </cell>
          <cell r="AC218">
            <v>7</v>
          </cell>
          <cell r="AD218">
            <v>36.200000000000003</v>
          </cell>
          <cell r="AE218">
            <v>17.7</v>
          </cell>
          <cell r="AF218">
            <v>32.200000000000003</v>
          </cell>
          <cell r="AJ218">
            <v>0</v>
          </cell>
          <cell r="AK218">
            <v>0</v>
          </cell>
          <cell r="AL218">
            <v>11.56</v>
          </cell>
          <cell r="AM218">
            <v>10.44</v>
          </cell>
          <cell r="AN218">
            <v>10.44</v>
          </cell>
          <cell r="AO218">
            <v>13.8</v>
          </cell>
          <cell r="AP218">
            <v>11.21</v>
          </cell>
          <cell r="AQ218">
            <v>11.93</v>
          </cell>
          <cell r="AR218">
            <v>12.92</v>
          </cell>
          <cell r="AS218">
            <v>11.92</v>
          </cell>
          <cell r="AT218">
            <v>0</v>
          </cell>
          <cell r="AU218">
            <v>0</v>
          </cell>
          <cell r="AV218">
            <v>0</v>
          </cell>
          <cell r="AW218">
            <v>0</v>
          </cell>
          <cell r="AX218">
            <v>0</v>
          </cell>
          <cell r="AY218">
            <v>0</v>
          </cell>
          <cell r="AZ218">
            <v>0</v>
          </cell>
          <cell r="BA218">
            <v>0</v>
          </cell>
        </row>
        <row r="219">
          <cell r="B219">
            <v>5</v>
          </cell>
          <cell r="C219">
            <v>0</v>
          </cell>
          <cell r="D219">
            <v>0</v>
          </cell>
          <cell r="E219">
            <v>0</v>
          </cell>
          <cell r="F219">
            <v>0</v>
          </cell>
          <cell r="G219">
            <v>0</v>
          </cell>
          <cell r="H219">
            <v>0</v>
          </cell>
          <cell r="I219">
            <v>0</v>
          </cell>
          <cell r="J219">
            <v>0</v>
          </cell>
          <cell r="K219">
            <v>0</v>
          </cell>
          <cell r="L219">
            <v>0</v>
          </cell>
          <cell r="M219">
            <v>0</v>
          </cell>
          <cell r="N219">
            <v>0</v>
          </cell>
          <cell r="P219">
            <v>12.1</v>
          </cell>
          <cell r="Q219">
            <v>11.3</v>
          </cell>
          <cell r="T219">
            <v>12.1</v>
          </cell>
          <cell r="U219">
            <v>12.2</v>
          </cell>
          <cell r="X219">
            <v>15.1</v>
          </cell>
          <cell r="Y219">
            <v>6.1</v>
          </cell>
          <cell r="Z219">
            <v>7.7</v>
          </cell>
          <cell r="AA219">
            <v>18.2</v>
          </cell>
          <cell r="AB219">
            <v>7.6</v>
          </cell>
          <cell r="AC219">
            <v>7</v>
          </cell>
          <cell r="AD219">
            <v>49.8</v>
          </cell>
          <cell r="AE219">
            <v>11.5</v>
          </cell>
          <cell r="AF219">
            <v>17.2</v>
          </cell>
          <cell r="AJ219">
            <v>0</v>
          </cell>
          <cell r="AK219">
            <v>0</v>
          </cell>
          <cell r="AL219">
            <v>11.56</v>
          </cell>
          <cell r="AM219">
            <v>10.44</v>
          </cell>
          <cell r="AN219">
            <v>10.44</v>
          </cell>
          <cell r="AO219">
            <v>13.8</v>
          </cell>
          <cell r="AP219">
            <v>11.05</v>
          </cell>
          <cell r="AQ219">
            <v>11.73</v>
          </cell>
          <cell r="AR219">
            <v>12.71</v>
          </cell>
          <cell r="AS219">
            <v>11.74</v>
          </cell>
          <cell r="AT219">
            <v>0</v>
          </cell>
          <cell r="AU219">
            <v>0</v>
          </cell>
          <cell r="AV219">
            <v>0</v>
          </cell>
          <cell r="AW219">
            <v>0</v>
          </cell>
          <cell r="AX219">
            <v>0</v>
          </cell>
          <cell r="AY219">
            <v>0</v>
          </cell>
          <cell r="AZ219">
            <v>0</v>
          </cell>
          <cell r="BA219">
            <v>0</v>
          </cell>
        </row>
        <row r="220">
          <cell r="B220">
            <v>6</v>
          </cell>
          <cell r="C220">
            <v>0</v>
          </cell>
          <cell r="D220">
            <v>0</v>
          </cell>
          <cell r="E220">
            <v>0</v>
          </cell>
          <cell r="F220">
            <v>0</v>
          </cell>
          <cell r="G220">
            <v>0</v>
          </cell>
          <cell r="H220">
            <v>0</v>
          </cell>
          <cell r="I220">
            <v>0</v>
          </cell>
          <cell r="J220">
            <v>0</v>
          </cell>
          <cell r="K220">
            <v>0</v>
          </cell>
          <cell r="L220">
            <v>0</v>
          </cell>
          <cell r="M220">
            <v>0</v>
          </cell>
          <cell r="N220">
            <v>0</v>
          </cell>
          <cell r="P220">
            <v>17.3</v>
          </cell>
          <cell r="Q220">
            <v>11.8</v>
          </cell>
          <cell r="T220">
            <v>11.5</v>
          </cell>
          <cell r="U220">
            <v>12</v>
          </cell>
          <cell r="X220">
            <v>15.5</v>
          </cell>
          <cell r="Y220">
            <v>6.1</v>
          </cell>
          <cell r="Z220">
            <v>6.1</v>
          </cell>
          <cell r="AA220">
            <v>16.100000000000001</v>
          </cell>
          <cell r="AB220">
            <v>9.1</v>
          </cell>
          <cell r="AC220">
            <v>6.9</v>
          </cell>
          <cell r="AD220">
            <v>32.200000000000003</v>
          </cell>
          <cell r="AE220">
            <v>11.1</v>
          </cell>
          <cell r="AF220">
            <v>15.8</v>
          </cell>
          <cell r="AJ220">
            <v>0</v>
          </cell>
          <cell r="AK220">
            <v>0</v>
          </cell>
          <cell r="AL220">
            <v>11.56</v>
          </cell>
          <cell r="AM220">
            <v>14.51</v>
          </cell>
          <cell r="AN220">
            <v>10.44</v>
          </cell>
          <cell r="AO220">
            <v>35.53</v>
          </cell>
          <cell r="AP220">
            <v>20.03</v>
          </cell>
          <cell r="AQ220">
            <v>22.58</v>
          </cell>
          <cell r="AR220">
            <v>12.11</v>
          </cell>
          <cell r="AS220">
            <v>11.74</v>
          </cell>
          <cell r="AT220">
            <v>0</v>
          </cell>
          <cell r="AU220">
            <v>0</v>
          </cell>
          <cell r="AV220">
            <v>0</v>
          </cell>
          <cell r="AW220">
            <v>0</v>
          </cell>
          <cell r="AX220">
            <v>0</v>
          </cell>
          <cell r="AY220">
            <v>0</v>
          </cell>
          <cell r="AZ220">
            <v>0</v>
          </cell>
          <cell r="BA220">
            <v>0</v>
          </cell>
        </row>
        <row r="221">
          <cell r="B221">
            <v>7</v>
          </cell>
          <cell r="C221">
            <v>0</v>
          </cell>
          <cell r="D221">
            <v>0</v>
          </cell>
          <cell r="E221">
            <v>0</v>
          </cell>
          <cell r="F221">
            <v>0</v>
          </cell>
          <cell r="G221">
            <v>0</v>
          </cell>
          <cell r="H221">
            <v>0</v>
          </cell>
          <cell r="I221">
            <v>0</v>
          </cell>
          <cell r="J221">
            <v>0</v>
          </cell>
          <cell r="K221">
            <v>0</v>
          </cell>
          <cell r="L221">
            <v>0</v>
          </cell>
          <cell r="M221">
            <v>0</v>
          </cell>
          <cell r="N221">
            <v>0</v>
          </cell>
          <cell r="P221">
            <v>18.100000000000001</v>
          </cell>
          <cell r="Q221">
            <v>9.9</v>
          </cell>
          <cell r="T221">
            <v>12.6</v>
          </cell>
          <cell r="U221">
            <v>12</v>
          </cell>
          <cell r="X221">
            <v>16.899999999999999</v>
          </cell>
          <cell r="Y221">
            <v>6.1</v>
          </cell>
          <cell r="Z221">
            <v>7.5</v>
          </cell>
          <cell r="AA221">
            <v>16.899999999999999</v>
          </cell>
          <cell r="AB221">
            <v>7.9</v>
          </cell>
          <cell r="AC221">
            <v>6.5</v>
          </cell>
          <cell r="AD221">
            <v>27.7</v>
          </cell>
          <cell r="AE221">
            <v>11.1</v>
          </cell>
          <cell r="AF221">
            <v>14.7</v>
          </cell>
          <cell r="AJ221">
            <v>0</v>
          </cell>
          <cell r="AK221">
            <v>0</v>
          </cell>
          <cell r="AL221">
            <v>11.56</v>
          </cell>
          <cell r="AM221">
            <v>13.13</v>
          </cell>
          <cell r="AN221">
            <v>10.44</v>
          </cell>
          <cell r="AO221">
            <v>25.01</v>
          </cell>
          <cell r="AP221">
            <v>16.91</v>
          </cell>
          <cell r="AQ221">
            <v>18.82</v>
          </cell>
          <cell r="AR221">
            <v>12.11</v>
          </cell>
          <cell r="AS221">
            <v>11.74</v>
          </cell>
          <cell r="AT221">
            <v>0</v>
          </cell>
          <cell r="AU221">
            <v>0</v>
          </cell>
          <cell r="AV221">
            <v>0</v>
          </cell>
          <cell r="AW221">
            <v>0</v>
          </cell>
          <cell r="AX221">
            <v>0</v>
          </cell>
          <cell r="AY221">
            <v>0</v>
          </cell>
          <cell r="AZ221">
            <v>0</v>
          </cell>
          <cell r="BA221">
            <v>0</v>
          </cell>
        </row>
        <row r="222">
          <cell r="B222">
            <v>8</v>
          </cell>
          <cell r="C222">
            <v>0</v>
          </cell>
          <cell r="D222">
            <v>0</v>
          </cell>
          <cell r="E222">
            <v>0</v>
          </cell>
          <cell r="F222">
            <v>0</v>
          </cell>
          <cell r="G222">
            <v>0</v>
          </cell>
          <cell r="H222">
            <v>0</v>
          </cell>
          <cell r="I222">
            <v>0</v>
          </cell>
          <cell r="J222">
            <v>0</v>
          </cell>
          <cell r="K222">
            <v>0</v>
          </cell>
          <cell r="L222">
            <v>0</v>
          </cell>
          <cell r="M222">
            <v>0</v>
          </cell>
          <cell r="N222">
            <v>0</v>
          </cell>
          <cell r="P222">
            <v>16.600000000000001</v>
          </cell>
          <cell r="Q222">
            <v>8.8000000000000007</v>
          </cell>
          <cell r="T222">
            <v>12.3</v>
          </cell>
          <cell r="U222">
            <v>12</v>
          </cell>
          <cell r="X222">
            <v>15.8</v>
          </cell>
          <cell r="Y222">
            <v>6.1</v>
          </cell>
          <cell r="Z222">
            <v>6.1</v>
          </cell>
          <cell r="AA222">
            <v>22.9</v>
          </cell>
          <cell r="AB222">
            <v>19.5</v>
          </cell>
          <cell r="AC222">
            <v>7.3</v>
          </cell>
          <cell r="AD222">
            <v>26.7</v>
          </cell>
          <cell r="AE222">
            <v>11.1</v>
          </cell>
          <cell r="AF222">
            <v>13.9</v>
          </cell>
          <cell r="AJ222">
            <v>0</v>
          </cell>
          <cell r="AK222">
            <v>0</v>
          </cell>
          <cell r="AL222">
            <v>11.56</v>
          </cell>
          <cell r="AM222">
            <v>10.44</v>
          </cell>
          <cell r="AN222">
            <v>10.44</v>
          </cell>
          <cell r="AO222">
            <v>48.92</v>
          </cell>
          <cell r="AP222">
            <v>12.81</v>
          </cell>
          <cell r="AQ222">
            <v>13.87</v>
          </cell>
          <cell r="AR222">
            <v>11.92</v>
          </cell>
          <cell r="AS222">
            <v>12.31</v>
          </cell>
          <cell r="AT222">
            <v>0</v>
          </cell>
          <cell r="AU222">
            <v>0</v>
          </cell>
          <cell r="AV222">
            <v>0</v>
          </cell>
          <cell r="AW222">
            <v>0</v>
          </cell>
          <cell r="AX222">
            <v>0</v>
          </cell>
          <cell r="AY222">
            <v>0</v>
          </cell>
          <cell r="AZ222">
            <v>0</v>
          </cell>
          <cell r="BA222">
            <v>0</v>
          </cell>
        </row>
        <row r="223">
          <cell r="B223">
            <v>9</v>
          </cell>
          <cell r="C223">
            <v>0</v>
          </cell>
          <cell r="D223">
            <v>0</v>
          </cell>
          <cell r="E223">
            <v>0</v>
          </cell>
          <cell r="F223">
            <v>0</v>
          </cell>
          <cell r="G223">
            <v>0</v>
          </cell>
          <cell r="H223">
            <v>0</v>
          </cell>
          <cell r="I223">
            <v>0</v>
          </cell>
          <cell r="J223">
            <v>0</v>
          </cell>
          <cell r="K223">
            <v>0</v>
          </cell>
          <cell r="L223">
            <v>0</v>
          </cell>
          <cell r="M223">
            <v>0</v>
          </cell>
          <cell r="N223">
            <v>0</v>
          </cell>
          <cell r="P223">
            <v>35.4</v>
          </cell>
          <cell r="Q223">
            <v>8.5</v>
          </cell>
          <cell r="T223">
            <v>12.7</v>
          </cell>
          <cell r="U223">
            <v>15.1</v>
          </cell>
          <cell r="X223">
            <v>15.8</v>
          </cell>
          <cell r="Y223">
            <v>6.1</v>
          </cell>
          <cell r="Z223">
            <v>5.6</v>
          </cell>
          <cell r="AA223">
            <v>21.2</v>
          </cell>
          <cell r="AB223">
            <v>10.3</v>
          </cell>
          <cell r="AC223">
            <v>6.5</v>
          </cell>
          <cell r="AD223">
            <v>21.7</v>
          </cell>
          <cell r="AE223">
            <v>11.1</v>
          </cell>
          <cell r="AF223">
            <v>12.9</v>
          </cell>
          <cell r="AJ223">
            <v>0</v>
          </cell>
          <cell r="AK223">
            <v>0</v>
          </cell>
          <cell r="AL223">
            <v>11.56</v>
          </cell>
          <cell r="AM223">
            <v>10.44</v>
          </cell>
          <cell r="AN223">
            <v>10.44</v>
          </cell>
          <cell r="AO223">
            <v>37.619999999999997</v>
          </cell>
          <cell r="AP223">
            <v>12.92</v>
          </cell>
          <cell r="AQ223">
            <v>14</v>
          </cell>
          <cell r="AR223">
            <v>11.74</v>
          </cell>
          <cell r="AS223">
            <v>11.21</v>
          </cell>
          <cell r="AT223">
            <v>0</v>
          </cell>
          <cell r="AU223">
            <v>0</v>
          </cell>
          <cell r="AV223">
            <v>0</v>
          </cell>
          <cell r="AW223">
            <v>0</v>
          </cell>
          <cell r="AX223">
            <v>0</v>
          </cell>
          <cell r="AY223">
            <v>0</v>
          </cell>
          <cell r="AZ223">
            <v>0</v>
          </cell>
          <cell r="BA223">
            <v>0</v>
          </cell>
        </row>
        <row r="224">
          <cell r="B224">
            <v>10</v>
          </cell>
          <cell r="C224">
            <v>0</v>
          </cell>
          <cell r="D224">
            <v>0</v>
          </cell>
          <cell r="E224">
            <v>0</v>
          </cell>
          <cell r="F224">
            <v>0</v>
          </cell>
          <cell r="G224">
            <v>0</v>
          </cell>
          <cell r="H224">
            <v>0</v>
          </cell>
          <cell r="I224">
            <v>0</v>
          </cell>
          <cell r="J224">
            <v>0</v>
          </cell>
          <cell r="K224">
            <v>0</v>
          </cell>
          <cell r="L224">
            <v>0</v>
          </cell>
          <cell r="M224">
            <v>0</v>
          </cell>
          <cell r="N224">
            <v>0</v>
          </cell>
          <cell r="P224">
            <v>28.8</v>
          </cell>
          <cell r="Q224">
            <v>9.4</v>
          </cell>
          <cell r="T224">
            <v>11.7</v>
          </cell>
          <cell r="U224">
            <v>9</v>
          </cell>
          <cell r="X224">
            <v>16.3</v>
          </cell>
          <cell r="Y224">
            <v>6.1</v>
          </cell>
          <cell r="Z224">
            <v>6.3</v>
          </cell>
          <cell r="AA224">
            <v>20.6</v>
          </cell>
          <cell r="AB224">
            <v>77.599999999999994</v>
          </cell>
          <cell r="AC224">
            <v>6.5</v>
          </cell>
          <cell r="AD224">
            <v>23.7</v>
          </cell>
          <cell r="AE224">
            <v>10.4</v>
          </cell>
          <cell r="AF224">
            <v>12.9</v>
          </cell>
          <cell r="AJ224">
            <v>0</v>
          </cell>
          <cell r="AK224">
            <v>0</v>
          </cell>
          <cell r="AL224">
            <v>11.56</v>
          </cell>
          <cell r="AM224">
            <v>10.44</v>
          </cell>
          <cell r="AN224">
            <v>10.44</v>
          </cell>
          <cell r="AO224">
            <v>25.42</v>
          </cell>
          <cell r="AP224">
            <v>12.11</v>
          </cell>
          <cell r="AQ224">
            <v>13.02</v>
          </cell>
          <cell r="AR224">
            <v>11.56</v>
          </cell>
          <cell r="AS224">
            <v>11.21</v>
          </cell>
          <cell r="AT224">
            <v>0</v>
          </cell>
          <cell r="AU224">
            <v>0</v>
          </cell>
          <cell r="AV224">
            <v>0</v>
          </cell>
          <cell r="AW224">
            <v>0</v>
          </cell>
          <cell r="AX224">
            <v>0</v>
          </cell>
          <cell r="AY224">
            <v>0</v>
          </cell>
          <cell r="AZ224">
            <v>0</v>
          </cell>
          <cell r="BA224">
            <v>0</v>
          </cell>
        </row>
        <row r="225">
          <cell r="B225">
            <v>11</v>
          </cell>
          <cell r="C225">
            <v>0</v>
          </cell>
          <cell r="D225">
            <v>0</v>
          </cell>
          <cell r="E225">
            <v>0</v>
          </cell>
          <cell r="F225">
            <v>0</v>
          </cell>
          <cell r="G225">
            <v>0</v>
          </cell>
          <cell r="H225">
            <v>0</v>
          </cell>
          <cell r="I225">
            <v>0</v>
          </cell>
          <cell r="J225">
            <v>0</v>
          </cell>
          <cell r="K225">
            <v>0</v>
          </cell>
          <cell r="L225">
            <v>0</v>
          </cell>
          <cell r="M225">
            <v>0</v>
          </cell>
          <cell r="N225">
            <v>0</v>
          </cell>
          <cell r="P225">
            <v>19.7</v>
          </cell>
          <cell r="Q225">
            <v>9.1999999999999993</v>
          </cell>
          <cell r="T225">
            <v>10.6</v>
          </cell>
          <cell r="U225">
            <v>9</v>
          </cell>
          <cell r="X225">
            <v>17.899999999999999</v>
          </cell>
          <cell r="Y225">
            <v>6.1</v>
          </cell>
          <cell r="Z225">
            <v>5.5</v>
          </cell>
          <cell r="AA225">
            <v>21.6</v>
          </cell>
          <cell r="AB225">
            <v>16</v>
          </cell>
          <cell r="AC225">
            <v>6.5</v>
          </cell>
          <cell r="AD225">
            <v>21.7</v>
          </cell>
          <cell r="AE225">
            <v>10.4</v>
          </cell>
          <cell r="AF225">
            <v>12.3</v>
          </cell>
          <cell r="AJ225">
            <v>0</v>
          </cell>
          <cell r="AK225">
            <v>0</v>
          </cell>
          <cell r="AL225">
            <v>11.56</v>
          </cell>
          <cell r="AM225">
            <v>10.44</v>
          </cell>
          <cell r="AN225">
            <v>10.44</v>
          </cell>
          <cell r="AO225">
            <v>22.32</v>
          </cell>
          <cell r="AP225">
            <v>11.56</v>
          </cell>
          <cell r="AQ225">
            <v>12.35</v>
          </cell>
          <cell r="AR225">
            <v>11.38</v>
          </cell>
          <cell r="AS225">
            <v>11.21</v>
          </cell>
          <cell r="AT225">
            <v>0</v>
          </cell>
          <cell r="AU225">
            <v>0</v>
          </cell>
          <cell r="AV225">
            <v>0</v>
          </cell>
          <cell r="AW225">
            <v>0</v>
          </cell>
          <cell r="AX225">
            <v>0</v>
          </cell>
          <cell r="AY225">
            <v>0</v>
          </cell>
          <cell r="AZ225">
            <v>0</v>
          </cell>
          <cell r="BA225">
            <v>0</v>
          </cell>
        </row>
        <row r="226">
          <cell r="B226">
            <v>12</v>
          </cell>
          <cell r="C226">
            <v>0</v>
          </cell>
          <cell r="D226">
            <v>0</v>
          </cell>
          <cell r="E226">
            <v>0</v>
          </cell>
          <cell r="F226">
            <v>0</v>
          </cell>
          <cell r="G226">
            <v>0</v>
          </cell>
          <cell r="H226">
            <v>0</v>
          </cell>
          <cell r="I226">
            <v>0</v>
          </cell>
          <cell r="J226">
            <v>0</v>
          </cell>
          <cell r="K226">
            <v>0</v>
          </cell>
          <cell r="L226">
            <v>0</v>
          </cell>
          <cell r="M226">
            <v>0</v>
          </cell>
          <cell r="N226">
            <v>0</v>
          </cell>
          <cell r="P226">
            <v>44.4</v>
          </cell>
          <cell r="Q226">
            <v>9.4</v>
          </cell>
          <cell r="U226">
            <v>9</v>
          </cell>
          <cell r="X226">
            <v>21.3</v>
          </cell>
          <cell r="Y226">
            <v>6.1</v>
          </cell>
          <cell r="Z226">
            <v>7.3</v>
          </cell>
          <cell r="AA226">
            <v>31.3</v>
          </cell>
          <cell r="AB226">
            <v>13</v>
          </cell>
          <cell r="AC226">
            <v>6.3</v>
          </cell>
          <cell r="AD226">
            <v>34.799999999999997</v>
          </cell>
          <cell r="AE226">
            <v>15.9</v>
          </cell>
          <cell r="AF226">
            <v>11.8</v>
          </cell>
          <cell r="AJ226">
            <v>0</v>
          </cell>
          <cell r="AK226">
            <v>0</v>
          </cell>
          <cell r="AL226">
            <v>11.56</v>
          </cell>
          <cell r="AM226">
            <v>10.44</v>
          </cell>
          <cell r="AN226">
            <v>10.44</v>
          </cell>
          <cell r="AO226">
            <v>21.95</v>
          </cell>
          <cell r="AP226">
            <v>11.21</v>
          </cell>
          <cell r="AQ226">
            <v>11.93</v>
          </cell>
          <cell r="AR226">
            <v>11.05</v>
          </cell>
          <cell r="AS226">
            <v>11.21</v>
          </cell>
          <cell r="AT226">
            <v>0</v>
          </cell>
          <cell r="AU226">
            <v>0</v>
          </cell>
          <cell r="AV226">
            <v>0</v>
          </cell>
          <cell r="AW226">
            <v>0</v>
          </cell>
          <cell r="AX226">
            <v>0</v>
          </cell>
          <cell r="AY226">
            <v>0</v>
          </cell>
          <cell r="AZ226">
            <v>0</v>
          </cell>
          <cell r="BA226">
            <v>0</v>
          </cell>
        </row>
        <row r="227">
          <cell r="B227">
            <v>13</v>
          </cell>
          <cell r="C227">
            <v>0</v>
          </cell>
          <cell r="D227">
            <v>0</v>
          </cell>
          <cell r="E227">
            <v>0</v>
          </cell>
          <cell r="F227">
            <v>0</v>
          </cell>
          <cell r="G227">
            <v>0</v>
          </cell>
          <cell r="H227">
            <v>0</v>
          </cell>
          <cell r="I227">
            <v>0</v>
          </cell>
          <cell r="J227">
            <v>0</v>
          </cell>
          <cell r="K227">
            <v>0</v>
          </cell>
          <cell r="L227">
            <v>0</v>
          </cell>
          <cell r="M227">
            <v>0</v>
          </cell>
          <cell r="N227">
            <v>0</v>
          </cell>
          <cell r="P227">
            <v>26.8</v>
          </cell>
          <cell r="Q227">
            <v>51.2</v>
          </cell>
          <cell r="U227">
            <v>9</v>
          </cell>
          <cell r="X227">
            <v>18.600000000000001</v>
          </cell>
          <cell r="Y227">
            <v>5.8</v>
          </cell>
          <cell r="Z227">
            <v>5.6</v>
          </cell>
          <cell r="AA227">
            <v>20.6</v>
          </cell>
          <cell r="AB227">
            <v>13.4</v>
          </cell>
          <cell r="AC227">
            <v>8.8000000000000007</v>
          </cell>
          <cell r="AD227">
            <v>22.9</v>
          </cell>
          <cell r="AE227">
            <v>10.7</v>
          </cell>
          <cell r="AF227">
            <v>11.9</v>
          </cell>
          <cell r="AJ227">
            <v>0</v>
          </cell>
          <cell r="AK227">
            <v>0</v>
          </cell>
          <cell r="AL227">
            <v>11.56</v>
          </cell>
          <cell r="AM227">
            <v>10.44</v>
          </cell>
          <cell r="AN227">
            <v>10.44</v>
          </cell>
          <cell r="AO227">
            <v>18.41</v>
          </cell>
          <cell r="AP227">
            <v>11.21</v>
          </cell>
          <cell r="AQ227">
            <v>11.93</v>
          </cell>
          <cell r="AR227">
            <v>11.05</v>
          </cell>
          <cell r="AS227">
            <v>11.21</v>
          </cell>
          <cell r="AT227">
            <v>0</v>
          </cell>
          <cell r="AU227">
            <v>0</v>
          </cell>
          <cell r="AV227">
            <v>0</v>
          </cell>
          <cell r="AW227">
            <v>0</v>
          </cell>
          <cell r="AX227">
            <v>0</v>
          </cell>
          <cell r="AY227">
            <v>0</v>
          </cell>
          <cell r="AZ227">
            <v>0</v>
          </cell>
          <cell r="BA227">
            <v>0</v>
          </cell>
        </row>
        <row r="228">
          <cell r="B228">
            <v>14</v>
          </cell>
          <cell r="C228">
            <v>0</v>
          </cell>
          <cell r="D228">
            <v>0</v>
          </cell>
          <cell r="E228">
            <v>0</v>
          </cell>
          <cell r="F228">
            <v>0</v>
          </cell>
          <cell r="G228">
            <v>0</v>
          </cell>
          <cell r="H228">
            <v>0</v>
          </cell>
          <cell r="I228">
            <v>0</v>
          </cell>
          <cell r="J228">
            <v>0</v>
          </cell>
          <cell r="K228">
            <v>0</v>
          </cell>
          <cell r="L228">
            <v>0</v>
          </cell>
          <cell r="M228">
            <v>0</v>
          </cell>
          <cell r="N228">
            <v>0</v>
          </cell>
          <cell r="P228">
            <v>46.1</v>
          </cell>
          <cell r="Q228">
            <v>14.5</v>
          </cell>
          <cell r="U228">
            <v>9</v>
          </cell>
          <cell r="X228">
            <v>18.600000000000001</v>
          </cell>
          <cell r="Y228">
            <v>5.8</v>
          </cell>
          <cell r="Z228">
            <v>6.3</v>
          </cell>
          <cell r="AA228">
            <v>19.899999999999999</v>
          </cell>
          <cell r="AB228">
            <v>10.7</v>
          </cell>
          <cell r="AC228">
            <v>8.5</v>
          </cell>
          <cell r="AD228">
            <v>20.100000000000001</v>
          </cell>
          <cell r="AE228">
            <v>14.7</v>
          </cell>
          <cell r="AF228">
            <v>11.1</v>
          </cell>
          <cell r="AJ228">
            <v>0</v>
          </cell>
          <cell r="AK228">
            <v>0</v>
          </cell>
          <cell r="AL228">
            <v>11.56</v>
          </cell>
          <cell r="AM228">
            <v>10.44</v>
          </cell>
          <cell r="AN228">
            <v>10.44</v>
          </cell>
          <cell r="AO228">
            <v>17.940000000000001</v>
          </cell>
          <cell r="AP228">
            <v>13.13</v>
          </cell>
          <cell r="AQ228">
            <v>14.26</v>
          </cell>
          <cell r="AR228">
            <v>11.05</v>
          </cell>
          <cell r="AS228">
            <v>11.21</v>
          </cell>
          <cell r="AT228">
            <v>0</v>
          </cell>
          <cell r="AU228">
            <v>0</v>
          </cell>
          <cell r="AV228">
            <v>0</v>
          </cell>
          <cell r="AW228">
            <v>0</v>
          </cell>
          <cell r="AX228">
            <v>0</v>
          </cell>
          <cell r="AY228">
            <v>0</v>
          </cell>
          <cell r="AZ228">
            <v>0</v>
          </cell>
          <cell r="BA228">
            <v>0</v>
          </cell>
        </row>
        <row r="229">
          <cell r="B229">
            <v>15</v>
          </cell>
          <cell r="C229">
            <v>0</v>
          </cell>
          <cell r="D229">
            <v>0</v>
          </cell>
          <cell r="E229">
            <v>0</v>
          </cell>
          <cell r="F229">
            <v>0</v>
          </cell>
          <cell r="G229">
            <v>0</v>
          </cell>
          <cell r="H229">
            <v>0</v>
          </cell>
          <cell r="I229">
            <v>0</v>
          </cell>
          <cell r="J229">
            <v>0</v>
          </cell>
          <cell r="K229">
            <v>0</v>
          </cell>
          <cell r="L229">
            <v>0</v>
          </cell>
          <cell r="M229">
            <v>0</v>
          </cell>
          <cell r="N229">
            <v>0</v>
          </cell>
          <cell r="P229">
            <v>42.9</v>
          </cell>
          <cell r="Q229">
            <v>11.1</v>
          </cell>
          <cell r="T229">
            <v>17.100000000000001</v>
          </cell>
          <cell r="U229">
            <v>9</v>
          </cell>
          <cell r="X229">
            <v>18.600000000000001</v>
          </cell>
          <cell r="Y229">
            <v>5.8</v>
          </cell>
          <cell r="Z229">
            <v>5.6</v>
          </cell>
          <cell r="AA229">
            <v>19.5</v>
          </cell>
          <cell r="AB229">
            <v>11.2</v>
          </cell>
          <cell r="AC229">
            <v>6.3</v>
          </cell>
          <cell r="AD229">
            <v>17.8</v>
          </cell>
          <cell r="AE229">
            <v>16</v>
          </cell>
          <cell r="AF229">
            <v>10.8</v>
          </cell>
          <cell r="AJ229">
            <v>0</v>
          </cell>
          <cell r="AK229">
            <v>0</v>
          </cell>
          <cell r="AL229">
            <v>11.56</v>
          </cell>
          <cell r="AM229">
            <v>10.44</v>
          </cell>
          <cell r="AN229">
            <v>10.44</v>
          </cell>
          <cell r="AO229">
            <v>23.44</v>
          </cell>
          <cell r="AP229">
            <v>12.61</v>
          </cell>
          <cell r="AQ229">
            <v>13.62</v>
          </cell>
          <cell r="AR229">
            <v>11.05</v>
          </cell>
          <cell r="AS229">
            <v>11.05</v>
          </cell>
          <cell r="AT229">
            <v>0</v>
          </cell>
          <cell r="AU229">
            <v>0</v>
          </cell>
          <cell r="AV229">
            <v>0</v>
          </cell>
          <cell r="AW229">
            <v>0</v>
          </cell>
          <cell r="AX229">
            <v>0</v>
          </cell>
          <cell r="AY229">
            <v>0</v>
          </cell>
          <cell r="AZ229">
            <v>0</v>
          </cell>
          <cell r="BA229">
            <v>0</v>
          </cell>
        </row>
        <row r="230">
          <cell r="B230">
            <v>16</v>
          </cell>
          <cell r="C230">
            <v>0</v>
          </cell>
          <cell r="D230">
            <v>0</v>
          </cell>
          <cell r="E230">
            <v>0</v>
          </cell>
          <cell r="F230">
            <v>0</v>
          </cell>
          <cell r="G230">
            <v>0</v>
          </cell>
          <cell r="H230">
            <v>0</v>
          </cell>
          <cell r="I230">
            <v>0</v>
          </cell>
          <cell r="J230">
            <v>0</v>
          </cell>
          <cell r="K230">
            <v>0</v>
          </cell>
          <cell r="L230">
            <v>0</v>
          </cell>
          <cell r="M230">
            <v>0</v>
          </cell>
          <cell r="N230">
            <v>0</v>
          </cell>
          <cell r="P230">
            <v>43.6</v>
          </cell>
          <cell r="Q230">
            <v>10.5</v>
          </cell>
          <cell r="U230">
            <v>9</v>
          </cell>
          <cell r="X230">
            <v>26.6</v>
          </cell>
          <cell r="Y230">
            <v>5.8</v>
          </cell>
          <cell r="Z230">
            <v>5.5</v>
          </cell>
          <cell r="AA230">
            <v>19.5</v>
          </cell>
          <cell r="AB230">
            <v>14.2</v>
          </cell>
          <cell r="AC230">
            <v>6.2</v>
          </cell>
          <cell r="AD230">
            <v>16.8</v>
          </cell>
          <cell r="AE230">
            <v>15.6</v>
          </cell>
          <cell r="AF230">
            <v>10.6</v>
          </cell>
          <cell r="AJ230">
            <v>0</v>
          </cell>
          <cell r="AK230">
            <v>0</v>
          </cell>
          <cell r="AL230">
            <v>11.56</v>
          </cell>
          <cell r="AM230">
            <v>10.44</v>
          </cell>
          <cell r="AN230">
            <v>10.66</v>
          </cell>
          <cell r="AO230">
            <v>20.03</v>
          </cell>
          <cell r="AP230">
            <v>11.38</v>
          </cell>
          <cell r="AQ230">
            <v>12.14</v>
          </cell>
          <cell r="AR230">
            <v>10.89</v>
          </cell>
          <cell r="AS230">
            <v>11.05</v>
          </cell>
          <cell r="AT230">
            <v>0</v>
          </cell>
          <cell r="AU230">
            <v>0</v>
          </cell>
          <cell r="AV230">
            <v>0</v>
          </cell>
          <cell r="AW230">
            <v>0</v>
          </cell>
          <cell r="AX230">
            <v>0</v>
          </cell>
          <cell r="AY230">
            <v>0</v>
          </cell>
          <cell r="AZ230">
            <v>0</v>
          </cell>
          <cell r="BA230">
            <v>0</v>
          </cell>
        </row>
        <row r="231">
          <cell r="B231">
            <v>17</v>
          </cell>
          <cell r="C231">
            <v>0</v>
          </cell>
          <cell r="D231">
            <v>0</v>
          </cell>
          <cell r="E231">
            <v>0</v>
          </cell>
          <cell r="F231">
            <v>0</v>
          </cell>
          <cell r="G231">
            <v>0</v>
          </cell>
          <cell r="H231">
            <v>0</v>
          </cell>
          <cell r="I231">
            <v>0</v>
          </cell>
          <cell r="J231">
            <v>0</v>
          </cell>
          <cell r="K231">
            <v>0</v>
          </cell>
          <cell r="L231">
            <v>0</v>
          </cell>
          <cell r="M231">
            <v>0</v>
          </cell>
          <cell r="N231">
            <v>0</v>
          </cell>
          <cell r="P231">
            <v>35.700000000000003</v>
          </cell>
          <cell r="Q231">
            <v>9.5</v>
          </cell>
          <cell r="T231">
            <v>22.2</v>
          </cell>
          <cell r="U231">
            <v>9</v>
          </cell>
          <cell r="X231">
            <v>48.6</v>
          </cell>
          <cell r="Y231">
            <v>5.8</v>
          </cell>
          <cell r="Z231">
            <v>6.3</v>
          </cell>
          <cell r="AA231">
            <v>19.5</v>
          </cell>
          <cell r="AB231">
            <v>56.5</v>
          </cell>
          <cell r="AC231">
            <v>6.3</v>
          </cell>
          <cell r="AD231">
            <v>16.100000000000001</v>
          </cell>
          <cell r="AE231">
            <v>31</v>
          </cell>
          <cell r="AF231">
            <v>10.3</v>
          </cell>
          <cell r="AJ231">
            <v>0</v>
          </cell>
          <cell r="AK231">
            <v>0</v>
          </cell>
          <cell r="AL231">
            <v>11.56</v>
          </cell>
          <cell r="AM231">
            <v>10.44</v>
          </cell>
          <cell r="AN231">
            <v>10.44</v>
          </cell>
          <cell r="AO231">
            <v>17.34</v>
          </cell>
          <cell r="AP231">
            <v>11.05</v>
          </cell>
          <cell r="AQ231">
            <v>11.73</v>
          </cell>
          <cell r="AR231">
            <v>10.74</v>
          </cell>
          <cell r="AS231">
            <v>10.89</v>
          </cell>
          <cell r="AT231">
            <v>0</v>
          </cell>
          <cell r="AU231">
            <v>0</v>
          </cell>
          <cell r="AV231">
            <v>0</v>
          </cell>
          <cell r="AW231">
            <v>0</v>
          </cell>
          <cell r="AX231">
            <v>0</v>
          </cell>
          <cell r="AY231">
            <v>0</v>
          </cell>
          <cell r="AZ231">
            <v>0</v>
          </cell>
          <cell r="BA231">
            <v>0</v>
          </cell>
        </row>
        <row r="232">
          <cell r="B232">
            <v>18</v>
          </cell>
          <cell r="C232">
            <v>0</v>
          </cell>
          <cell r="D232">
            <v>0</v>
          </cell>
          <cell r="E232">
            <v>0</v>
          </cell>
          <cell r="F232">
            <v>0</v>
          </cell>
          <cell r="G232">
            <v>0</v>
          </cell>
          <cell r="H232">
            <v>0</v>
          </cell>
          <cell r="I232">
            <v>0</v>
          </cell>
          <cell r="J232">
            <v>0</v>
          </cell>
          <cell r="K232">
            <v>0</v>
          </cell>
          <cell r="L232">
            <v>0</v>
          </cell>
          <cell r="M232">
            <v>0</v>
          </cell>
          <cell r="N232">
            <v>0</v>
          </cell>
          <cell r="P232">
            <v>29</v>
          </cell>
          <cell r="Q232">
            <v>9.9</v>
          </cell>
          <cell r="T232">
            <v>18.100000000000001</v>
          </cell>
          <cell r="U232">
            <v>9</v>
          </cell>
          <cell r="V232">
            <v>8.8000000000000007</v>
          </cell>
          <cell r="X232">
            <v>21.2</v>
          </cell>
          <cell r="Y232">
            <v>5.8</v>
          </cell>
          <cell r="Z232">
            <v>5.0999999999999996</v>
          </cell>
          <cell r="AA232">
            <v>22.7</v>
          </cell>
          <cell r="AB232">
            <v>17.100000000000001</v>
          </cell>
          <cell r="AC232">
            <v>15.2</v>
          </cell>
          <cell r="AD232">
            <v>15.2</v>
          </cell>
          <cell r="AE232">
            <v>17.399999999999999</v>
          </cell>
          <cell r="AF232">
            <v>9.9</v>
          </cell>
          <cell r="AJ232">
            <v>0</v>
          </cell>
          <cell r="AK232">
            <v>0</v>
          </cell>
          <cell r="AL232">
            <v>15.27</v>
          </cell>
          <cell r="AM232">
            <v>10.44</v>
          </cell>
          <cell r="AN232">
            <v>10.44</v>
          </cell>
          <cell r="AO232">
            <v>16.48</v>
          </cell>
          <cell r="AP232">
            <v>11.05</v>
          </cell>
          <cell r="AQ232">
            <v>11.73</v>
          </cell>
          <cell r="AR232">
            <v>10.58</v>
          </cell>
          <cell r="AS232">
            <v>10.74</v>
          </cell>
          <cell r="AT232">
            <v>0</v>
          </cell>
          <cell r="AU232">
            <v>0</v>
          </cell>
          <cell r="AV232">
            <v>0</v>
          </cell>
          <cell r="AW232">
            <v>0</v>
          </cell>
          <cell r="AX232">
            <v>0</v>
          </cell>
          <cell r="AY232">
            <v>0</v>
          </cell>
          <cell r="AZ232">
            <v>0</v>
          </cell>
          <cell r="BA232">
            <v>0</v>
          </cell>
        </row>
        <row r="233">
          <cell r="B233">
            <v>19</v>
          </cell>
          <cell r="C233">
            <v>0</v>
          </cell>
          <cell r="D233">
            <v>0</v>
          </cell>
          <cell r="E233">
            <v>0</v>
          </cell>
          <cell r="F233">
            <v>0</v>
          </cell>
          <cell r="G233">
            <v>0</v>
          </cell>
          <cell r="H233">
            <v>0</v>
          </cell>
          <cell r="I233">
            <v>0</v>
          </cell>
          <cell r="J233">
            <v>0</v>
          </cell>
          <cell r="K233">
            <v>0</v>
          </cell>
          <cell r="L233">
            <v>0</v>
          </cell>
          <cell r="M233">
            <v>0</v>
          </cell>
          <cell r="N233">
            <v>0</v>
          </cell>
          <cell r="P233">
            <v>26.8</v>
          </cell>
          <cell r="Q233">
            <v>10.1</v>
          </cell>
          <cell r="T233">
            <v>16.100000000000001</v>
          </cell>
          <cell r="U233">
            <v>9</v>
          </cell>
          <cell r="V233">
            <v>7</v>
          </cell>
          <cell r="X233">
            <v>19.7</v>
          </cell>
          <cell r="Y233">
            <v>5.8</v>
          </cell>
          <cell r="Z233">
            <v>5.2</v>
          </cell>
          <cell r="AA233">
            <v>19.899999999999999</v>
          </cell>
          <cell r="AB233">
            <v>26.6</v>
          </cell>
          <cell r="AC233">
            <v>6.8</v>
          </cell>
          <cell r="AD233">
            <v>15.2</v>
          </cell>
          <cell r="AE233">
            <v>16.2</v>
          </cell>
          <cell r="AF233">
            <v>9.5</v>
          </cell>
          <cell r="AJ233">
            <v>0</v>
          </cell>
          <cell r="AK233">
            <v>0</v>
          </cell>
          <cell r="AL233">
            <v>15.27</v>
          </cell>
          <cell r="AM233">
            <v>10.44</v>
          </cell>
          <cell r="AN233">
            <v>10.44</v>
          </cell>
          <cell r="AO233">
            <v>16.91</v>
          </cell>
          <cell r="AP233">
            <v>11.21</v>
          </cell>
          <cell r="AQ233">
            <v>11.93</v>
          </cell>
          <cell r="AR233">
            <v>10.58</v>
          </cell>
          <cell r="AS233">
            <v>10.74</v>
          </cell>
          <cell r="AT233">
            <v>0</v>
          </cell>
          <cell r="AU233">
            <v>0</v>
          </cell>
          <cell r="AV233">
            <v>0</v>
          </cell>
          <cell r="AW233">
            <v>0</v>
          </cell>
          <cell r="AX233">
            <v>0</v>
          </cell>
          <cell r="AY233">
            <v>0</v>
          </cell>
          <cell r="AZ233">
            <v>0</v>
          </cell>
          <cell r="BA233">
            <v>0</v>
          </cell>
        </row>
        <row r="234">
          <cell r="B234">
            <v>20</v>
          </cell>
          <cell r="C234">
            <v>0</v>
          </cell>
          <cell r="D234">
            <v>0</v>
          </cell>
          <cell r="E234">
            <v>0</v>
          </cell>
          <cell r="F234">
            <v>0</v>
          </cell>
          <cell r="G234">
            <v>0</v>
          </cell>
          <cell r="H234">
            <v>0</v>
          </cell>
          <cell r="I234">
            <v>0</v>
          </cell>
          <cell r="J234">
            <v>0</v>
          </cell>
          <cell r="K234">
            <v>0</v>
          </cell>
          <cell r="L234">
            <v>0</v>
          </cell>
          <cell r="M234">
            <v>0</v>
          </cell>
          <cell r="N234">
            <v>0</v>
          </cell>
          <cell r="P234">
            <v>23</v>
          </cell>
          <cell r="Q234">
            <v>9.5</v>
          </cell>
          <cell r="S234">
            <v>32.700000000000003</v>
          </cell>
          <cell r="T234">
            <v>15.8</v>
          </cell>
          <cell r="U234">
            <v>9</v>
          </cell>
          <cell r="V234">
            <v>7.4</v>
          </cell>
          <cell r="X234">
            <v>19</v>
          </cell>
          <cell r="Y234">
            <v>5.8</v>
          </cell>
          <cell r="Z234">
            <v>5.0999999999999996</v>
          </cell>
          <cell r="AA234">
            <v>29.9</v>
          </cell>
          <cell r="AB234">
            <v>16</v>
          </cell>
          <cell r="AC234">
            <v>16.600000000000001</v>
          </cell>
          <cell r="AD234">
            <v>13.7</v>
          </cell>
          <cell r="AE234">
            <v>29.2</v>
          </cell>
          <cell r="AF234">
            <v>9.4</v>
          </cell>
          <cell r="AJ234">
            <v>0</v>
          </cell>
          <cell r="AK234">
            <v>0</v>
          </cell>
          <cell r="AL234">
            <v>15.27</v>
          </cell>
          <cell r="AM234">
            <v>10.44</v>
          </cell>
          <cell r="AN234">
            <v>10.44</v>
          </cell>
          <cell r="AO234">
            <v>19.04</v>
          </cell>
          <cell r="AP234">
            <v>11.05</v>
          </cell>
          <cell r="AQ234">
            <v>11.73</v>
          </cell>
          <cell r="AR234">
            <v>10.58</v>
          </cell>
          <cell r="AS234">
            <v>10.58</v>
          </cell>
          <cell r="AT234">
            <v>0</v>
          </cell>
          <cell r="AU234">
            <v>0</v>
          </cell>
          <cell r="AV234">
            <v>0</v>
          </cell>
          <cell r="AW234">
            <v>0</v>
          </cell>
          <cell r="AX234">
            <v>0</v>
          </cell>
          <cell r="AY234">
            <v>0</v>
          </cell>
          <cell r="AZ234">
            <v>0</v>
          </cell>
          <cell r="BA234">
            <v>0</v>
          </cell>
        </row>
        <row r="235">
          <cell r="B235">
            <v>21</v>
          </cell>
          <cell r="C235">
            <v>0</v>
          </cell>
          <cell r="D235">
            <v>0</v>
          </cell>
          <cell r="E235">
            <v>0</v>
          </cell>
          <cell r="F235">
            <v>0</v>
          </cell>
          <cell r="G235">
            <v>0</v>
          </cell>
          <cell r="H235">
            <v>0</v>
          </cell>
          <cell r="I235">
            <v>0</v>
          </cell>
          <cell r="J235">
            <v>0</v>
          </cell>
          <cell r="K235">
            <v>0</v>
          </cell>
          <cell r="L235">
            <v>0</v>
          </cell>
          <cell r="M235">
            <v>0</v>
          </cell>
          <cell r="N235">
            <v>0</v>
          </cell>
          <cell r="P235">
            <v>23.5</v>
          </cell>
          <cell r="Q235">
            <v>9.5</v>
          </cell>
          <cell r="S235">
            <v>7.3</v>
          </cell>
          <cell r="T235">
            <v>29.1</v>
          </cell>
          <cell r="U235">
            <v>8.6999999999999993</v>
          </cell>
          <cell r="V235">
            <v>7.1</v>
          </cell>
          <cell r="X235">
            <v>19.899999999999999</v>
          </cell>
          <cell r="Y235">
            <v>5.8</v>
          </cell>
          <cell r="Z235">
            <v>5.2</v>
          </cell>
          <cell r="AA235">
            <v>20.8</v>
          </cell>
          <cell r="AB235">
            <v>57</v>
          </cell>
          <cell r="AC235">
            <v>9.3000000000000007</v>
          </cell>
          <cell r="AD235">
            <v>12.5</v>
          </cell>
          <cell r="AE235">
            <v>21.6</v>
          </cell>
          <cell r="AF235">
            <v>10.8</v>
          </cell>
          <cell r="AJ235">
            <v>0</v>
          </cell>
          <cell r="AK235">
            <v>0</v>
          </cell>
          <cell r="AL235">
            <v>15.27</v>
          </cell>
          <cell r="AM235">
            <v>10.44</v>
          </cell>
          <cell r="AN235">
            <v>10.44</v>
          </cell>
          <cell r="AO235">
            <v>20.89</v>
          </cell>
          <cell r="AP235">
            <v>13.13</v>
          </cell>
          <cell r="AQ235">
            <v>14.26</v>
          </cell>
          <cell r="AR235">
            <v>10.44</v>
          </cell>
          <cell r="AS235">
            <v>10.58</v>
          </cell>
          <cell r="AT235">
            <v>0</v>
          </cell>
          <cell r="AU235">
            <v>0</v>
          </cell>
          <cell r="AV235">
            <v>0</v>
          </cell>
          <cell r="AW235">
            <v>0</v>
          </cell>
          <cell r="AX235">
            <v>0</v>
          </cell>
          <cell r="AY235">
            <v>0</v>
          </cell>
          <cell r="AZ235">
            <v>0</v>
          </cell>
          <cell r="BA235">
            <v>0</v>
          </cell>
        </row>
        <row r="236">
          <cell r="B236">
            <v>22</v>
          </cell>
          <cell r="C236">
            <v>0</v>
          </cell>
          <cell r="D236">
            <v>0</v>
          </cell>
          <cell r="E236">
            <v>0</v>
          </cell>
          <cell r="F236">
            <v>0</v>
          </cell>
          <cell r="G236">
            <v>0</v>
          </cell>
          <cell r="H236">
            <v>0</v>
          </cell>
          <cell r="I236">
            <v>0</v>
          </cell>
          <cell r="J236">
            <v>0</v>
          </cell>
          <cell r="K236">
            <v>0</v>
          </cell>
          <cell r="L236">
            <v>0</v>
          </cell>
          <cell r="M236">
            <v>0</v>
          </cell>
          <cell r="N236">
            <v>0</v>
          </cell>
          <cell r="P236">
            <v>22.7</v>
          </cell>
          <cell r="Q236">
            <v>9.5</v>
          </cell>
          <cell r="R236">
            <v>20.6</v>
          </cell>
          <cell r="S236">
            <v>6.4</v>
          </cell>
          <cell r="T236">
            <v>16.3</v>
          </cell>
          <cell r="U236">
            <v>8.6</v>
          </cell>
          <cell r="V236">
            <v>12.1</v>
          </cell>
          <cell r="X236">
            <v>20.5</v>
          </cell>
          <cell r="Y236">
            <v>5.8</v>
          </cell>
          <cell r="Z236">
            <v>5.0999999999999996</v>
          </cell>
          <cell r="AA236">
            <v>47.9</v>
          </cell>
          <cell r="AB236">
            <v>17.600000000000001</v>
          </cell>
          <cell r="AC236">
            <v>10.7</v>
          </cell>
          <cell r="AD236">
            <v>11.9</v>
          </cell>
          <cell r="AE236">
            <v>32.700000000000003</v>
          </cell>
          <cell r="AF236">
            <v>16.100000000000001</v>
          </cell>
          <cell r="AJ236">
            <v>0</v>
          </cell>
          <cell r="AK236">
            <v>0</v>
          </cell>
          <cell r="AL236">
            <v>15.27</v>
          </cell>
          <cell r="AM236">
            <v>10.44</v>
          </cell>
          <cell r="AN236">
            <v>10.44</v>
          </cell>
          <cell r="AO236">
            <v>17.940000000000001</v>
          </cell>
          <cell r="AP236">
            <v>11.56</v>
          </cell>
          <cell r="AQ236">
            <v>12.35</v>
          </cell>
          <cell r="AR236">
            <v>10.44</v>
          </cell>
          <cell r="AS236">
            <v>10.44</v>
          </cell>
          <cell r="AT236">
            <v>0</v>
          </cell>
          <cell r="AU236">
            <v>0</v>
          </cell>
          <cell r="AV236">
            <v>0</v>
          </cell>
          <cell r="AW236">
            <v>0</v>
          </cell>
          <cell r="AX236">
            <v>0</v>
          </cell>
          <cell r="AY236">
            <v>0</v>
          </cell>
          <cell r="AZ236">
            <v>0</v>
          </cell>
          <cell r="BA236">
            <v>0</v>
          </cell>
        </row>
        <row r="237">
          <cell r="B237">
            <v>23</v>
          </cell>
          <cell r="C237">
            <v>0</v>
          </cell>
          <cell r="D237">
            <v>0</v>
          </cell>
          <cell r="E237">
            <v>0</v>
          </cell>
          <cell r="F237">
            <v>0</v>
          </cell>
          <cell r="G237">
            <v>0</v>
          </cell>
          <cell r="H237">
            <v>0</v>
          </cell>
          <cell r="I237">
            <v>0</v>
          </cell>
          <cell r="J237">
            <v>0</v>
          </cell>
          <cell r="K237">
            <v>0</v>
          </cell>
          <cell r="L237">
            <v>0</v>
          </cell>
          <cell r="M237">
            <v>0</v>
          </cell>
          <cell r="N237">
            <v>0</v>
          </cell>
          <cell r="P237">
            <v>21.5</v>
          </cell>
          <cell r="Q237">
            <v>9.5</v>
          </cell>
          <cell r="R237">
            <v>29.3</v>
          </cell>
          <cell r="S237">
            <v>5.7</v>
          </cell>
          <cell r="T237">
            <v>14.2</v>
          </cell>
          <cell r="U237">
            <v>8.4</v>
          </cell>
          <cell r="V237">
            <v>23.1</v>
          </cell>
          <cell r="X237">
            <v>28.6</v>
          </cell>
          <cell r="Y237">
            <v>5.8</v>
          </cell>
          <cell r="Z237">
            <v>5.0999999999999996</v>
          </cell>
          <cell r="AA237">
            <v>21.3</v>
          </cell>
          <cell r="AB237">
            <v>15.6</v>
          </cell>
          <cell r="AC237">
            <v>14.3</v>
          </cell>
          <cell r="AD237">
            <v>12.1</v>
          </cell>
          <cell r="AE237">
            <v>28.9</v>
          </cell>
          <cell r="AF237">
            <v>13.7</v>
          </cell>
          <cell r="AJ237">
            <v>0</v>
          </cell>
          <cell r="AK237">
            <v>0</v>
          </cell>
          <cell r="AL237">
            <v>15.27</v>
          </cell>
          <cell r="AM237">
            <v>10.44</v>
          </cell>
          <cell r="AN237">
            <v>10.44</v>
          </cell>
          <cell r="AO237">
            <v>16.2</v>
          </cell>
          <cell r="AP237">
            <v>11.21</v>
          </cell>
          <cell r="AQ237">
            <v>11.93</v>
          </cell>
          <cell r="AR237">
            <v>10.44</v>
          </cell>
          <cell r="AS237">
            <v>10.44</v>
          </cell>
          <cell r="AT237">
            <v>0</v>
          </cell>
          <cell r="AU237">
            <v>0</v>
          </cell>
          <cell r="AV237">
            <v>0</v>
          </cell>
          <cell r="AW237">
            <v>0</v>
          </cell>
          <cell r="AX237">
            <v>0</v>
          </cell>
          <cell r="AY237">
            <v>0</v>
          </cell>
          <cell r="AZ237">
            <v>0</v>
          </cell>
          <cell r="BA237">
            <v>0</v>
          </cell>
        </row>
        <row r="238">
          <cell r="B238">
            <v>24</v>
          </cell>
          <cell r="C238">
            <v>0</v>
          </cell>
          <cell r="D238">
            <v>0</v>
          </cell>
          <cell r="E238">
            <v>0</v>
          </cell>
          <cell r="F238">
            <v>0</v>
          </cell>
          <cell r="G238">
            <v>0</v>
          </cell>
          <cell r="H238">
            <v>0</v>
          </cell>
          <cell r="I238">
            <v>0</v>
          </cell>
          <cell r="J238">
            <v>0</v>
          </cell>
          <cell r="K238">
            <v>0</v>
          </cell>
          <cell r="L238">
            <v>0</v>
          </cell>
          <cell r="M238">
            <v>0</v>
          </cell>
          <cell r="N238">
            <v>0</v>
          </cell>
          <cell r="P238">
            <v>21.5</v>
          </cell>
          <cell r="Q238">
            <v>9.8000000000000007</v>
          </cell>
          <cell r="R238">
            <v>20.3</v>
          </cell>
          <cell r="S238">
            <v>16.2</v>
          </cell>
          <cell r="T238">
            <v>13.4</v>
          </cell>
          <cell r="U238">
            <v>8.4</v>
          </cell>
          <cell r="V238">
            <v>20.9</v>
          </cell>
          <cell r="X238">
            <v>26.3</v>
          </cell>
          <cell r="Y238">
            <v>5.8</v>
          </cell>
          <cell r="Z238">
            <v>12.1</v>
          </cell>
          <cell r="AA238">
            <v>19.7</v>
          </cell>
          <cell r="AB238">
            <v>14</v>
          </cell>
          <cell r="AC238">
            <v>41.9</v>
          </cell>
          <cell r="AD238">
            <v>11.9</v>
          </cell>
          <cell r="AE238">
            <v>76.3</v>
          </cell>
          <cell r="AF238">
            <v>12.5</v>
          </cell>
          <cell r="AJ238">
            <v>0</v>
          </cell>
          <cell r="AK238">
            <v>0</v>
          </cell>
          <cell r="AL238">
            <v>15.27</v>
          </cell>
          <cell r="AM238">
            <v>10.44</v>
          </cell>
          <cell r="AN238">
            <v>10.44</v>
          </cell>
          <cell r="AO238">
            <v>14.88</v>
          </cell>
          <cell r="AP238">
            <v>12.11</v>
          </cell>
          <cell r="AQ238">
            <v>13.02</v>
          </cell>
          <cell r="AR238">
            <v>10.44</v>
          </cell>
          <cell r="AS238">
            <v>10.44</v>
          </cell>
          <cell r="AT238">
            <v>0</v>
          </cell>
          <cell r="AU238">
            <v>0</v>
          </cell>
          <cell r="AV238">
            <v>0</v>
          </cell>
          <cell r="AW238">
            <v>0</v>
          </cell>
          <cell r="AX238">
            <v>0</v>
          </cell>
          <cell r="AY238">
            <v>0</v>
          </cell>
          <cell r="AZ238">
            <v>0</v>
          </cell>
          <cell r="BA238">
            <v>0</v>
          </cell>
        </row>
        <row r="239">
          <cell r="B239">
            <v>25</v>
          </cell>
          <cell r="C239">
            <v>0</v>
          </cell>
          <cell r="D239">
            <v>0</v>
          </cell>
          <cell r="E239">
            <v>0</v>
          </cell>
          <cell r="F239">
            <v>0</v>
          </cell>
          <cell r="G239">
            <v>0</v>
          </cell>
          <cell r="H239">
            <v>0</v>
          </cell>
          <cell r="I239">
            <v>0</v>
          </cell>
          <cell r="J239">
            <v>0</v>
          </cell>
          <cell r="K239">
            <v>0</v>
          </cell>
          <cell r="L239">
            <v>0</v>
          </cell>
          <cell r="M239">
            <v>0</v>
          </cell>
          <cell r="N239">
            <v>0</v>
          </cell>
          <cell r="P239">
            <v>21.5</v>
          </cell>
          <cell r="Q239">
            <v>18.2</v>
          </cell>
          <cell r="R239">
            <v>24.5</v>
          </cell>
          <cell r="S239">
            <v>7.1</v>
          </cell>
          <cell r="T239">
            <v>12.5</v>
          </cell>
          <cell r="U239">
            <v>8.3000000000000007</v>
          </cell>
          <cell r="V239">
            <v>16</v>
          </cell>
          <cell r="X239">
            <v>35.5</v>
          </cell>
          <cell r="Y239">
            <v>5.8</v>
          </cell>
          <cell r="Z239">
            <v>5.7</v>
          </cell>
          <cell r="AA239">
            <v>18.100000000000001</v>
          </cell>
          <cell r="AB239">
            <v>12.6</v>
          </cell>
          <cell r="AC239">
            <v>21.7</v>
          </cell>
          <cell r="AD239">
            <v>11.3</v>
          </cell>
          <cell r="AE239">
            <v>23.1</v>
          </cell>
          <cell r="AF239">
            <v>11.4</v>
          </cell>
          <cell r="AJ239">
            <v>0</v>
          </cell>
          <cell r="AK239">
            <v>0</v>
          </cell>
          <cell r="AL239">
            <v>15.27</v>
          </cell>
          <cell r="AM239">
            <v>10.44</v>
          </cell>
          <cell r="AN239">
            <v>10.44</v>
          </cell>
          <cell r="AO239">
            <v>18.559999999999999</v>
          </cell>
          <cell r="AP239">
            <v>11.92</v>
          </cell>
          <cell r="AQ239">
            <v>12.79</v>
          </cell>
          <cell r="AR239">
            <v>11.21</v>
          </cell>
          <cell r="AS239">
            <v>13.8</v>
          </cell>
          <cell r="AT239">
            <v>0</v>
          </cell>
          <cell r="AU239">
            <v>0</v>
          </cell>
          <cell r="AV239">
            <v>0</v>
          </cell>
          <cell r="AW239">
            <v>0</v>
          </cell>
          <cell r="AX239">
            <v>0</v>
          </cell>
          <cell r="AY239">
            <v>0</v>
          </cell>
          <cell r="AZ239">
            <v>0</v>
          </cell>
          <cell r="BA239">
            <v>0</v>
          </cell>
        </row>
        <row r="240">
          <cell r="B240">
            <v>26</v>
          </cell>
          <cell r="C240">
            <v>0</v>
          </cell>
          <cell r="D240">
            <v>0</v>
          </cell>
          <cell r="E240">
            <v>0</v>
          </cell>
          <cell r="F240">
            <v>0</v>
          </cell>
          <cell r="G240">
            <v>0</v>
          </cell>
          <cell r="H240">
            <v>0</v>
          </cell>
          <cell r="I240">
            <v>0</v>
          </cell>
          <cell r="J240">
            <v>0</v>
          </cell>
          <cell r="K240">
            <v>0</v>
          </cell>
          <cell r="L240">
            <v>0</v>
          </cell>
          <cell r="M240">
            <v>0</v>
          </cell>
          <cell r="N240">
            <v>0</v>
          </cell>
          <cell r="P240">
            <v>24.4</v>
          </cell>
          <cell r="Q240">
            <v>9.9</v>
          </cell>
          <cell r="R240">
            <v>36.4</v>
          </cell>
          <cell r="S240">
            <v>6.4</v>
          </cell>
          <cell r="T240">
            <v>12.1</v>
          </cell>
          <cell r="U240">
            <v>8.1999999999999993</v>
          </cell>
          <cell r="V240">
            <v>31.2</v>
          </cell>
          <cell r="X240">
            <v>23.9</v>
          </cell>
          <cell r="Y240">
            <v>5.8</v>
          </cell>
          <cell r="Z240">
            <v>5.2</v>
          </cell>
          <cell r="AA240">
            <v>33.799999999999997</v>
          </cell>
          <cell r="AB240">
            <v>29.2</v>
          </cell>
          <cell r="AC240">
            <v>20.6</v>
          </cell>
          <cell r="AD240">
            <v>10.9</v>
          </cell>
          <cell r="AE240">
            <v>17.600000000000001</v>
          </cell>
          <cell r="AF240">
            <v>19.899999999999999</v>
          </cell>
          <cell r="AJ240">
            <v>0</v>
          </cell>
          <cell r="AK240">
            <v>0</v>
          </cell>
          <cell r="AL240">
            <v>15.27</v>
          </cell>
          <cell r="AM240">
            <v>10.74</v>
          </cell>
          <cell r="AN240">
            <v>10.44</v>
          </cell>
          <cell r="AO240">
            <v>38.700000000000003</v>
          </cell>
          <cell r="AP240">
            <v>15.53</v>
          </cell>
          <cell r="AQ240">
            <v>17.149999999999999</v>
          </cell>
          <cell r="AR240">
            <v>10.74</v>
          </cell>
          <cell r="AS240">
            <v>12.5</v>
          </cell>
          <cell r="AT240">
            <v>0</v>
          </cell>
          <cell r="AU240">
            <v>0</v>
          </cell>
          <cell r="AV240">
            <v>0</v>
          </cell>
          <cell r="AW240">
            <v>0</v>
          </cell>
          <cell r="AX240">
            <v>0</v>
          </cell>
          <cell r="AY240">
            <v>0</v>
          </cell>
          <cell r="AZ240">
            <v>0</v>
          </cell>
          <cell r="BA240">
            <v>0</v>
          </cell>
        </row>
        <row r="241">
          <cell r="B241">
            <v>27</v>
          </cell>
          <cell r="C241">
            <v>0</v>
          </cell>
          <cell r="D241">
            <v>0</v>
          </cell>
          <cell r="E241">
            <v>0</v>
          </cell>
          <cell r="F241">
            <v>0</v>
          </cell>
          <cell r="G241">
            <v>0</v>
          </cell>
          <cell r="H241">
            <v>0</v>
          </cell>
          <cell r="I241">
            <v>0</v>
          </cell>
          <cell r="J241">
            <v>0</v>
          </cell>
          <cell r="K241">
            <v>0</v>
          </cell>
          <cell r="L241">
            <v>0</v>
          </cell>
          <cell r="M241">
            <v>0</v>
          </cell>
          <cell r="N241">
            <v>0</v>
          </cell>
          <cell r="P241">
            <v>86.6</v>
          </cell>
          <cell r="Q241">
            <v>18.399999999999999</v>
          </cell>
          <cell r="R241">
            <v>27</v>
          </cell>
          <cell r="S241">
            <v>6.2</v>
          </cell>
          <cell r="T241">
            <v>11.7</v>
          </cell>
          <cell r="U241">
            <v>7.9</v>
          </cell>
          <cell r="V241">
            <v>23.8</v>
          </cell>
          <cell r="X241">
            <v>19.5</v>
          </cell>
          <cell r="Y241">
            <v>5.8</v>
          </cell>
          <cell r="Z241">
            <v>5.0999999999999996</v>
          </cell>
          <cell r="AA241">
            <v>19.7</v>
          </cell>
          <cell r="AB241">
            <v>24.8</v>
          </cell>
          <cell r="AC241">
            <v>9.4</v>
          </cell>
          <cell r="AD241">
            <v>12.1</v>
          </cell>
          <cell r="AF241">
            <v>35.1</v>
          </cell>
          <cell r="AJ241">
            <v>0</v>
          </cell>
          <cell r="AK241">
            <v>0</v>
          </cell>
          <cell r="AL241">
            <v>15.27</v>
          </cell>
          <cell r="AM241">
            <v>17.489999999999998</v>
          </cell>
          <cell r="AN241">
            <v>10.44</v>
          </cell>
          <cell r="AO241">
            <v>33.520000000000003</v>
          </cell>
          <cell r="AP241">
            <v>25.62</v>
          </cell>
          <cell r="AQ241">
            <v>29.29</v>
          </cell>
          <cell r="AR241">
            <v>21.77</v>
          </cell>
          <cell r="AS241">
            <v>13.13</v>
          </cell>
          <cell r="AT241">
            <v>0</v>
          </cell>
          <cell r="AU241">
            <v>0</v>
          </cell>
          <cell r="AV241">
            <v>0</v>
          </cell>
          <cell r="AW241">
            <v>0</v>
          </cell>
          <cell r="AX241">
            <v>0</v>
          </cell>
          <cell r="AY241">
            <v>0</v>
          </cell>
          <cell r="AZ241">
            <v>0</v>
          </cell>
          <cell r="BA241">
            <v>0</v>
          </cell>
        </row>
        <row r="242">
          <cell r="B242">
            <v>28</v>
          </cell>
          <cell r="C242">
            <v>0</v>
          </cell>
          <cell r="D242">
            <v>0</v>
          </cell>
          <cell r="E242">
            <v>0</v>
          </cell>
          <cell r="F242">
            <v>0</v>
          </cell>
          <cell r="G242">
            <v>0</v>
          </cell>
          <cell r="H242">
            <v>0</v>
          </cell>
          <cell r="I242">
            <v>0</v>
          </cell>
          <cell r="J242">
            <v>0</v>
          </cell>
          <cell r="K242">
            <v>0</v>
          </cell>
          <cell r="L242">
            <v>0</v>
          </cell>
          <cell r="M242">
            <v>0</v>
          </cell>
          <cell r="N242">
            <v>0</v>
          </cell>
          <cell r="P242">
            <v>69.3</v>
          </cell>
          <cell r="Q242">
            <v>9.3000000000000007</v>
          </cell>
          <cell r="R242">
            <v>27.9</v>
          </cell>
          <cell r="S242">
            <v>6.9</v>
          </cell>
          <cell r="T242">
            <v>11.3</v>
          </cell>
          <cell r="U242">
            <v>7.9</v>
          </cell>
          <cell r="V242">
            <v>49.2</v>
          </cell>
          <cell r="X242">
            <v>18.7</v>
          </cell>
          <cell r="Y242">
            <v>5.8</v>
          </cell>
          <cell r="Z242">
            <v>22.9</v>
          </cell>
          <cell r="AA242">
            <v>18.100000000000001</v>
          </cell>
          <cell r="AB242">
            <v>19.8</v>
          </cell>
          <cell r="AC242">
            <v>11.1</v>
          </cell>
          <cell r="AD242">
            <v>10.7</v>
          </cell>
          <cell r="AF242">
            <v>12.2</v>
          </cell>
          <cell r="AJ242">
            <v>0</v>
          </cell>
          <cell r="AK242">
            <v>0</v>
          </cell>
          <cell r="AL242">
            <v>12.71</v>
          </cell>
          <cell r="AM242">
            <v>15.53</v>
          </cell>
          <cell r="AN242">
            <v>10.44</v>
          </cell>
          <cell r="AO242">
            <v>22.14</v>
          </cell>
          <cell r="AP242">
            <v>21.77</v>
          </cell>
          <cell r="AQ242">
            <v>24.67</v>
          </cell>
          <cell r="AR242">
            <v>10.74</v>
          </cell>
          <cell r="AS242">
            <v>15.53</v>
          </cell>
          <cell r="AT242">
            <v>0</v>
          </cell>
          <cell r="AU242">
            <v>0</v>
          </cell>
          <cell r="AV242">
            <v>0</v>
          </cell>
          <cell r="AW242">
            <v>0</v>
          </cell>
          <cell r="AX242">
            <v>0</v>
          </cell>
          <cell r="AY242">
            <v>0</v>
          </cell>
          <cell r="AZ242">
            <v>0</v>
          </cell>
          <cell r="BA242">
            <v>0</v>
          </cell>
        </row>
        <row r="243">
          <cell r="B243">
            <v>29</v>
          </cell>
          <cell r="C243">
            <v>0</v>
          </cell>
          <cell r="D243">
            <v>0</v>
          </cell>
          <cell r="E243">
            <v>0</v>
          </cell>
          <cell r="F243">
            <v>0</v>
          </cell>
          <cell r="G243">
            <v>0</v>
          </cell>
          <cell r="H243">
            <v>0</v>
          </cell>
          <cell r="I243">
            <v>0</v>
          </cell>
          <cell r="J243">
            <v>0</v>
          </cell>
          <cell r="K243">
            <v>0</v>
          </cell>
          <cell r="L243">
            <v>0</v>
          </cell>
          <cell r="M243">
            <v>0</v>
          </cell>
          <cell r="N243">
            <v>0</v>
          </cell>
          <cell r="P243">
            <v>122.7</v>
          </cell>
          <cell r="Q243">
            <v>41</v>
          </cell>
          <cell r="R243">
            <v>28</v>
          </cell>
          <cell r="S243">
            <v>5.7</v>
          </cell>
          <cell r="T243">
            <v>10.7</v>
          </cell>
          <cell r="U243">
            <v>7.6</v>
          </cell>
          <cell r="V243">
            <v>26</v>
          </cell>
          <cell r="X243">
            <v>25</v>
          </cell>
          <cell r="Y243">
            <v>5.8</v>
          </cell>
          <cell r="Z243">
            <v>10.5</v>
          </cell>
          <cell r="AA243">
            <v>17.600000000000001</v>
          </cell>
          <cell r="AB243">
            <v>16</v>
          </cell>
          <cell r="AC243">
            <v>8.9</v>
          </cell>
          <cell r="AD243">
            <v>10.199999999999999</v>
          </cell>
          <cell r="AF243">
            <v>20.399999999999999</v>
          </cell>
          <cell r="AJ243">
            <v>0</v>
          </cell>
          <cell r="AK243">
            <v>0</v>
          </cell>
          <cell r="AL243">
            <v>12.71</v>
          </cell>
          <cell r="AM243">
            <v>11.21</v>
          </cell>
          <cell r="AN243">
            <v>10.44</v>
          </cell>
          <cell r="AO243">
            <v>21.24</v>
          </cell>
          <cell r="AP243">
            <v>14.63</v>
          </cell>
          <cell r="AQ243">
            <v>16.07</v>
          </cell>
          <cell r="AR243">
            <v>10.74</v>
          </cell>
          <cell r="AS243">
            <v>15.53</v>
          </cell>
          <cell r="AT243">
            <v>0</v>
          </cell>
          <cell r="AU243">
            <v>0</v>
          </cell>
          <cell r="AV243">
            <v>0</v>
          </cell>
          <cell r="AW243">
            <v>0</v>
          </cell>
          <cell r="AX243">
            <v>0</v>
          </cell>
          <cell r="AY243">
            <v>0</v>
          </cell>
          <cell r="AZ243">
            <v>0</v>
          </cell>
          <cell r="BA243">
            <v>0</v>
          </cell>
        </row>
        <row r="244">
          <cell r="B244">
            <v>30</v>
          </cell>
          <cell r="C244">
            <v>0</v>
          </cell>
          <cell r="D244">
            <v>0</v>
          </cell>
          <cell r="E244">
            <v>0</v>
          </cell>
          <cell r="F244">
            <v>0</v>
          </cell>
          <cell r="G244">
            <v>0</v>
          </cell>
          <cell r="H244">
            <v>0</v>
          </cell>
          <cell r="I244">
            <v>0</v>
          </cell>
          <cell r="J244">
            <v>0</v>
          </cell>
          <cell r="K244">
            <v>0</v>
          </cell>
          <cell r="L244">
            <v>0</v>
          </cell>
          <cell r="M244">
            <v>0</v>
          </cell>
          <cell r="N244">
            <v>0</v>
          </cell>
          <cell r="P244">
            <v>56.4</v>
          </cell>
          <cell r="Q244">
            <v>43.5</v>
          </cell>
          <cell r="R244">
            <v>27.4</v>
          </cell>
          <cell r="S244">
            <v>5.5</v>
          </cell>
          <cell r="T244">
            <v>10.3</v>
          </cell>
          <cell r="U244">
            <v>7.6</v>
          </cell>
          <cell r="X244">
            <v>20.5</v>
          </cell>
          <cell r="Y244">
            <v>5.8</v>
          </cell>
          <cell r="Z244">
            <v>8.5</v>
          </cell>
          <cell r="AA244">
            <v>17.100000000000001</v>
          </cell>
          <cell r="AB244">
            <v>20.8</v>
          </cell>
          <cell r="AC244">
            <v>9.1</v>
          </cell>
          <cell r="AD244">
            <v>9.6</v>
          </cell>
          <cell r="AF244">
            <v>62</v>
          </cell>
          <cell r="AJ244">
            <v>0</v>
          </cell>
          <cell r="AK244">
            <v>0</v>
          </cell>
          <cell r="AL244">
            <v>12.71</v>
          </cell>
          <cell r="AM244">
            <v>10.44</v>
          </cell>
          <cell r="AN244">
            <v>10.44</v>
          </cell>
          <cell r="AO244">
            <v>22.69</v>
          </cell>
          <cell r="AP244">
            <v>13.46</v>
          </cell>
          <cell r="AQ244">
            <v>14.65</v>
          </cell>
          <cell r="AR244">
            <v>10.44</v>
          </cell>
          <cell r="AS244">
            <v>15.53</v>
          </cell>
          <cell r="AT244">
            <v>0</v>
          </cell>
          <cell r="AU244">
            <v>0</v>
          </cell>
          <cell r="AV244">
            <v>0</v>
          </cell>
          <cell r="AW244">
            <v>0</v>
          </cell>
          <cell r="AX244">
            <v>0</v>
          </cell>
          <cell r="AY244">
            <v>0</v>
          </cell>
          <cell r="AZ244">
            <v>0</v>
          </cell>
          <cell r="BA244">
            <v>0</v>
          </cell>
        </row>
        <row r="245">
          <cell r="B245">
            <v>31</v>
          </cell>
          <cell r="C245">
            <v>0</v>
          </cell>
          <cell r="D245">
            <v>0</v>
          </cell>
          <cell r="E245">
            <v>0</v>
          </cell>
          <cell r="F245">
            <v>0</v>
          </cell>
          <cell r="G245">
            <v>0</v>
          </cell>
          <cell r="H245">
            <v>0</v>
          </cell>
          <cell r="I245">
            <v>0</v>
          </cell>
          <cell r="J245">
            <v>0</v>
          </cell>
          <cell r="K245">
            <v>0</v>
          </cell>
          <cell r="L245">
            <v>0</v>
          </cell>
          <cell r="M245">
            <v>0</v>
          </cell>
          <cell r="N245">
            <v>0</v>
          </cell>
          <cell r="P245">
            <v>68.900000000000006</v>
          </cell>
          <cell r="Q245">
            <v>17.2</v>
          </cell>
          <cell r="R245">
            <v>34</v>
          </cell>
          <cell r="S245">
            <v>5.2</v>
          </cell>
          <cell r="T245">
            <v>10.7</v>
          </cell>
          <cell r="U245">
            <v>7.6</v>
          </cell>
          <cell r="X245">
            <v>31.6</v>
          </cell>
          <cell r="Y245">
            <v>5.8</v>
          </cell>
          <cell r="Z245">
            <v>7.4</v>
          </cell>
          <cell r="AA245">
            <v>16.600000000000001</v>
          </cell>
          <cell r="AB245">
            <v>16</v>
          </cell>
          <cell r="AC245">
            <v>7.7</v>
          </cell>
          <cell r="AD245">
            <v>11.3</v>
          </cell>
          <cell r="AF245">
            <v>25</v>
          </cell>
          <cell r="AJ245">
            <v>0</v>
          </cell>
          <cell r="AK245">
            <v>0</v>
          </cell>
          <cell r="AL245">
            <v>12.71</v>
          </cell>
          <cell r="AM245">
            <v>10.44</v>
          </cell>
          <cell r="AN245">
            <v>10.44</v>
          </cell>
          <cell r="AO245">
            <v>17.940000000000001</v>
          </cell>
          <cell r="AP245">
            <v>12.61</v>
          </cell>
          <cell r="AQ245">
            <v>13.62</v>
          </cell>
          <cell r="AR245">
            <v>10.44</v>
          </cell>
          <cell r="AS245">
            <v>16.91</v>
          </cell>
          <cell r="AT245">
            <v>0</v>
          </cell>
          <cell r="AU245">
            <v>0</v>
          </cell>
          <cell r="AV245">
            <v>0</v>
          </cell>
          <cell r="AW245">
            <v>0</v>
          </cell>
          <cell r="AX245">
            <v>0</v>
          </cell>
          <cell r="AY245">
            <v>0</v>
          </cell>
          <cell r="AZ245">
            <v>0</v>
          </cell>
          <cell r="BA245">
            <v>0</v>
          </cell>
        </row>
        <row r="246">
          <cell r="B246">
            <v>1</v>
          </cell>
          <cell r="C246">
            <v>0</v>
          </cell>
          <cell r="D246">
            <v>0</v>
          </cell>
          <cell r="E246">
            <v>0</v>
          </cell>
          <cell r="F246">
            <v>0</v>
          </cell>
          <cell r="G246">
            <v>0</v>
          </cell>
          <cell r="H246">
            <v>0</v>
          </cell>
          <cell r="I246">
            <v>0</v>
          </cell>
          <cell r="J246">
            <v>0</v>
          </cell>
          <cell r="K246">
            <v>0</v>
          </cell>
          <cell r="L246">
            <v>0</v>
          </cell>
          <cell r="M246">
            <v>0</v>
          </cell>
          <cell r="N246">
            <v>0</v>
          </cell>
          <cell r="O246">
            <v>32.1</v>
          </cell>
          <cell r="P246">
            <v>37.200000000000003</v>
          </cell>
          <cell r="Q246">
            <v>20.8</v>
          </cell>
          <cell r="R246">
            <v>29</v>
          </cell>
          <cell r="S246">
            <v>5.0999999999999996</v>
          </cell>
          <cell r="T246">
            <v>10.1</v>
          </cell>
          <cell r="U246">
            <v>7.6</v>
          </cell>
          <cell r="X246">
            <v>27.7</v>
          </cell>
          <cell r="Y246">
            <v>5.3</v>
          </cell>
          <cell r="Z246">
            <v>22</v>
          </cell>
          <cell r="AA246">
            <v>16.2</v>
          </cell>
          <cell r="AB246">
            <v>14.8</v>
          </cell>
          <cell r="AC246">
            <v>12.9</v>
          </cell>
          <cell r="AD246">
            <v>10.5</v>
          </cell>
          <cell r="AE246">
            <v>42.3</v>
          </cell>
          <cell r="AF246">
            <v>19.399999999999999</v>
          </cell>
          <cell r="AJ246">
            <v>0</v>
          </cell>
          <cell r="AK246">
            <v>10.44</v>
          </cell>
          <cell r="AL246">
            <v>12.11</v>
          </cell>
          <cell r="AM246">
            <v>14.03</v>
          </cell>
          <cell r="AN246">
            <v>10.44</v>
          </cell>
          <cell r="AO246">
            <v>17.489999999999998</v>
          </cell>
          <cell r="AP246">
            <v>12.71</v>
          </cell>
          <cell r="AQ246">
            <v>13.02</v>
          </cell>
          <cell r="AR246">
            <v>10.44</v>
          </cell>
          <cell r="AS246">
            <v>11.05</v>
          </cell>
          <cell r="AT246">
            <v>0</v>
          </cell>
          <cell r="AU246">
            <v>0</v>
          </cell>
          <cell r="AV246">
            <v>0</v>
          </cell>
          <cell r="AW246">
            <v>0</v>
          </cell>
          <cell r="AX246">
            <v>0</v>
          </cell>
          <cell r="AY246">
            <v>0</v>
          </cell>
          <cell r="AZ246">
            <v>0</v>
          </cell>
          <cell r="BA246">
            <v>0</v>
          </cell>
        </row>
        <row r="247">
          <cell r="B247">
            <v>2</v>
          </cell>
          <cell r="C247">
            <v>0</v>
          </cell>
          <cell r="D247">
            <v>0</v>
          </cell>
          <cell r="E247">
            <v>0</v>
          </cell>
          <cell r="F247">
            <v>0</v>
          </cell>
          <cell r="G247">
            <v>0</v>
          </cell>
          <cell r="H247">
            <v>0</v>
          </cell>
          <cell r="I247">
            <v>0</v>
          </cell>
          <cell r="J247">
            <v>0</v>
          </cell>
          <cell r="K247">
            <v>0</v>
          </cell>
          <cell r="L247">
            <v>0</v>
          </cell>
          <cell r="M247">
            <v>0</v>
          </cell>
          <cell r="N247">
            <v>0</v>
          </cell>
          <cell r="O247">
            <v>27.3</v>
          </cell>
          <cell r="P247">
            <v>40.799999999999997</v>
          </cell>
          <cell r="Q247">
            <v>15.6</v>
          </cell>
          <cell r="R247">
            <v>30.1</v>
          </cell>
          <cell r="S247">
            <v>5</v>
          </cell>
          <cell r="T247">
            <v>9.6</v>
          </cell>
          <cell r="U247">
            <v>7.3</v>
          </cell>
          <cell r="X247">
            <v>35.5</v>
          </cell>
          <cell r="Y247">
            <v>5.3</v>
          </cell>
          <cell r="Z247">
            <v>14.9</v>
          </cell>
          <cell r="AA247">
            <v>16.2</v>
          </cell>
          <cell r="AB247">
            <v>24.2</v>
          </cell>
          <cell r="AC247">
            <v>12.5</v>
          </cell>
          <cell r="AD247">
            <v>10.199999999999999</v>
          </cell>
          <cell r="AE247">
            <v>51.1</v>
          </cell>
          <cell r="AF247">
            <v>17.600000000000001</v>
          </cell>
          <cell r="AJ247">
            <v>0</v>
          </cell>
          <cell r="AK247">
            <v>10.66</v>
          </cell>
          <cell r="AL247">
            <v>12.11</v>
          </cell>
          <cell r="AM247">
            <v>15.79</v>
          </cell>
          <cell r="AN247">
            <v>11.74</v>
          </cell>
          <cell r="AO247">
            <v>17.489999999999998</v>
          </cell>
          <cell r="AP247">
            <v>14.27</v>
          </cell>
          <cell r="AQ247">
            <v>47.37</v>
          </cell>
          <cell r="AR247">
            <v>10.44</v>
          </cell>
          <cell r="AS247">
            <v>12.11</v>
          </cell>
          <cell r="AT247">
            <v>0</v>
          </cell>
          <cell r="AU247">
            <v>0</v>
          </cell>
          <cell r="AV247">
            <v>0</v>
          </cell>
          <cell r="AW247">
            <v>0</v>
          </cell>
          <cell r="AX247">
            <v>0</v>
          </cell>
          <cell r="AY247">
            <v>0</v>
          </cell>
          <cell r="AZ247">
            <v>0</v>
          </cell>
          <cell r="BA247">
            <v>0</v>
          </cell>
        </row>
        <row r="248">
          <cell r="B248">
            <v>3</v>
          </cell>
          <cell r="C248">
            <v>0</v>
          </cell>
          <cell r="D248">
            <v>0</v>
          </cell>
          <cell r="E248">
            <v>0</v>
          </cell>
          <cell r="F248">
            <v>0</v>
          </cell>
          <cell r="G248">
            <v>0</v>
          </cell>
          <cell r="H248">
            <v>0</v>
          </cell>
          <cell r="I248">
            <v>0</v>
          </cell>
          <cell r="J248">
            <v>0</v>
          </cell>
          <cell r="K248">
            <v>0</v>
          </cell>
          <cell r="L248">
            <v>0</v>
          </cell>
          <cell r="M248">
            <v>0</v>
          </cell>
          <cell r="N248">
            <v>0</v>
          </cell>
          <cell r="O248">
            <v>25.8</v>
          </cell>
          <cell r="P248">
            <v>34.1</v>
          </cell>
          <cell r="Q248">
            <v>13.3</v>
          </cell>
          <cell r="R248">
            <v>24.3</v>
          </cell>
          <cell r="S248">
            <v>5.0999999999999996</v>
          </cell>
          <cell r="T248">
            <v>9.4</v>
          </cell>
          <cell r="U248">
            <v>7.3</v>
          </cell>
          <cell r="X248">
            <v>25.4</v>
          </cell>
          <cell r="Y248">
            <v>5.3</v>
          </cell>
          <cell r="Z248">
            <v>14</v>
          </cell>
          <cell r="AA248">
            <v>15.8</v>
          </cell>
          <cell r="AB248">
            <v>15.6</v>
          </cell>
          <cell r="AC248">
            <v>10.9</v>
          </cell>
          <cell r="AD248">
            <v>19.600000000000001</v>
          </cell>
          <cell r="AE248">
            <v>45.3</v>
          </cell>
          <cell r="AF248">
            <v>16.8</v>
          </cell>
          <cell r="AJ248">
            <v>0</v>
          </cell>
          <cell r="AK248">
            <v>11.05</v>
          </cell>
          <cell r="AL248">
            <v>15.79</v>
          </cell>
          <cell r="AM248">
            <v>20.37</v>
          </cell>
          <cell r="AN248">
            <v>10.16</v>
          </cell>
          <cell r="AO248">
            <v>25.62</v>
          </cell>
          <cell r="AP248">
            <v>18.41</v>
          </cell>
          <cell r="AQ248">
            <v>33.520000000000003</v>
          </cell>
          <cell r="AR248">
            <v>10.44</v>
          </cell>
          <cell r="AS248">
            <v>13.13</v>
          </cell>
          <cell r="AT248">
            <v>0</v>
          </cell>
          <cell r="AU248">
            <v>0</v>
          </cell>
          <cell r="AV248">
            <v>0</v>
          </cell>
          <cell r="AW248">
            <v>0</v>
          </cell>
          <cell r="AX248">
            <v>0</v>
          </cell>
          <cell r="AY248">
            <v>0</v>
          </cell>
          <cell r="AZ248">
            <v>0</v>
          </cell>
          <cell r="BA248">
            <v>0</v>
          </cell>
        </row>
        <row r="249">
          <cell r="B249">
            <v>4</v>
          </cell>
          <cell r="C249">
            <v>0</v>
          </cell>
          <cell r="D249">
            <v>0</v>
          </cell>
          <cell r="E249">
            <v>0</v>
          </cell>
          <cell r="F249">
            <v>0</v>
          </cell>
          <cell r="G249">
            <v>0</v>
          </cell>
          <cell r="H249">
            <v>0</v>
          </cell>
          <cell r="I249">
            <v>0</v>
          </cell>
          <cell r="J249">
            <v>0</v>
          </cell>
          <cell r="K249">
            <v>0</v>
          </cell>
          <cell r="L249">
            <v>0</v>
          </cell>
          <cell r="M249">
            <v>0</v>
          </cell>
          <cell r="N249">
            <v>0</v>
          </cell>
          <cell r="O249">
            <v>24.5</v>
          </cell>
          <cell r="P249">
            <v>36.200000000000003</v>
          </cell>
          <cell r="Q249">
            <v>11.1</v>
          </cell>
          <cell r="R249">
            <v>24</v>
          </cell>
          <cell r="S249">
            <v>7.9</v>
          </cell>
          <cell r="T249">
            <v>9.3000000000000007</v>
          </cell>
          <cell r="U249">
            <v>7.3</v>
          </cell>
          <cell r="X249">
            <v>76</v>
          </cell>
          <cell r="Y249">
            <v>5.3</v>
          </cell>
          <cell r="Z249">
            <v>10.1</v>
          </cell>
          <cell r="AA249">
            <v>15.8</v>
          </cell>
          <cell r="AB249">
            <v>14</v>
          </cell>
          <cell r="AC249">
            <v>9.1</v>
          </cell>
          <cell r="AD249">
            <v>12.5</v>
          </cell>
          <cell r="AE249">
            <v>40</v>
          </cell>
          <cell r="AF249">
            <v>24.9</v>
          </cell>
          <cell r="AJ249">
            <v>0</v>
          </cell>
          <cell r="AK249">
            <v>10.44</v>
          </cell>
          <cell r="AL249">
            <v>12.92</v>
          </cell>
          <cell r="AM249">
            <v>16.62</v>
          </cell>
          <cell r="AN249">
            <v>17.2</v>
          </cell>
          <cell r="AO249">
            <v>19.2</v>
          </cell>
          <cell r="AP249">
            <v>15.14</v>
          </cell>
          <cell r="AQ249">
            <v>29.95</v>
          </cell>
          <cell r="AR249">
            <v>10.44</v>
          </cell>
          <cell r="AS249">
            <v>25.62</v>
          </cell>
          <cell r="AT249">
            <v>0</v>
          </cell>
          <cell r="AU249">
            <v>0</v>
          </cell>
          <cell r="AV249">
            <v>0</v>
          </cell>
          <cell r="AW249">
            <v>0</v>
          </cell>
          <cell r="AX249">
            <v>0</v>
          </cell>
          <cell r="AY249">
            <v>0</v>
          </cell>
          <cell r="AZ249">
            <v>0</v>
          </cell>
          <cell r="BA249">
            <v>0</v>
          </cell>
        </row>
        <row r="250">
          <cell r="B250">
            <v>5</v>
          </cell>
          <cell r="C250">
            <v>0</v>
          </cell>
          <cell r="D250">
            <v>0</v>
          </cell>
          <cell r="E250">
            <v>0</v>
          </cell>
          <cell r="F250">
            <v>0</v>
          </cell>
          <cell r="G250">
            <v>0</v>
          </cell>
          <cell r="H250">
            <v>0</v>
          </cell>
          <cell r="I250">
            <v>0</v>
          </cell>
          <cell r="J250">
            <v>0</v>
          </cell>
          <cell r="K250">
            <v>0</v>
          </cell>
          <cell r="L250">
            <v>0</v>
          </cell>
          <cell r="M250">
            <v>0</v>
          </cell>
          <cell r="N250">
            <v>0</v>
          </cell>
          <cell r="O250">
            <v>23.8</v>
          </cell>
          <cell r="P250">
            <v>35.5</v>
          </cell>
          <cell r="Q250">
            <v>10.5</v>
          </cell>
          <cell r="R250">
            <v>29.7</v>
          </cell>
          <cell r="S250">
            <v>5.5</v>
          </cell>
          <cell r="T250">
            <v>9.1</v>
          </cell>
          <cell r="U250">
            <v>7.3</v>
          </cell>
          <cell r="X250">
            <v>37.299999999999997</v>
          </cell>
          <cell r="Y250">
            <v>5.3</v>
          </cell>
          <cell r="Z250">
            <v>17.2</v>
          </cell>
          <cell r="AA250">
            <v>15.8</v>
          </cell>
          <cell r="AB250">
            <v>12.6</v>
          </cell>
          <cell r="AC250">
            <v>10.1</v>
          </cell>
          <cell r="AD250">
            <v>31.2</v>
          </cell>
          <cell r="AE250">
            <v>39.1</v>
          </cell>
          <cell r="AF250">
            <v>17.899999999999999</v>
          </cell>
          <cell r="AJ250">
            <v>0</v>
          </cell>
          <cell r="AK250">
            <v>0</v>
          </cell>
          <cell r="AL250">
            <v>11.92</v>
          </cell>
          <cell r="AM250">
            <v>15.53</v>
          </cell>
          <cell r="AN250">
            <v>17.489999999999998</v>
          </cell>
          <cell r="AO250">
            <v>24.61</v>
          </cell>
          <cell r="AP250">
            <v>14.15</v>
          </cell>
          <cell r="AQ250">
            <v>21.59</v>
          </cell>
          <cell r="AR250">
            <v>10.44</v>
          </cell>
          <cell r="AS250">
            <v>14.03</v>
          </cell>
          <cell r="AT250">
            <v>0</v>
          </cell>
          <cell r="AU250">
            <v>0</v>
          </cell>
          <cell r="AV250">
            <v>0</v>
          </cell>
          <cell r="AW250">
            <v>0</v>
          </cell>
          <cell r="AX250">
            <v>0</v>
          </cell>
          <cell r="AY250">
            <v>0</v>
          </cell>
          <cell r="AZ250">
            <v>0</v>
          </cell>
          <cell r="BA250">
            <v>0</v>
          </cell>
        </row>
        <row r="251">
          <cell r="B251">
            <v>6</v>
          </cell>
          <cell r="C251">
            <v>0</v>
          </cell>
          <cell r="D251">
            <v>0</v>
          </cell>
          <cell r="E251">
            <v>0</v>
          </cell>
          <cell r="F251">
            <v>0</v>
          </cell>
          <cell r="G251">
            <v>0</v>
          </cell>
          <cell r="H251">
            <v>0</v>
          </cell>
          <cell r="I251">
            <v>0</v>
          </cell>
          <cell r="J251">
            <v>0</v>
          </cell>
          <cell r="K251">
            <v>0</v>
          </cell>
          <cell r="L251">
            <v>0</v>
          </cell>
          <cell r="M251">
            <v>0</v>
          </cell>
          <cell r="N251">
            <v>0</v>
          </cell>
          <cell r="O251">
            <v>22.8</v>
          </cell>
          <cell r="P251">
            <v>32.299999999999997</v>
          </cell>
          <cell r="Q251">
            <v>13.2</v>
          </cell>
          <cell r="R251">
            <v>31.3</v>
          </cell>
          <cell r="S251">
            <v>5.5</v>
          </cell>
          <cell r="T251">
            <v>8.8000000000000007</v>
          </cell>
          <cell r="U251">
            <v>8.1999999999999993</v>
          </cell>
          <cell r="X251">
            <v>46.7</v>
          </cell>
          <cell r="Y251">
            <v>5.3</v>
          </cell>
          <cell r="Z251">
            <v>47.2</v>
          </cell>
          <cell r="AA251">
            <v>18.7</v>
          </cell>
          <cell r="AB251">
            <v>12.8</v>
          </cell>
          <cell r="AC251">
            <v>11.3</v>
          </cell>
          <cell r="AD251">
            <v>20.5</v>
          </cell>
          <cell r="AE251">
            <v>32.700000000000003</v>
          </cell>
          <cell r="AF251">
            <v>22</v>
          </cell>
          <cell r="AJ251">
            <v>0</v>
          </cell>
          <cell r="AK251">
            <v>0</v>
          </cell>
          <cell r="AL251">
            <v>25.21</v>
          </cell>
          <cell r="AM251">
            <v>22.88</v>
          </cell>
          <cell r="AN251">
            <v>27.73</v>
          </cell>
          <cell r="AO251">
            <v>19.7</v>
          </cell>
          <cell r="AP251">
            <v>28.6</v>
          </cell>
          <cell r="AQ251">
            <v>18.41</v>
          </cell>
          <cell r="AR251">
            <v>10.3</v>
          </cell>
          <cell r="AS251">
            <v>13.13</v>
          </cell>
          <cell r="AT251">
            <v>0</v>
          </cell>
          <cell r="AU251">
            <v>0</v>
          </cell>
          <cell r="AV251">
            <v>0</v>
          </cell>
          <cell r="AW251">
            <v>0</v>
          </cell>
          <cell r="AX251">
            <v>0</v>
          </cell>
          <cell r="AY251">
            <v>0</v>
          </cell>
          <cell r="AZ251">
            <v>0</v>
          </cell>
          <cell r="BA251">
            <v>0</v>
          </cell>
        </row>
        <row r="252">
          <cell r="B252">
            <v>7</v>
          </cell>
          <cell r="C252">
            <v>0</v>
          </cell>
          <cell r="D252">
            <v>0</v>
          </cell>
          <cell r="E252">
            <v>0</v>
          </cell>
          <cell r="F252">
            <v>0</v>
          </cell>
          <cell r="G252">
            <v>0</v>
          </cell>
          <cell r="H252">
            <v>0</v>
          </cell>
          <cell r="I252">
            <v>0</v>
          </cell>
          <cell r="J252">
            <v>0</v>
          </cell>
          <cell r="K252">
            <v>0</v>
          </cell>
          <cell r="L252">
            <v>0</v>
          </cell>
          <cell r="M252">
            <v>0</v>
          </cell>
          <cell r="N252">
            <v>0</v>
          </cell>
          <cell r="O252">
            <v>18.3</v>
          </cell>
          <cell r="P252">
            <v>31</v>
          </cell>
          <cell r="Q252">
            <v>18</v>
          </cell>
          <cell r="R252">
            <v>37.799999999999997</v>
          </cell>
          <cell r="S252">
            <v>6.4</v>
          </cell>
          <cell r="T252">
            <v>8.6999999999999993</v>
          </cell>
          <cell r="U252">
            <v>9</v>
          </cell>
          <cell r="X252">
            <v>64.900000000000006</v>
          </cell>
          <cell r="Y252">
            <v>5.3</v>
          </cell>
          <cell r="Z252">
            <v>34.9</v>
          </cell>
          <cell r="AA252">
            <v>16.899999999999999</v>
          </cell>
          <cell r="AB252">
            <v>11.8</v>
          </cell>
          <cell r="AC252">
            <v>9.1</v>
          </cell>
          <cell r="AD252">
            <v>15.5</v>
          </cell>
          <cell r="AE252">
            <v>37</v>
          </cell>
          <cell r="AF252">
            <v>20.100000000000001</v>
          </cell>
          <cell r="AJ252">
            <v>0</v>
          </cell>
          <cell r="AK252">
            <v>0</v>
          </cell>
          <cell r="AL252">
            <v>12.92</v>
          </cell>
          <cell r="AM252">
            <v>16.91</v>
          </cell>
          <cell r="AN252">
            <v>26.45</v>
          </cell>
          <cell r="AO252">
            <v>23.64</v>
          </cell>
          <cell r="AP252">
            <v>15.27</v>
          </cell>
          <cell r="AQ252">
            <v>27.73</v>
          </cell>
          <cell r="AR252">
            <v>10.16</v>
          </cell>
          <cell r="AS252">
            <v>12.11</v>
          </cell>
          <cell r="AT252">
            <v>0</v>
          </cell>
          <cell r="AU252">
            <v>0</v>
          </cell>
          <cell r="AV252">
            <v>0</v>
          </cell>
          <cell r="AW252">
            <v>0</v>
          </cell>
          <cell r="AX252">
            <v>0</v>
          </cell>
          <cell r="AY252">
            <v>0</v>
          </cell>
          <cell r="AZ252">
            <v>0</v>
          </cell>
          <cell r="BA252">
            <v>0</v>
          </cell>
        </row>
        <row r="253">
          <cell r="B253">
            <v>8</v>
          </cell>
          <cell r="C253">
            <v>0</v>
          </cell>
          <cell r="D253">
            <v>0</v>
          </cell>
          <cell r="E253">
            <v>0</v>
          </cell>
          <cell r="F253">
            <v>0</v>
          </cell>
          <cell r="G253">
            <v>0</v>
          </cell>
          <cell r="H253">
            <v>0</v>
          </cell>
          <cell r="I253">
            <v>0</v>
          </cell>
          <cell r="J253">
            <v>0</v>
          </cell>
          <cell r="K253">
            <v>0</v>
          </cell>
          <cell r="L253">
            <v>0</v>
          </cell>
          <cell r="M253">
            <v>0</v>
          </cell>
          <cell r="N253">
            <v>0</v>
          </cell>
          <cell r="O253">
            <v>17.8</v>
          </cell>
          <cell r="P253">
            <v>24</v>
          </cell>
          <cell r="Q253">
            <v>24.4</v>
          </cell>
          <cell r="R253">
            <v>57.5</v>
          </cell>
          <cell r="S253">
            <v>5.5</v>
          </cell>
          <cell r="T253">
            <v>8.5</v>
          </cell>
          <cell r="U253">
            <v>12.5</v>
          </cell>
          <cell r="X253">
            <v>52.4</v>
          </cell>
          <cell r="Y253">
            <v>5.3</v>
          </cell>
          <cell r="Z253">
            <v>21</v>
          </cell>
          <cell r="AA253">
            <v>21.9</v>
          </cell>
          <cell r="AB253">
            <v>13.2</v>
          </cell>
          <cell r="AC253">
            <v>8.3000000000000007</v>
          </cell>
          <cell r="AD253">
            <v>12.3</v>
          </cell>
          <cell r="AE253">
            <v>32.4</v>
          </cell>
          <cell r="AF253">
            <v>18.8</v>
          </cell>
          <cell r="AJ253">
            <v>0</v>
          </cell>
          <cell r="AK253">
            <v>0</v>
          </cell>
          <cell r="AL253">
            <v>24.42</v>
          </cell>
          <cell r="AM253">
            <v>30.41</v>
          </cell>
          <cell r="AN253">
            <v>26.87</v>
          </cell>
          <cell r="AO253">
            <v>25.62</v>
          </cell>
          <cell r="AP253">
            <v>27.73</v>
          </cell>
          <cell r="AQ253">
            <v>18.88</v>
          </cell>
          <cell r="AR253">
            <v>13.8</v>
          </cell>
          <cell r="AS253">
            <v>11.92</v>
          </cell>
          <cell r="AT253">
            <v>0</v>
          </cell>
          <cell r="AU253">
            <v>0</v>
          </cell>
          <cell r="AV253">
            <v>0</v>
          </cell>
          <cell r="AW253">
            <v>0</v>
          </cell>
          <cell r="AX253">
            <v>0</v>
          </cell>
          <cell r="AY253">
            <v>0</v>
          </cell>
          <cell r="AZ253">
            <v>0</v>
          </cell>
          <cell r="BA253">
            <v>0</v>
          </cell>
        </row>
        <row r="254">
          <cell r="B254">
            <v>9</v>
          </cell>
          <cell r="C254">
            <v>0</v>
          </cell>
          <cell r="D254">
            <v>0</v>
          </cell>
          <cell r="E254">
            <v>0</v>
          </cell>
          <cell r="F254">
            <v>0</v>
          </cell>
          <cell r="G254">
            <v>0</v>
          </cell>
          <cell r="H254">
            <v>0</v>
          </cell>
          <cell r="I254">
            <v>0</v>
          </cell>
          <cell r="J254">
            <v>0</v>
          </cell>
          <cell r="K254">
            <v>0</v>
          </cell>
          <cell r="L254">
            <v>0</v>
          </cell>
          <cell r="M254">
            <v>0</v>
          </cell>
          <cell r="N254">
            <v>0</v>
          </cell>
          <cell r="O254">
            <v>16.8</v>
          </cell>
          <cell r="P254">
            <v>23.4</v>
          </cell>
          <cell r="Q254">
            <v>18.100000000000001</v>
          </cell>
          <cell r="R254">
            <v>30.2</v>
          </cell>
          <cell r="S254">
            <v>5.2</v>
          </cell>
          <cell r="T254">
            <v>8.1</v>
          </cell>
          <cell r="U254">
            <v>10.1</v>
          </cell>
          <cell r="Y254">
            <v>5.3</v>
          </cell>
          <cell r="Z254">
            <v>18.899999999999999</v>
          </cell>
          <cell r="AA254">
            <v>38.200000000000003</v>
          </cell>
          <cell r="AB254">
            <v>23.9</v>
          </cell>
          <cell r="AC254">
            <v>8</v>
          </cell>
          <cell r="AD254">
            <v>11.1</v>
          </cell>
          <cell r="AE254">
            <v>35.799999999999997</v>
          </cell>
          <cell r="AF254">
            <v>16.100000000000001</v>
          </cell>
          <cell r="AJ254">
            <v>0</v>
          </cell>
          <cell r="AK254">
            <v>11.65</v>
          </cell>
          <cell r="AL254">
            <v>16.62</v>
          </cell>
          <cell r="AM254">
            <v>21.41</v>
          </cell>
          <cell r="AN254">
            <v>27.73</v>
          </cell>
          <cell r="AO254">
            <v>21.41</v>
          </cell>
          <cell r="AP254">
            <v>19.53</v>
          </cell>
          <cell r="AQ254">
            <v>18.88</v>
          </cell>
          <cell r="AR254">
            <v>10.44</v>
          </cell>
          <cell r="AS254">
            <v>11.74</v>
          </cell>
          <cell r="AT254">
            <v>0</v>
          </cell>
          <cell r="AU254">
            <v>0</v>
          </cell>
          <cell r="AV254">
            <v>0</v>
          </cell>
          <cell r="AW254">
            <v>0</v>
          </cell>
          <cell r="AX254">
            <v>0</v>
          </cell>
          <cell r="AY254">
            <v>0</v>
          </cell>
          <cell r="AZ254">
            <v>0</v>
          </cell>
          <cell r="BA254">
            <v>0</v>
          </cell>
        </row>
        <row r="255">
          <cell r="B255">
            <v>10</v>
          </cell>
          <cell r="C255">
            <v>0</v>
          </cell>
          <cell r="D255">
            <v>0</v>
          </cell>
          <cell r="E255">
            <v>0</v>
          </cell>
          <cell r="F255">
            <v>0</v>
          </cell>
          <cell r="G255">
            <v>0</v>
          </cell>
          <cell r="H255">
            <v>0</v>
          </cell>
          <cell r="I255">
            <v>0</v>
          </cell>
          <cell r="J255">
            <v>0</v>
          </cell>
          <cell r="K255">
            <v>0</v>
          </cell>
          <cell r="L255">
            <v>0</v>
          </cell>
          <cell r="M255">
            <v>0</v>
          </cell>
          <cell r="N255">
            <v>0</v>
          </cell>
          <cell r="O255">
            <v>18.600000000000001</v>
          </cell>
          <cell r="P255">
            <v>28.2</v>
          </cell>
          <cell r="Q255">
            <v>18.399999999999999</v>
          </cell>
          <cell r="R255">
            <v>59</v>
          </cell>
          <cell r="S255">
            <v>5.0999999999999996</v>
          </cell>
          <cell r="T255">
            <v>9.3000000000000007</v>
          </cell>
          <cell r="U255">
            <v>49</v>
          </cell>
          <cell r="Y255">
            <v>5.0999999999999996</v>
          </cell>
          <cell r="Z255">
            <v>15.8</v>
          </cell>
          <cell r="AA255">
            <v>28.9</v>
          </cell>
          <cell r="AB255">
            <v>19.5</v>
          </cell>
          <cell r="AC255">
            <v>7.7</v>
          </cell>
          <cell r="AD255">
            <v>10.9</v>
          </cell>
          <cell r="AE255">
            <v>54</v>
          </cell>
          <cell r="AF255">
            <v>41.4</v>
          </cell>
          <cell r="AJ255">
            <v>0</v>
          </cell>
          <cell r="AK255">
            <v>0</v>
          </cell>
          <cell r="AL255">
            <v>22.88</v>
          </cell>
          <cell r="AM255">
            <v>28.6</v>
          </cell>
          <cell r="AN255">
            <v>13.68</v>
          </cell>
          <cell r="AO255">
            <v>19.7</v>
          </cell>
          <cell r="AP255">
            <v>26.03</v>
          </cell>
          <cell r="AQ255">
            <v>56.45</v>
          </cell>
          <cell r="AR255">
            <v>10.44</v>
          </cell>
          <cell r="AS255">
            <v>11.21</v>
          </cell>
          <cell r="AT255">
            <v>0</v>
          </cell>
          <cell r="AU255">
            <v>0</v>
          </cell>
          <cell r="AV255">
            <v>0</v>
          </cell>
          <cell r="AW255">
            <v>0</v>
          </cell>
          <cell r="AX255">
            <v>0</v>
          </cell>
          <cell r="AY255">
            <v>0</v>
          </cell>
          <cell r="AZ255">
            <v>0</v>
          </cell>
          <cell r="BA255">
            <v>0</v>
          </cell>
        </row>
        <row r="256">
          <cell r="B256">
            <v>11</v>
          </cell>
          <cell r="C256">
            <v>0</v>
          </cell>
          <cell r="D256">
            <v>0</v>
          </cell>
          <cell r="E256">
            <v>0</v>
          </cell>
          <cell r="F256">
            <v>0</v>
          </cell>
          <cell r="G256">
            <v>0</v>
          </cell>
          <cell r="H256">
            <v>0</v>
          </cell>
          <cell r="I256">
            <v>0</v>
          </cell>
          <cell r="J256">
            <v>0</v>
          </cell>
          <cell r="K256">
            <v>0</v>
          </cell>
          <cell r="L256">
            <v>0</v>
          </cell>
          <cell r="M256">
            <v>0</v>
          </cell>
          <cell r="N256">
            <v>0</v>
          </cell>
          <cell r="O256">
            <v>15.3</v>
          </cell>
          <cell r="P256">
            <v>174</v>
          </cell>
          <cell r="Q256">
            <v>10.8</v>
          </cell>
          <cell r="R256">
            <v>33</v>
          </cell>
          <cell r="S256">
            <v>5.0999999999999996</v>
          </cell>
          <cell r="T256">
            <v>8.1</v>
          </cell>
          <cell r="U256">
            <v>13.4</v>
          </cell>
          <cell r="V256">
            <v>19.600000000000001</v>
          </cell>
          <cell r="Y256">
            <v>5.0999999999999996</v>
          </cell>
          <cell r="Z256">
            <v>14.6</v>
          </cell>
          <cell r="AA256">
            <v>20.2</v>
          </cell>
          <cell r="AB256">
            <v>15.8</v>
          </cell>
          <cell r="AC256">
            <v>7.5</v>
          </cell>
          <cell r="AD256">
            <v>11.1</v>
          </cell>
          <cell r="AE256">
            <v>39</v>
          </cell>
          <cell r="AF256">
            <v>22.6</v>
          </cell>
          <cell r="AJ256">
            <v>0</v>
          </cell>
          <cell r="AK256">
            <v>0</v>
          </cell>
          <cell r="AL256">
            <v>15.27</v>
          </cell>
          <cell r="AM256">
            <v>19.7</v>
          </cell>
          <cell r="AN256">
            <v>13.68</v>
          </cell>
          <cell r="AO256">
            <v>19.37</v>
          </cell>
          <cell r="AP256">
            <v>17.940000000000001</v>
          </cell>
          <cell r="AQ256">
            <v>28.16</v>
          </cell>
          <cell r="AR256">
            <v>13.13</v>
          </cell>
          <cell r="AS256">
            <v>11.21</v>
          </cell>
          <cell r="AT256">
            <v>0</v>
          </cell>
          <cell r="AU256">
            <v>0</v>
          </cell>
          <cell r="AV256">
            <v>0</v>
          </cell>
          <cell r="AW256">
            <v>0</v>
          </cell>
          <cell r="AX256">
            <v>0</v>
          </cell>
          <cell r="AY256">
            <v>0</v>
          </cell>
          <cell r="AZ256">
            <v>0</v>
          </cell>
          <cell r="BA256">
            <v>0</v>
          </cell>
        </row>
        <row r="257">
          <cell r="B257">
            <v>12</v>
          </cell>
          <cell r="C257">
            <v>0</v>
          </cell>
          <cell r="D257">
            <v>0</v>
          </cell>
          <cell r="E257">
            <v>0</v>
          </cell>
          <cell r="F257">
            <v>0</v>
          </cell>
          <cell r="G257">
            <v>0</v>
          </cell>
          <cell r="H257">
            <v>0</v>
          </cell>
          <cell r="I257">
            <v>0</v>
          </cell>
          <cell r="J257">
            <v>0</v>
          </cell>
          <cell r="K257">
            <v>0</v>
          </cell>
          <cell r="L257">
            <v>0</v>
          </cell>
          <cell r="M257">
            <v>0</v>
          </cell>
          <cell r="N257">
            <v>0</v>
          </cell>
          <cell r="O257">
            <v>14.4</v>
          </cell>
          <cell r="Q257">
            <v>62</v>
          </cell>
          <cell r="R257">
            <v>52.1</v>
          </cell>
          <cell r="S257">
            <v>5.0999999999999996</v>
          </cell>
          <cell r="T257">
            <v>8.1</v>
          </cell>
          <cell r="U257">
            <v>39.6</v>
          </cell>
          <cell r="V257">
            <v>20.399999999999999</v>
          </cell>
          <cell r="Y257">
            <v>5.0999999999999996</v>
          </cell>
          <cell r="Z257">
            <v>16.899999999999999</v>
          </cell>
          <cell r="AA257">
            <v>17.100000000000001</v>
          </cell>
          <cell r="AB257">
            <v>18.8</v>
          </cell>
          <cell r="AC257">
            <v>7.1</v>
          </cell>
          <cell r="AD257">
            <v>10.5</v>
          </cell>
          <cell r="AE257">
            <v>34.9</v>
          </cell>
          <cell r="AF257">
            <v>60.8</v>
          </cell>
          <cell r="AJ257">
            <v>0</v>
          </cell>
          <cell r="AK257">
            <v>0</v>
          </cell>
          <cell r="AL257">
            <v>22.5</v>
          </cell>
          <cell r="AM257">
            <v>28.16</v>
          </cell>
          <cell r="AN257">
            <v>12.81</v>
          </cell>
          <cell r="AO257">
            <v>18.559999999999999</v>
          </cell>
          <cell r="AP257">
            <v>25.62</v>
          </cell>
          <cell r="AQ257">
            <v>29.5</v>
          </cell>
          <cell r="AR257">
            <v>16.059999999999999</v>
          </cell>
          <cell r="AS257">
            <v>11.05</v>
          </cell>
          <cell r="AT257">
            <v>0</v>
          </cell>
          <cell r="AU257">
            <v>0</v>
          </cell>
          <cell r="AV257">
            <v>0</v>
          </cell>
          <cell r="AW257">
            <v>0</v>
          </cell>
          <cell r="AX257">
            <v>0</v>
          </cell>
          <cell r="AY257">
            <v>0</v>
          </cell>
          <cell r="AZ257">
            <v>0</v>
          </cell>
          <cell r="BA257">
            <v>0</v>
          </cell>
        </row>
        <row r="258">
          <cell r="B258">
            <v>13</v>
          </cell>
          <cell r="C258">
            <v>0</v>
          </cell>
          <cell r="D258">
            <v>0</v>
          </cell>
          <cell r="E258">
            <v>0</v>
          </cell>
          <cell r="F258">
            <v>0</v>
          </cell>
          <cell r="G258">
            <v>0</v>
          </cell>
          <cell r="H258">
            <v>0</v>
          </cell>
          <cell r="I258">
            <v>0</v>
          </cell>
          <cell r="J258">
            <v>0</v>
          </cell>
          <cell r="K258">
            <v>0</v>
          </cell>
          <cell r="L258">
            <v>0</v>
          </cell>
          <cell r="M258">
            <v>0</v>
          </cell>
          <cell r="N258">
            <v>0</v>
          </cell>
          <cell r="O258">
            <v>14</v>
          </cell>
          <cell r="Q258">
            <v>19.5</v>
          </cell>
          <cell r="R258">
            <v>61.8</v>
          </cell>
          <cell r="S258">
            <v>5</v>
          </cell>
          <cell r="T258">
            <v>7.8</v>
          </cell>
          <cell r="U258">
            <v>16.3</v>
          </cell>
          <cell r="V258">
            <v>22.3</v>
          </cell>
          <cell r="Y258">
            <v>5.0999999999999996</v>
          </cell>
          <cell r="Z258">
            <v>13.8</v>
          </cell>
          <cell r="AA258">
            <v>58.8</v>
          </cell>
          <cell r="AB258">
            <v>18.3</v>
          </cell>
          <cell r="AC258">
            <v>7.4</v>
          </cell>
          <cell r="AD258">
            <v>8.9</v>
          </cell>
          <cell r="AE258">
            <v>54.5</v>
          </cell>
          <cell r="AF258">
            <v>51.3</v>
          </cell>
          <cell r="AJ258">
            <v>0</v>
          </cell>
          <cell r="AK258">
            <v>0</v>
          </cell>
          <cell r="AL258">
            <v>17.489999999999998</v>
          </cell>
          <cell r="AM258">
            <v>22.5</v>
          </cell>
          <cell r="AN258">
            <v>12.21</v>
          </cell>
          <cell r="AO258">
            <v>24.42</v>
          </cell>
          <cell r="AP258">
            <v>20.37</v>
          </cell>
          <cell r="AQ258">
            <v>29.72</v>
          </cell>
          <cell r="AR258">
            <v>14.27</v>
          </cell>
          <cell r="AS258">
            <v>10.89</v>
          </cell>
          <cell r="AT258">
            <v>0</v>
          </cell>
          <cell r="AU258">
            <v>0</v>
          </cell>
          <cell r="AV258">
            <v>0</v>
          </cell>
          <cell r="AW258">
            <v>0</v>
          </cell>
          <cell r="AX258">
            <v>0</v>
          </cell>
          <cell r="AY258">
            <v>0</v>
          </cell>
          <cell r="AZ258">
            <v>0</v>
          </cell>
          <cell r="BA258">
            <v>0</v>
          </cell>
        </row>
        <row r="259">
          <cell r="B259">
            <v>14</v>
          </cell>
          <cell r="C259">
            <v>0</v>
          </cell>
          <cell r="D259">
            <v>0</v>
          </cell>
          <cell r="E259">
            <v>0</v>
          </cell>
          <cell r="F259">
            <v>0</v>
          </cell>
          <cell r="G259">
            <v>0</v>
          </cell>
          <cell r="H259">
            <v>0</v>
          </cell>
          <cell r="I259">
            <v>0</v>
          </cell>
          <cell r="J259">
            <v>0</v>
          </cell>
          <cell r="K259">
            <v>0</v>
          </cell>
          <cell r="L259">
            <v>0</v>
          </cell>
          <cell r="M259">
            <v>0</v>
          </cell>
          <cell r="N259">
            <v>0</v>
          </cell>
          <cell r="O259">
            <v>13.6</v>
          </cell>
          <cell r="Q259">
            <v>17.899999999999999</v>
          </cell>
          <cell r="R259">
            <v>39.1</v>
          </cell>
          <cell r="S259">
            <v>5</v>
          </cell>
          <cell r="T259">
            <v>8.5</v>
          </cell>
          <cell r="U259">
            <v>19</v>
          </cell>
          <cell r="V259">
            <v>46.6</v>
          </cell>
          <cell r="Y259">
            <v>5.0999999999999996</v>
          </cell>
          <cell r="Z259">
            <v>20.5</v>
          </cell>
          <cell r="AA259">
            <v>52.7</v>
          </cell>
          <cell r="AB259">
            <v>20</v>
          </cell>
          <cell r="AC259">
            <v>7.1</v>
          </cell>
          <cell r="AD259">
            <v>13.4</v>
          </cell>
          <cell r="AE259">
            <v>56</v>
          </cell>
          <cell r="AF259">
            <v>42.5</v>
          </cell>
          <cell r="AJ259">
            <v>0</v>
          </cell>
          <cell r="AK259">
            <v>0</v>
          </cell>
          <cell r="AL259">
            <v>17.489999999999998</v>
          </cell>
          <cell r="AM259">
            <v>22.5</v>
          </cell>
          <cell r="AN259">
            <v>11.05</v>
          </cell>
          <cell r="AO259">
            <v>22.69</v>
          </cell>
          <cell r="AP259">
            <v>20.37</v>
          </cell>
          <cell r="AQ259">
            <v>32.299999999999997</v>
          </cell>
          <cell r="AR259">
            <v>16.34</v>
          </cell>
          <cell r="AS259">
            <v>12.5</v>
          </cell>
          <cell r="AT259">
            <v>0</v>
          </cell>
          <cell r="AU259">
            <v>0</v>
          </cell>
          <cell r="AV259">
            <v>0</v>
          </cell>
          <cell r="AW259">
            <v>0</v>
          </cell>
          <cell r="AX259">
            <v>0</v>
          </cell>
          <cell r="AY259">
            <v>0</v>
          </cell>
          <cell r="AZ259">
            <v>0</v>
          </cell>
          <cell r="BA259">
            <v>0</v>
          </cell>
        </row>
        <row r="260">
          <cell r="B260">
            <v>15</v>
          </cell>
          <cell r="C260">
            <v>0</v>
          </cell>
          <cell r="D260">
            <v>0</v>
          </cell>
          <cell r="E260">
            <v>0</v>
          </cell>
          <cell r="F260">
            <v>0</v>
          </cell>
          <cell r="G260">
            <v>0</v>
          </cell>
          <cell r="H260">
            <v>0</v>
          </cell>
          <cell r="I260">
            <v>0</v>
          </cell>
          <cell r="J260">
            <v>0</v>
          </cell>
          <cell r="K260">
            <v>0</v>
          </cell>
          <cell r="L260">
            <v>0</v>
          </cell>
          <cell r="M260">
            <v>0</v>
          </cell>
          <cell r="N260">
            <v>0</v>
          </cell>
          <cell r="O260">
            <v>14.2</v>
          </cell>
          <cell r="Q260">
            <v>19</v>
          </cell>
          <cell r="R260">
            <v>32.299999999999997</v>
          </cell>
          <cell r="S260">
            <v>5</v>
          </cell>
          <cell r="T260">
            <v>8</v>
          </cell>
          <cell r="U260">
            <v>26.4</v>
          </cell>
          <cell r="V260">
            <v>32.799999999999997</v>
          </cell>
          <cell r="Y260">
            <v>5.0999999999999996</v>
          </cell>
          <cell r="Z260">
            <v>14.3</v>
          </cell>
          <cell r="AA260">
            <v>70.099999999999994</v>
          </cell>
          <cell r="AB260">
            <v>28.2</v>
          </cell>
          <cell r="AC260">
            <v>6.8</v>
          </cell>
          <cell r="AD260">
            <v>19.600000000000001</v>
          </cell>
          <cell r="AE260">
            <v>35.799999999999997</v>
          </cell>
          <cell r="AF260">
            <v>32.700000000000003</v>
          </cell>
          <cell r="AJ260">
            <v>0</v>
          </cell>
          <cell r="AK260">
            <v>0</v>
          </cell>
          <cell r="AL260">
            <v>17.2</v>
          </cell>
          <cell r="AM260">
            <v>22.14</v>
          </cell>
          <cell r="AN260">
            <v>10.44</v>
          </cell>
          <cell r="AO260">
            <v>39.520000000000003</v>
          </cell>
          <cell r="AP260">
            <v>20.03</v>
          </cell>
          <cell r="AQ260">
            <v>58.87</v>
          </cell>
          <cell r="AR260">
            <v>13.8</v>
          </cell>
          <cell r="AS260">
            <v>11.21</v>
          </cell>
          <cell r="AT260">
            <v>0</v>
          </cell>
          <cell r="AU260">
            <v>0</v>
          </cell>
          <cell r="AV260">
            <v>0</v>
          </cell>
          <cell r="AW260">
            <v>0</v>
          </cell>
          <cell r="AX260">
            <v>0</v>
          </cell>
          <cell r="AY260">
            <v>0</v>
          </cell>
          <cell r="AZ260">
            <v>0</v>
          </cell>
          <cell r="BA260">
            <v>0</v>
          </cell>
        </row>
        <row r="261">
          <cell r="B261">
            <v>16</v>
          </cell>
          <cell r="C261">
            <v>0</v>
          </cell>
          <cell r="D261">
            <v>0</v>
          </cell>
          <cell r="E261">
            <v>0</v>
          </cell>
          <cell r="F261">
            <v>0</v>
          </cell>
          <cell r="G261">
            <v>0</v>
          </cell>
          <cell r="H261">
            <v>0</v>
          </cell>
          <cell r="I261">
            <v>0</v>
          </cell>
          <cell r="J261">
            <v>0</v>
          </cell>
          <cell r="K261">
            <v>0</v>
          </cell>
          <cell r="L261">
            <v>0</v>
          </cell>
          <cell r="M261">
            <v>0</v>
          </cell>
          <cell r="N261">
            <v>0</v>
          </cell>
          <cell r="O261">
            <v>18.600000000000001</v>
          </cell>
          <cell r="Q261">
            <v>19.7</v>
          </cell>
          <cell r="R261">
            <v>27.9</v>
          </cell>
          <cell r="S261">
            <v>4.9000000000000004</v>
          </cell>
          <cell r="T261">
            <v>7.7</v>
          </cell>
          <cell r="U261">
            <v>26</v>
          </cell>
          <cell r="V261">
            <v>25.9</v>
          </cell>
          <cell r="Y261">
            <v>8</v>
          </cell>
          <cell r="Z261">
            <v>13</v>
          </cell>
          <cell r="AA261">
            <v>41.4</v>
          </cell>
          <cell r="AB261">
            <v>19</v>
          </cell>
          <cell r="AC261">
            <v>7.9</v>
          </cell>
          <cell r="AD261">
            <v>10.5</v>
          </cell>
          <cell r="AE261">
            <v>31.6</v>
          </cell>
          <cell r="AF261">
            <v>26.7</v>
          </cell>
          <cell r="AJ261">
            <v>0</v>
          </cell>
          <cell r="AK261">
            <v>10.37</v>
          </cell>
          <cell r="AL261">
            <v>15.53</v>
          </cell>
          <cell r="AM261">
            <v>20.03</v>
          </cell>
          <cell r="AN261">
            <v>10.44</v>
          </cell>
          <cell r="AO261">
            <v>20.37</v>
          </cell>
          <cell r="AP261">
            <v>18.100000000000001</v>
          </cell>
          <cell r="AQ261">
            <v>56.45</v>
          </cell>
          <cell r="AR261">
            <v>12.5</v>
          </cell>
          <cell r="AS261">
            <v>11.21</v>
          </cell>
          <cell r="AT261">
            <v>0</v>
          </cell>
          <cell r="AU261">
            <v>0</v>
          </cell>
          <cell r="AV261">
            <v>0</v>
          </cell>
          <cell r="AW261">
            <v>0</v>
          </cell>
          <cell r="AX261">
            <v>0</v>
          </cell>
          <cell r="AY261">
            <v>0</v>
          </cell>
          <cell r="AZ261">
            <v>0</v>
          </cell>
          <cell r="BA261">
            <v>0</v>
          </cell>
        </row>
        <row r="262">
          <cell r="B262">
            <v>17</v>
          </cell>
          <cell r="C262">
            <v>0</v>
          </cell>
          <cell r="D262">
            <v>0</v>
          </cell>
          <cell r="E262">
            <v>0</v>
          </cell>
          <cell r="F262">
            <v>0</v>
          </cell>
          <cell r="G262">
            <v>0</v>
          </cell>
          <cell r="H262">
            <v>0</v>
          </cell>
          <cell r="I262">
            <v>0</v>
          </cell>
          <cell r="J262">
            <v>0</v>
          </cell>
          <cell r="K262">
            <v>0</v>
          </cell>
          <cell r="L262">
            <v>0</v>
          </cell>
          <cell r="M262">
            <v>0</v>
          </cell>
          <cell r="N262">
            <v>0</v>
          </cell>
          <cell r="O262">
            <v>32.700000000000003</v>
          </cell>
          <cell r="Q262">
            <v>18.399999999999999</v>
          </cell>
          <cell r="R262">
            <v>29.6</v>
          </cell>
          <cell r="S262">
            <v>5</v>
          </cell>
          <cell r="T262">
            <v>7.8</v>
          </cell>
          <cell r="U262">
            <v>17.899999999999999</v>
          </cell>
          <cell r="V262">
            <v>30.4</v>
          </cell>
          <cell r="Z262">
            <v>13.3</v>
          </cell>
          <cell r="AA262">
            <v>76.599999999999994</v>
          </cell>
          <cell r="AB262">
            <v>16</v>
          </cell>
          <cell r="AC262">
            <v>6.5</v>
          </cell>
          <cell r="AD262">
            <v>61.1</v>
          </cell>
          <cell r="AE262">
            <v>32.299999999999997</v>
          </cell>
          <cell r="AF262">
            <v>22.4</v>
          </cell>
          <cell r="AJ262">
            <v>0</v>
          </cell>
          <cell r="AK262">
            <v>0</v>
          </cell>
          <cell r="AL262">
            <v>31.35</v>
          </cell>
          <cell r="AM262">
            <v>37.89</v>
          </cell>
          <cell r="AN262">
            <v>10.44</v>
          </cell>
          <cell r="AO262">
            <v>20.89</v>
          </cell>
          <cell r="AP262">
            <v>34.770000000000003</v>
          </cell>
          <cell r="AQ262">
            <v>56.45</v>
          </cell>
          <cell r="AR262">
            <v>12.11</v>
          </cell>
          <cell r="AS262">
            <v>11.38</v>
          </cell>
          <cell r="AT262">
            <v>0</v>
          </cell>
          <cell r="AU262">
            <v>0</v>
          </cell>
          <cell r="AV262">
            <v>0</v>
          </cell>
          <cell r="AW262">
            <v>0</v>
          </cell>
          <cell r="AX262">
            <v>0</v>
          </cell>
          <cell r="AY262">
            <v>0</v>
          </cell>
          <cell r="AZ262">
            <v>0</v>
          </cell>
          <cell r="BA262">
            <v>0</v>
          </cell>
        </row>
        <row r="263">
          <cell r="B263">
            <v>18</v>
          </cell>
          <cell r="C263">
            <v>0</v>
          </cell>
          <cell r="D263">
            <v>0</v>
          </cell>
          <cell r="E263">
            <v>0</v>
          </cell>
          <cell r="F263">
            <v>0</v>
          </cell>
          <cell r="G263">
            <v>0</v>
          </cell>
          <cell r="H263">
            <v>0</v>
          </cell>
          <cell r="I263">
            <v>0</v>
          </cell>
          <cell r="J263">
            <v>0</v>
          </cell>
          <cell r="K263">
            <v>0</v>
          </cell>
          <cell r="L263">
            <v>0</v>
          </cell>
          <cell r="M263">
            <v>0</v>
          </cell>
          <cell r="N263">
            <v>0</v>
          </cell>
          <cell r="O263">
            <v>16.399999999999999</v>
          </cell>
          <cell r="Q263">
            <v>18.899999999999999</v>
          </cell>
          <cell r="R263">
            <v>35</v>
          </cell>
          <cell r="S263">
            <v>4.9000000000000004</v>
          </cell>
          <cell r="U263">
            <v>27.2</v>
          </cell>
          <cell r="V263">
            <v>25.6</v>
          </cell>
          <cell r="Z263">
            <v>15.8</v>
          </cell>
          <cell r="AA263">
            <v>65.900000000000006</v>
          </cell>
          <cell r="AB263">
            <v>19</v>
          </cell>
          <cell r="AC263">
            <v>6.5</v>
          </cell>
          <cell r="AD263">
            <v>12.9</v>
          </cell>
          <cell r="AE263">
            <v>46.5</v>
          </cell>
          <cell r="AF263">
            <v>20.100000000000001</v>
          </cell>
          <cell r="AJ263">
            <v>0</v>
          </cell>
          <cell r="AK263">
            <v>0</v>
          </cell>
          <cell r="AL263">
            <v>18.72</v>
          </cell>
          <cell r="AM263">
            <v>23.64</v>
          </cell>
          <cell r="AN263">
            <v>11.05</v>
          </cell>
          <cell r="AO263">
            <v>19.7</v>
          </cell>
          <cell r="AP263">
            <v>21.59</v>
          </cell>
          <cell r="AQ263">
            <v>33.520000000000003</v>
          </cell>
          <cell r="AR263">
            <v>12.71</v>
          </cell>
          <cell r="AS263">
            <v>11.21</v>
          </cell>
          <cell r="AT263">
            <v>0</v>
          </cell>
          <cell r="AU263">
            <v>0</v>
          </cell>
          <cell r="AV263">
            <v>0</v>
          </cell>
          <cell r="AW263">
            <v>0</v>
          </cell>
          <cell r="AX263">
            <v>0</v>
          </cell>
          <cell r="AY263">
            <v>0</v>
          </cell>
          <cell r="AZ263">
            <v>0</v>
          </cell>
          <cell r="BA263">
            <v>0</v>
          </cell>
        </row>
        <row r="264">
          <cell r="B264">
            <v>19</v>
          </cell>
          <cell r="C264">
            <v>0</v>
          </cell>
          <cell r="D264">
            <v>0</v>
          </cell>
          <cell r="E264">
            <v>0</v>
          </cell>
          <cell r="F264">
            <v>0</v>
          </cell>
          <cell r="G264">
            <v>0</v>
          </cell>
          <cell r="H264">
            <v>0</v>
          </cell>
          <cell r="I264">
            <v>0</v>
          </cell>
          <cell r="J264">
            <v>0</v>
          </cell>
          <cell r="K264">
            <v>0</v>
          </cell>
          <cell r="L264">
            <v>0</v>
          </cell>
          <cell r="M264">
            <v>0</v>
          </cell>
          <cell r="N264">
            <v>0</v>
          </cell>
          <cell r="O264">
            <v>14.8</v>
          </cell>
          <cell r="Q264">
            <v>19.2</v>
          </cell>
          <cell r="R264">
            <v>40.6</v>
          </cell>
          <cell r="S264">
            <v>4.9000000000000004</v>
          </cell>
          <cell r="U264">
            <v>18.399999999999999</v>
          </cell>
          <cell r="V264">
            <v>27</v>
          </cell>
          <cell r="Z264">
            <v>13.8</v>
          </cell>
          <cell r="AA264">
            <v>66.5</v>
          </cell>
          <cell r="AB264">
            <v>29.2</v>
          </cell>
          <cell r="AC264">
            <v>7.7</v>
          </cell>
          <cell r="AD264">
            <v>16.600000000000001</v>
          </cell>
          <cell r="AE264">
            <v>63.1</v>
          </cell>
          <cell r="AF264">
            <v>19.7</v>
          </cell>
          <cell r="AJ264">
            <v>0</v>
          </cell>
          <cell r="AK264">
            <v>0</v>
          </cell>
          <cell r="AL264">
            <v>17.489999999999998</v>
          </cell>
          <cell r="AM264">
            <v>22.5</v>
          </cell>
          <cell r="AN264">
            <v>10.81</v>
          </cell>
          <cell r="AO264">
            <v>18.72</v>
          </cell>
          <cell r="AP264">
            <v>20.37</v>
          </cell>
          <cell r="AQ264">
            <v>28.82</v>
          </cell>
          <cell r="AR264">
            <v>16.059999999999999</v>
          </cell>
          <cell r="AS264">
            <v>18.41</v>
          </cell>
          <cell r="AT264">
            <v>0</v>
          </cell>
          <cell r="AU264">
            <v>0</v>
          </cell>
          <cell r="AV264">
            <v>0</v>
          </cell>
          <cell r="AW264">
            <v>0</v>
          </cell>
          <cell r="AX264">
            <v>0</v>
          </cell>
          <cell r="AY264">
            <v>0</v>
          </cell>
          <cell r="AZ264">
            <v>0</v>
          </cell>
          <cell r="BA264">
            <v>0</v>
          </cell>
        </row>
        <row r="265">
          <cell r="B265">
            <v>20</v>
          </cell>
          <cell r="C265">
            <v>0</v>
          </cell>
          <cell r="D265">
            <v>0</v>
          </cell>
          <cell r="E265">
            <v>0</v>
          </cell>
          <cell r="F265">
            <v>0</v>
          </cell>
          <cell r="G265">
            <v>0</v>
          </cell>
          <cell r="H265">
            <v>0</v>
          </cell>
          <cell r="I265">
            <v>0</v>
          </cell>
          <cell r="J265">
            <v>0</v>
          </cell>
          <cell r="K265">
            <v>0</v>
          </cell>
          <cell r="L265">
            <v>0</v>
          </cell>
          <cell r="M265">
            <v>0</v>
          </cell>
          <cell r="N265">
            <v>0</v>
          </cell>
          <cell r="O265">
            <v>18.3</v>
          </cell>
          <cell r="Q265">
            <v>16.8</v>
          </cell>
          <cell r="R265">
            <v>36.200000000000003</v>
          </cell>
          <cell r="S265">
            <v>4.9000000000000004</v>
          </cell>
          <cell r="T265">
            <v>8.1</v>
          </cell>
          <cell r="U265">
            <v>17.8</v>
          </cell>
          <cell r="V265">
            <v>88.8</v>
          </cell>
          <cell r="Z265">
            <v>13.1</v>
          </cell>
          <cell r="AA265">
            <v>59.7</v>
          </cell>
          <cell r="AB265">
            <v>18.8</v>
          </cell>
          <cell r="AC265">
            <v>8.5</v>
          </cell>
          <cell r="AD265">
            <v>54.7</v>
          </cell>
          <cell r="AE265">
            <v>68.599999999999994</v>
          </cell>
          <cell r="AF265">
            <v>21.6</v>
          </cell>
          <cell r="AJ265">
            <v>0</v>
          </cell>
          <cell r="AK265">
            <v>0</v>
          </cell>
          <cell r="AL265">
            <v>16.34</v>
          </cell>
          <cell r="AM265">
            <v>21.06</v>
          </cell>
          <cell r="AN265">
            <v>15.4</v>
          </cell>
          <cell r="AO265">
            <v>17.940000000000001</v>
          </cell>
          <cell r="AP265">
            <v>19.04</v>
          </cell>
          <cell r="AQ265">
            <v>29.72</v>
          </cell>
          <cell r="AR265">
            <v>20.03</v>
          </cell>
          <cell r="AS265">
            <v>14.03</v>
          </cell>
          <cell r="AT265">
            <v>0</v>
          </cell>
          <cell r="AU265">
            <v>0</v>
          </cell>
          <cell r="AV265">
            <v>0</v>
          </cell>
          <cell r="AW265">
            <v>0</v>
          </cell>
          <cell r="AX265">
            <v>0</v>
          </cell>
          <cell r="AY265">
            <v>0</v>
          </cell>
          <cell r="AZ265">
            <v>0</v>
          </cell>
          <cell r="BA265">
            <v>0</v>
          </cell>
        </row>
        <row r="266">
          <cell r="B266">
            <v>21</v>
          </cell>
          <cell r="C266">
            <v>0</v>
          </cell>
          <cell r="D266">
            <v>0</v>
          </cell>
          <cell r="E266">
            <v>0</v>
          </cell>
          <cell r="F266">
            <v>0</v>
          </cell>
          <cell r="G266">
            <v>0</v>
          </cell>
          <cell r="H266">
            <v>0</v>
          </cell>
          <cell r="I266">
            <v>0</v>
          </cell>
          <cell r="J266">
            <v>0</v>
          </cell>
          <cell r="K266">
            <v>0</v>
          </cell>
          <cell r="L266">
            <v>0</v>
          </cell>
          <cell r="M266">
            <v>0</v>
          </cell>
          <cell r="N266">
            <v>0</v>
          </cell>
          <cell r="O266">
            <v>14.4</v>
          </cell>
          <cell r="Q266">
            <v>31.6</v>
          </cell>
          <cell r="R266">
            <v>35.299999999999997</v>
          </cell>
          <cell r="S266">
            <v>4.8</v>
          </cell>
          <cell r="T266">
            <v>30.8</v>
          </cell>
          <cell r="U266">
            <v>25.4</v>
          </cell>
          <cell r="V266">
            <v>44</v>
          </cell>
          <cell r="Z266">
            <v>17</v>
          </cell>
          <cell r="AA266">
            <v>51.7</v>
          </cell>
          <cell r="AB266">
            <v>17.100000000000001</v>
          </cell>
          <cell r="AC266">
            <v>8.8000000000000007</v>
          </cell>
          <cell r="AD266">
            <v>60.7</v>
          </cell>
          <cell r="AE266">
            <v>107.1</v>
          </cell>
          <cell r="AF266">
            <v>17.8</v>
          </cell>
          <cell r="AJ266">
            <v>0</v>
          </cell>
          <cell r="AK266">
            <v>12.4</v>
          </cell>
          <cell r="AL266">
            <v>15.53</v>
          </cell>
          <cell r="AM266">
            <v>20.03</v>
          </cell>
          <cell r="AN266">
            <v>15.01</v>
          </cell>
          <cell r="AO266">
            <v>18.100000000000001</v>
          </cell>
          <cell r="AP266">
            <v>18.25</v>
          </cell>
          <cell r="AQ266">
            <v>26.24</v>
          </cell>
          <cell r="AR266">
            <v>14.03</v>
          </cell>
          <cell r="AS266">
            <v>12.92</v>
          </cell>
          <cell r="AT266">
            <v>0</v>
          </cell>
          <cell r="AU266">
            <v>0</v>
          </cell>
          <cell r="AV266">
            <v>0</v>
          </cell>
          <cell r="AW266">
            <v>0</v>
          </cell>
          <cell r="AX266">
            <v>0</v>
          </cell>
          <cell r="AY266">
            <v>0</v>
          </cell>
          <cell r="AZ266">
            <v>0</v>
          </cell>
          <cell r="BA266">
            <v>0</v>
          </cell>
        </row>
        <row r="267">
          <cell r="B267">
            <v>22</v>
          </cell>
          <cell r="C267">
            <v>0</v>
          </cell>
          <cell r="D267">
            <v>0</v>
          </cell>
          <cell r="E267">
            <v>0</v>
          </cell>
          <cell r="F267">
            <v>0</v>
          </cell>
          <cell r="G267">
            <v>0</v>
          </cell>
          <cell r="H267">
            <v>0</v>
          </cell>
          <cell r="I267">
            <v>0</v>
          </cell>
          <cell r="J267">
            <v>0</v>
          </cell>
          <cell r="K267">
            <v>0</v>
          </cell>
          <cell r="L267">
            <v>0</v>
          </cell>
          <cell r="M267">
            <v>0</v>
          </cell>
          <cell r="N267">
            <v>0</v>
          </cell>
          <cell r="O267">
            <v>14</v>
          </cell>
          <cell r="Q267">
            <v>34.6</v>
          </cell>
          <cell r="R267">
            <v>27</v>
          </cell>
          <cell r="S267">
            <v>4.8</v>
          </cell>
          <cell r="T267">
            <v>9.9</v>
          </cell>
          <cell r="U267">
            <v>16.899999999999999</v>
          </cell>
          <cell r="V267">
            <v>40.799999999999997</v>
          </cell>
          <cell r="Z267">
            <v>48</v>
          </cell>
          <cell r="AA267">
            <v>55.7</v>
          </cell>
          <cell r="AB267">
            <v>27.9</v>
          </cell>
          <cell r="AC267">
            <v>29.6</v>
          </cell>
          <cell r="AD267">
            <v>22.3</v>
          </cell>
          <cell r="AE267">
            <v>67.5</v>
          </cell>
          <cell r="AF267">
            <v>22.2</v>
          </cell>
          <cell r="AJ267">
            <v>0</v>
          </cell>
          <cell r="AK267">
            <v>10.58</v>
          </cell>
          <cell r="AL267">
            <v>16.059999999999999</v>
          </cell>
          <cell r="AM267">
            <v>20.71</v>
          </cell>
          <cell r="AN267">
            <v>24.22</v>
          </cell>
          <cell r="AO267">
            <v>18.88</v>
          </cell>
          <cell r="AP267">
            <v>18.72</v>
          </cell>
          <cell r="AQ267">
            <v>24.42</v>
          </cell>
          <cell r="AR267">
            <v>13.13</v>
          </cell>
          <cell r="AS267">
            <v>12.11</v>
          </cell>
          <cell r="AT267">
            <v>0</v>
          </cell>
          <cell r="AU267">
            <v>0</v>
          </cell>
          <cell r="AV267">
            <v>0</v>
          </cell>
          <cell r="AW267">
            <v>0</v>
          </cell>
          <cell r="AX267">
            <v>0</v>
          </cell>
          <cell r="AY267">
            <v>0</v>
          </cell>
          <cell r="AZ267">
            <v>0</v>
          </cell>
          <cell r="BA267">
            <v>0</v>
          </cell>
        </row>
        <row r="268">
          <cell r="B268">
            <v>23</v>
          </cell>
          <cell r="C268">
            <v>0</v>
          </cell>
          <cell r="D268">
            <v>0</v>
          </cell>
          <cell r="E268">
            <v>0</v>
          </cell>
          <cell r="F268">
            <v>0</v>
          </cell>
          <cell r="G268">
            <v>0</v>
          </cell>
          <cell r="H268">
            <v>0</v>
          </cell>
          <cell r="I268">
            <v>0</v>
          </cell>
          <cell r="J268">
            <v>0</v>
          </cell>
          <cell r="K268">
            <v>0</v>
          </cell>
          <cell r="L268">
            <v>0</v>
          </cell>
          <cell r="M268">
            <v>0</v>
          </cell>
          <cell r="N268">
            <v>0</v>
          </cell>
          <cell r="O268">
            <v>13.2</v>
          </cell>
          <cell r="Q268">
            <v>27.5</v>
          </cell>
          <cell r="R268">
            <v>26.3</v>
          </cell>
          <cell r="S268">
            <v>4.8</v>
          </cell>
          <cell r="T268">
            <v>11.8</v>
          </cell>
          <cell r="U268">
            <v>16.2</v>
          </cell>
          <cell r="V268">
            <v>56.3</v>
          </cell>
          <cell r="Z268">
            <v>22</v>
          </cell>
          <cell r="AA268">
            <v>47.9</v>
          </cell>
          <cell r="AB268">
            <v>18.3</v>
          </cell>
          <cell r="AC268">
            <v>9.6</v>
          </cell>
          <cell r="AD268">
            <v>41.3</v>
          </cell>
          <cell r="AE268">
            <v>57.9</v>
          </cell>
          <cell r="AF268">
            <v>18.100000000000001</v>
          </cell>
          <cell r="AJ268">
            <v>0</v>
          </cell>
          <cell r="AK268">
            <v>20.89</v>
          </cell>
          <cell r="AL268">
            <v>18.100000000000001</v>
          </cell>
          <cell r="AM268">
            <v>22.88</v>
          </cell>
          <cell r="AN268">
            <v>27.73</v>
          </cell>
          <cell r="AO268">
            <v>20.71</v>
          </cell>
          <cell r="AP268">
            <v>20.89</v>
          </cell>
          <cell r="AQ268">
            <v>24.61</v>
          </cell>
          <cell r="AR268">
            <v>20.03</v>
          </cell>
          <cell r="AS268">
            <v>12.11</v>
          </cell>
          <cell r="AT268">
            <v>0</v>
          </cell>
          <cell r="AU268">
            <v>0</v>
          </cell>
          <cell r="AV268">
            <v>0</v>
          </cell>
          <cell r="AW268">
            <v>0</v>
          </cell>
          <cell r="AX268">
            <v>0</v>
          </cell>
          <cell r="AY268">
            <v>0</v>
          </cell>
          <cell r="AZ268">
            <v>0</v>
          </cell>
          <cell r="BA268">
            <v>0</v>
          </cell>
        </row>
        <row r="269">
          <cell r="B269">
            <v>24</v>
          </cell>
          <cell r="C269">
            <v>0</v>
          </cell>
          <cell r="D269">
            <v>0</v>
          </cell>
          <cell r="E269">
            <v>0</v>
          </cell>
          <cell r="F269">
            <v>0</v>
          </cell>
          <cell r="G269">
            <v>0</v>
          </cell>
          <cell r="H269">
            <v>0</v>
          </cell>
          <cell r="I269">
            <v>0</v>
          </cell>
          <cell r="J269">
            <v>0</v>
          </cell>
          <cell r="K269">
            <v>0</v>
          </cell>
          <cell r="L269">
            <v>0</v>
          </cell>
          <cell r="M269">
            <v>0</v>
          </cell>
          <cell r="N269">
            <v>0</v>
          </cell>
          <cell r="O269">
            <v>13.2</v>
          </cell>
          <cell r="Q269">
            <v>35.1</v>
          </cell>
          <cell r="R269">
            <v>23</v>
          </cell>
          <cell r="S269">
            <v>5.0999999999999996</v>
          </cell>
          <cell r="T269">
            <v>9.6</v>
          </cell>
          <cell r="U269">
            <v>18.399999999999999</v>
          </cell>
          <cell r="V269">
            <v>34.9</v>
          </cell>
          <cell r="Z269">
            <v>19.7</v>
          </cell>
          <cell r="AA269">
            <v>43.4</v>
          </cell>
          <cell r="AB269">
            <v>37.1</v>
          </cell>
          <cell r="AC269">
            <v>17.5</v>
          </cell>
          <cell r="AD269">
            <v>21.7</v>
          </cell>
          <cell r="AE269">
            <v>46.7</v>
          </cell>
          <cell r="AF269">
            <v>19.100000000000001</v>
          </cell>
          <cell r="AJ269">
            <v>0</v>
          </cell>
          <cell r="AK269">
            <v>14.39</v>
          </cell>
          <cell r="AL269">
            <v>15.01</v>
          </cell>
          <cell r="AM269">
            <v>19.37</v>
          </cell>
          <cell r="AN269">
            <v>18.559999999999999</v>
          </cell>
          <cell r="AO269">
            <v>25.62</v>
          </cell>
          <cell r="AP269">
            <v>17.64</v>
          </cell>
          <cell r="AQ269">
            <v>21.41</v>
          </cell>
          <cell r="AR269">
            <v>22.88</v>
          </cell>
          <cell r="AS269">
            <v>11.74</v>
          </cell>
          <cell r="AT269">
            <v>0</v>
          </cell>
          <cell r="AU269">
            <v>0</v>
          </cell>
          <cell r="AV269">
            <v>0</v>
          </cell>
          <cell r="AW269">
            <v>0</v>
          </cell>
          <cell r="AX269">
            <v>0</v>
          </cell>
          <cell r="AY269">
            <v>0</v>
          </cell>
          <cell r="AZ269">
            <v>0</v>
          </cell>
          <cell r="BA269">
            <v>0</v>
          </cell>
        </row>
        <row r="270">
          <cell r="B270">
            <v>25</v>
          </cell>
          <cell r="C270">
            <v>0</v>
          </cell>
          <cell r="D270">
            <v>0</v>
          </cell>
          <cell r="E270">
            <v>0</v>
          </cell>
          <cell r="F270">
            <v>0</v>
          </cell>
          <cell r="G270">
            <v>0</v>
          </cell>
          <cell r="H270">
            <v>0</v>
          </cell>
          <cell r="I270">
            <v>0</v>
          </cell>
          <cell r="J270">
            <v>0</v>
          </cell>
          <cell r="K270">
            <v>0</v>
          </cell>
          <cell r="L270">
            <v>0</v>
          </cell>
          <cell r="M270">
            <v>0</v>
          </cell>
          <cell r="N270">
            <v>0</v>
          </cell>
          <cell r="O270">
            <v>13.2</v>
          </cell>
          <cell r="Q270">
            <v>27.2</v>
          </cell>
          <cell r="R270">
            <v>24.8</v>
          </cell>
          <cell r="S270">
            <v>9.9</v>
          </cell>
          <cell r="T270">
            <v>25.8</v>
          </cell>
          <cell r="U270">
            <v>15.7</v>
          </cell>
          <cell r="V270">
            <v>37.799999999999997</v>
          </cell>
          <cell r="Z270">
            <v>18.2</v>
          </cell>
          <cell r="AA270">
            <v>38.200000000000003</v>
          </cell>
          <cell r="AB270">
            <v>37.799999999999997</v>
          </cell>
          <cell r="AC270">
            <v>15.9</v>
          </cell>
          <cell r="AD270">
            <v>25.1</v>
          </cell>
          <cell r="AE270">
            <v>40.700000000000003</v>
          </cell>
          <cell r="AF270">
            <v>21.3</v>
          </cell>
          <cell r="AJ270">
            <v>0</v>
          </cell>
          <cell r="AK270">
            <v>12.31</v>
          </cell>
          <cell r="AL270">
            <v>31.35</v>
          </cell>
          <cell r="AM270">
            <v>37.89</v>
          </cell>
          <cell r="AN270">
            <v>18.72</v>
          </cell>
          <cell r="AO270">
            <v>20.03</v>
          </cell>
          <cell r="AP270">
            <v>34.770000000000003</v>
          </cell>
          <cell r="AQ270">
            <v>32.299999999999997</v>
          </cell>
          <cell r="AR270">
            <v>17.79</v>
          </cell>
          <cell r="AS270">
            <v>18.72</v>
          </cell>
          <cell r="AT270">
            <v>0</v>
          </cell>
          <cell r="AU270">
            <v>0</v>
          </cell>
          <cell r="AV270">
            <v>0</v>
          </cell>
          <cell r="AW270">
            <v>0</v>
          </cell>
          <cell r="AX270">
            <v>0</v>
          </cell>
          <cell r="AY270">
            <v>0</v>
          </cell>
          <cell r="AZ270">
            <v>0</v>
          </cell>
          <cell r="BA270">
            <v>0</v>
          </cell>
        </row>
        <row r="271">
          <cell r="B271">
            <v>26</v>
          </cell>
          <cell r="C271">
            <v>0</v>
          </cell>
          <cell r="D271">
            <v>0</v>
          </cell>
          <cell r="E271">
            <v>0</v>
          </cell>
          <cell r="F271">
            <v>0</v>
          </cell>
          <cell r="G271">
            <v>0</v>
          </cell>
          <cell r="H271">
            <v>0</v>
          </cell>
          <cell r="I271">
            <v>0</v>
          </cell>
          <cell r="J271">
            <v>0</v>
          </cell>
          <cell r="K271">
            <v>0</v>
          </cell>
          <cell r="L271">
            <v>0</v>
          </cell>
          <cell r="M271">
            <v>0</v>
          </cell>
          <cell r="N271">
            <v>0</v>
          </cell>
          <cell r="O271">
            <v>12.7</v>
          </cell>
          <cell r="Q271">
            <v>52.9</v>
          </cell>
          <cell r="R271">
            <v>31.5</v>
          </cell>
          <cell r="S271">
            <v>7.8</v>
          </cell>
          <cell r="T271">
            <v>52.8</v>
          </cell>
          <cell r="U271">
            <v>24.5</v>
          </cell>
          <cell r="Z271">
            <v>17.7</v>
          </cell>
          <cell r="AA271">
            <v>32</v>
          </cell>
          <cell r="AB271">
            <v>62.3</v>
          </cell>
          <cell r="AC271">
            <v>13.3</v>
          </cell>
          <cell r="AD271">
            <v>24.3</v>
          </cell>
          <cell r="AE271">
            <v>36.6</v>
          </cell>
          <cell r="AF271">
            <v>16.899999999999999</v>
          </cell>
          <cell r="AJ271">
            <v>0</v>
          </cell>
          <cell r="AK271">
            <v>12.71</v>
          </cell>
          <cell r="AL271">
            <v>25.62</v>
          </cell>
          <cell r="AM271">
            <v>31.82</v>
          </cell>
          <cell r="AN271">
            <v>23.25</v>
          </cell>
          <cell r="AO271">
            <v>22.88</v>
          </cell>
          <cell r="AP271">
            <v>28.82</v>
          </cell>
          <cell r="AQ271">
            <v>25.21</v>
          </cell>
          <cell r="AR271">
            <v>15.53</v>
          </cell>
          <cell r="AS271">
            <v>16.91</v>
          </cell>
          <cell r="AT271">
            <v>0</v>
          </cell>
          <cell r="AU271">
            <v>0</v>
          </cell>
          <cell r="AV271">
            <v>0</v>
          </cell>
          <cell r="AW271">
            <v>0</v>
          </cell>
          <cell r="AX271">
            <v>0</v>
          </cell>
          <cell r="AY271">
            <v>0</v>
          </cell>
          <cell r="AZ271">
            <v>0</v>
          </cell>
          <cell r="BA271">
            <v>0</v>
          </cell>
        </row>
        <row r="272">
          <cell r="B272">
            <v>27</v>
          </cell>
          <cell r="C272">
            <v>0</v>
          </cell>
          <cell r="D272">
            <v>0</v>
          </cell>
          <cell r="E272">
            <v>0</v>
          </cell>
          <cell r="F272">
            <v>0</v>
          </cell>
          <cell r="G272">
            <v>0</v>
          </cell>
          <cell r="H272">
            <v>0</v>
          </cell>
          <cell r="I272">
            <v>0</v>
          </cell>
          <cell r="J272">
            <v>0</v>
          </cell>
          <cell r="K272">
            <v>0</v>
          </cell>
          <cell r="L272">
            <v>0</v>
          </cell>
          <cell r="M272">
            <v>0</v>
          </cell>
          <cell r="N272">
            <v>0</v>
          </cell>
          <cell r="O272">
            <v>13.2</v>
          </cell>
          <cell r="Q272">
            <v>32.700000000000003</v>
          </cell>
          <cell r="R272">
            <v>39.4</v>
          </cell>
          <cell r="S272">
            <v>6.9</v>
          </cell>
          <cell r="T272">
            <v>25</v>
          </cell>
          <cell r="U272">
            <v>30.4</v>
          </cell>
          <cell r="Z272">
            <v>21.3</v>
          </cell>
          <cell r="AA272">
            <v>43.6</v>
          </cell>
          <cell r="AB272">
            <v>39.4</v>
          </cell>
          <cell r="AC272">
            <v>15.5</v>
          </cell>
          <cell r="AD272">
            <v>15.9</v>
          </cell>
          <cell r="AE272">
            <v>31.3</v>
          </cell>
          <cell r="AF272">
            <v>15.4</v>
          </cell>
          <cell r="AJ272">
            <v>0</v>
          </cell>
          <cell r="AK272">
            <v>15.27</v>
          </cell>
          <cell r="AL272">
            <v>27.73</v>
          </cell>
          <cell r="AM272">
            <v>34.26</v>
          </cell>
          <cell r="AN272">
            <v>15.66</v>
          </cell>
          <cell r="AO272">
            <v>28.6</v>
          </cell>
          <cell r="AP272">
            <v>31.11</v>
          </cell>
          <cell r="AQ272">
            <v>31.82</v>
          </cell>
          <cell r="AR272">
            <v>16.91</v>
          </cell>
          <cell r="AS272">
            <v>22.14</v>
          </cell>
          <cell r="AT272">
            <v>0</v>
          </cell>
          <cell r="AU272">
            <v>0</v>
          </cell>
          <cell r="AV272">
            <v>0</v>
          </cell>
          <cell r="AW272">
            <v>0</v>
          </cell>
          <cell r="AX272">
            <v>0</v>
          </cell>
          <cell r="AY272">
            <v>0</v>
          </cell>
          <cell r="AZ272">
            <v>0</v>
          </cell>
          <cell r="BA272">
            <v>0</v>
          </cell>
        </row>
        <row r="273">
          <cell r="B273">
            <v>28</v>
          </cell>
          <cell r="C273">
            <v>0</v>
          </cell>
          <cell r="D273">
            <v>0</v>
          </cell>
          <cell r="E273">
            <v>0</v>
          </cell>
          <cell r="F273">
            <v>0</v>
          </cell>
          <cell r="G273">
            <v>0</v>
          </cell>
          <cell r="H273">
            <v>0</v>
          </cell>
          <cell r="I273">
            <v>0</v>
          </cell>
          <cell r="J273">
            <v>0</v>
          </cell>
          <cell r="K273">
            <v>0</v>
          </cell>
          <cell r="L273">
            <v>0</v>
          </cell>
          <cell r="M273">
            <v>0</v>
          </cell>
          <cell r="N273">
            <v>0</v>
          </cell>
          <cell r="O273">
            <v>17.100000000000001</v>
          </cell>
          <cell r="Q273">
            <v>25.9</v>
          </cell>
          <cell r="R273">
            <v>24.2</v>
          </cell>
          <cell r="S273">
            <v>6.2</v>
          </cell>
          <cell r="T273">
            <v>28.2</v>
          </cell>
          <cell r="U273">
            <v>20.5</v>
          </cell>
          <cell r="Z273">
            <v>18.100000000000001</v>
          </cell>
          <cell r="AA273">
            <v>31.6</v>
          </cell>
          <cell r="AB273">
            <v>31.1</v>
          </cell>
          <cell r="AC273">
            <v>11.9</v>
          </cell>
          <cell r="AD273">
            <v>17.3</v>
          </cell>
          <cell r="AE273">
            <v>30.2</v>
          </cell>
          <cell r="AF273">
            <v>31.8</v>
          </cell>
          <cell r="AJ273">
            <v>0</v>
          </cell>
          <cell r="AK273">
            <v>20.89</v>
          </cell>
          <cell r="AL273">
            <v>24.42</v>
          </cell>
          <cell r="AM273">
            <v>30.41</v>
          </cell>
          <cell r="AN273">
            <v>14.76</v>
          </cell>
          <cell r="AO273">
            <v>25.62</v>
          </cell>
          <cell r="AP273">
            <v>27.73</v>
          </cell>
          <cell r="AQ273">
            <v>24.61</v>
          </cell>
          <cell r="AR273">
            <v>26.87</v>
          </cell>
          <cell r="AS273">
            <v>25.21</v>
          </cell>
          <cell r="AT273">
            <v>0</v>
          </cell>
          <cell r="AU273">
            <v>0</v>
          </cell>
          <cell r="AV273">
            <v>0</v>
          </cell>
          <cell r="AW273">
            <v>0</v>
          </cell>
          <cell r="AX273">
            <v>0</v>
          </cell>
          <cell r="AY273">
            <v>0</v>
          </cell>
          <cell r="AZ273">
            <v>0</v>
          </cell>
          <cell r="BA273">
            <v>0</v>
          </cell>
        </row>
        <row r="274">
          <cell r="B274">
            <v>29</v>
          </cell>
          <cell r="C274">
            <v>0</v>
          </cell>
          <cell r="D274">
            <v>0</v>
          </cell>
          <cell r="E274">
            <v>0</v>
          </cell>
          <cell r="F274">
            <v>0</v>
          </cell>
          <cell r="G274">
            <v>0</v>
          </cell>
          <cell r="H274">
            <v>0</v>
          </cell>
          <cell r="I274">
            <v>0</v>
          </cell>
          <cell r="J274">
            <v>0</v>
          </cell>
          <cell r="K274">
            <v>0</v>
          </cell>
          <cell r="L274">
            <v>0</v>
          </cell>
          <cell r="M274">
            <v>0</v>
          </cell>
          <cell r="N274">
            <v>0</v>
          </cell>
          <cell r="O274">
            <v>13.2</v>
          </cell>
          <cell r="Q274">
            <v>22.5</v>
          </cell>
          <cell r="R274">
            <v>43.9</v>
          </cell>
          <cell r="S274">
            <v>5.5</v>
          </cell>
          <cell r="T274">
            <v>21.6</v>
          </cell>
          <cell r="U274">
            <v>22.7</v>
          </cell>
          <cell r="X274">
            <v>19.7</v>
          </cell>
          <cell r="Z274">
            <v>16.3</v>
          </cell>
          <cell r="AA274">
            <v>28.3</v>
          </cell>
          <cell r="AB274">
            <v>24.4</v>
          </cell>
          <cell r="AC274">
            <v>17.8</v>
          </cell>
          <cell r="AD274">
            <v>19.3</v>
          </cell>
          <cell r="AE274">
            <v>29.5</v>
          </cell>
          <cell r="AF274">
            <v>35.200000000000003</v>
          </cell>
          <cell r="AJ274">
            <v>0</v>
          </cell>
          <cell r="AK274">
            <v>13.02</v>
          </cell>
          <cell r="AL274">
            <v>24.02</v>
          </cell>
          <cell r="AM274">
            <v>29.95</v>
          </cell>
          <cell r="AN274">
            <v>13.91</v>
          </cell>
          <cell r="AO274">
            <v>21.59</v>
          </cell>
          <cell r="AP274">
            <v>27.3</v>
          </cell>
          <cell r="AQ274">
            <v>45.25</v>
          </cell>
          <cell r="AR274">
            <v>21.77</v>
          </cell>
          <cell r="AS274">
            <v>19.04</v>
          </cell>
          <cell r="AT274">
            <v>0</v>
          </cell>
          <cell r="AU274">
            <v>0</v>
          </cell>
          <cell r="AV274">
            <v>0</v>
          </cell>
          <cell r="AW274">
            <v>0</v>
          </cell>
          <cell r="AX274">
            <v>0</v>
          </cell>
          <cell r="AY274">
            <v>0</v>
          </cell>
          <cell r="AZ274">
            <v>0</v>
          </cell>
          <cell r="BA274">
            <v>0</v>
          </cell>
        </row>
        <row r="275">
          <cell r="B275">
            <v>30</v>
          </cell>
          <cell r="C275">
            <v>0</v>
          </cell>
          <cell r="D275">
            <v>0</v>
          </cell>
          <cell r="E275">
            <v>0</v>
          </cell>
          <cell r="F275">
            <v>0</v>
          </cell>
          <cell r="G275">
            <v>0</v>
          </cell>
          <cell r="H275">
            <v>0</v>
          </cell>
          <cell r="I275">
            <v>0</v>
          </cell>
          <cell r="J275">
            <v>0</v>
          </cell>
          <cell r="K275">
            <v>0</v>
          </cell>
          <cell r="L275">
            <v>0</v>
          </cell>
          <cell r="M275">
            <v>0</v>
          </cell>
          <cell r="N275">
            <v>0</v>
          </cell>
          <cell r="O275">
            <v>12.7</v>
          </cell>
          <cell r="Q275">
            <v>20.3</v>
          </cell>
          <cell r="R275">
            <v>29.3</v>
          </cell>
          <cell r="S275">
            <v>5.0999999999999996</v>
          </cell>
          <cell r="T275">
            <v>18.100000000000001</v>
          </cell>
          <cell r="U275">
            <v>33.799999999999997</v>
          </cell>
          <cell r="W275">
            <v>14.7</v>
          </cell>
          <cell r="X275">
            <v>29.8</v>
          </cell>
          <cell r="Y275">
            <v>6.3</v>
          </cell>
          <cell r="Z275">
            <v>19.2</v>
          </cell>
          <cell r="AA275">
            <v>25.7</v>
          </cell>
          <cell r="AB275">
            <v>21.3</v>
          </cell>
          <cell r="AC275">
            <v>12.1</v>
          </cell>
          <cell r="AD275">
            <v>17.8</v>
          </cell>
          <cell r="AE275">
            <v>30.1</v>
          </cell>
          <cell r="AF275">
            <v>24</v>
          </cell>
          <cell r="AJ275">
            <v>0</v>
          </cell>
          <cell r="AK275">
            <v>12.4</v>
          </cell>
          <cell r="AL275">
            <v>21.06</v>
          </cell>
          <cell r="AM275">
            <v>26.45</v>
          </cell>
          <cell r="AN275">
            <v>13.13</v>
          </cell>
          <cell r="AO275">
            <v>21.77</v>
          </cell>
          <cell r="AP275">
            <v>24.22</v>
          </cell>
          <cell r="AQ275">
            <v>31.11</v>
          </cell>
          <cell r="AR275">
            <v>14.27</v>
          </cell>
          <cell r="AS275">
            <v>18.41</v>
          </cell>
          <cell r="AT275">
            <v>0</v>
          </cell>
          <cell r="AU275">
            <v>0</v>
          </cell>
          <cell r="AV275">
            <v>0</v>
          </cell>
          <cell r="AW275">
            <v>0</v>
          </cell>
          <cell r="AX275">
            <v>0</v>
          </cell>
          <cell r="AY275">
            <v>0</v>
          </cell>
          <cell r="AZ275">
            <v>0</v>
          </cell>
          <cell r="BA275">
            <v>0</v>
          </cell>
        </row>
        <row r="276">
          <cell r="B276">
            <v>1</v>
          </cell>
          <cell r="C276">
            <v>0</v>
          </cell>
          <cell r="D276">
            <v>0</v>
          </cell>
          <cell r="E276">
            <v>0</v>
          </cell>
          <cell r="F276">
            <v>0</v>
          </cell>
          <cell r="G276">
            <v>0</v>
          </cell>
          <cell r="H276">
            <v>0</v>
          </cell>
          <cell r="I276">
            <v>0</v>
          </cell>
          <cell r="J276">
            <v>0</v>
          </cell>
          <cell r="K276">
            <v>0</v>
          </cell>
          <cell r="L276">
            <v>0</v>
          </cell>
          <cell r="M276">
            <v>0</v>
          </cell>
          <cell r="N276">
            <v>0</v>
          </cell>
          <cell r="O276">
            <v>27</v>
          </cell>
          <cell r="Q276">
            <v>22.6</v>
          </cell>
          <cell r="S276">
            <v>5.4</v>
          </cell>
          <cell r="T276">
            <v>41.1</v>
          </cell>
          <cell r="U276">
            <v>92.8</v>
          </cell>
          <cell r="W276">
            <v>20.5</v>
          </cell>
          <cell r="X276">
            <v>46.5</v>
          </cell>
          <cell r="Y276">
            <v>10</v>
          </cell>
          <cell r="Z276">
            <v>15.4</v>
          </cell>
          <cell r="AA276">
            <v>63.2</v>
          </cell>
          <cell r="AB276">
            <v>18.3</v>
          </cell>
          <cell r="AC276">
            <v>11.3</v>
          </cell>
          <cell r="AD276">
            <v>16.899999999999999</v>
          </cell>
          <cell r="AE276">
            <v>57.1</v>
          </cell>
          <cell r="AF276">
            <v>19.100000000000001</v>
          </cell>
          <cell r="AJ276">
            <v>0</v>
          </cell>
          <cell r="AK276">
            <v>11.47</v>
          </cell>
          <cell r="AL276">
            <v>23.25</v>
          </cell>
          <cell r="AM276">
            <v>29.05</v>
          </cell>
          <cell r="AN276">
            <v>12.92</v>
          </cell>
          <cell r="AO276">
            <v>0</v>
          </cell>
          <cell r="AP276">
            <v>26.45</v>
          </cell>
          <cell r="AQ276">
            <v>0</v>
          </cell>
          <cell r="AR276">
            <v>14.27</v>
          </cell>
          <cell r="AS276">
            <v>17.79</v>
          </cell>
          <cell r="AT276">
            <v>0</v>
          </cell>
          <cell r="AU276">
            <v>0</v>
          </cell>
          <cell r="AV276">
            <v>0</v>
          </cell>
          <cell r="AW276">
            <v>0</v>
          </cell>
          <cell r="AX276">
            <v>0</v>
          </cell>
          <cell r="AY276">
            <v>0</v>
          </cell>
          <cell r="AZ276">
            <v>0</v>
          </cell>
          <cell r="BA276">
            <v>0</v>
          </cell>
        </row>
        <row r="277">
          <cell r="B277">
            <v>2</v>
          </cell>
          <cell r="C277">
            <v>0</v>
          </cell>
          <cell r="D277">
            <v>0</v>
          </cell>
          <cell r="E277">
            <v>0</v>
          </cell>
          <cell r="F277">
            <v>0</v>
          </cell>
          <cell r="G277">
            <v>0</v>
          </cell>
          <cell r="H277">
            <v>0</v>
          </cell>
          <cell r="I277">
            <v>0</v>
          </cell>
          <cell r="J277">
            <v>0</v>
          </cell>
          <cell r="K277">
            <v>0</v>
          </cell>
          <cell r="L277">
            <v>0</v>
          </cell>
          <cell r="M277">
            <v>0</v>
          </cell>
          <cell r="N277">
            <v>0</v>
          </cell>
          <cell r="O277">
            <v>14.8</v>
          </cell>
          <cell r="Q277">
            <v>23.1</v>
          </cell>
          <cell r="S277">
            <v>7</v>
          </cell>
          <cell r="T277">
            <v>42.3</v>
          </cell>
          <cell r="U277">
            <v>37</v>
          </cell>
          <cell r="W277">
            <v>26.5</v>
          </cell>
          <cell r="X277">
            <v>19.7</v>
          </cell>
          <cell r="Y277">
            <v>7.4</v>
          </cell>
          <cell r="Z277">
            <v>12.9</v>
          </cell>
          <cell r="AA277">
            <v>46.9</v>
          </cell>
          <cell r="AB277">
            <v>11.4</v>
          </cell>
          <cell r="AC277">
            <v>20.9</v>
          </cell>
          <cell r="AD277">
            <v>15.7</v>
          </cell>
          <cell r="AE277">
            <v>38</v>
          </cell>
          <cell r="AF277">
            <v>29.5</v>
          </cell>
          <cell r="AJ277">
            <v>0</v>
          </cell>
          <cell r="AK277">
            <v>11.3</v>
          </cell>
          <cell r="AL277">
            <v>31.82</v>
          </cell>
          <cell r="AM277">
            <v>28.6</v>
          </cell>
          <cell r="AN277">
            <v>15.53</v>
          </cell>
          <cell r="AO277">
            <v>0</v>
          </cell>
          <cell r="AP277">
            <v>35.28</v>
          </cell>
          <cell r="AQ277">
            <v>0</v>
          </cell>
          <cell r="AR277">
            <v>13.8</v>
          </cell>
          <cell r="AS277">
            <v>14.51</v>
          </cell>
          <cell r="AT277">
            <v>0</v>
          </cell>
          <cell r="AU277">
            <v>0</v>
          </cell>
          <cell r="AV277">
            <v>0</v>
          </cell>
          <cell r="AW277">
            <v>0</v>
          </cell>
          <cell r="AX277">
            <v>0</v>
          </cell>
          <cell r="AY277">
            <v>0</v>
          </cell>
          <cell r="AZ277">
            <v>0</v>
          </cell>
          <cell r="BA277">
            <v>0</v>
          </cell>
        </row>
        <row r="278">
          <cell r="B278">
            <v>3</v>
          </cell>
          <cell r="C278">
            <v>0</v>
          </cell>
          <cell r="D278">
            <v>0</v>
          </cell>
          <cell r="E278">
            <v>0</v>
          </cell>
          <cell r="F278">
            <v>0</v>
          </cell>
          <cell r="G278">
            <v>0</v>
          </cell>
          <cell r="H278">
            <v>0</v>
          </cell>
          <cell r="I278">
            <v>0</v>
          </cell>
          <cell r="J278">
            <v>0</v>
          </cell>
          <cell r="K278">
            <v>0</v>
          </cell>
          <cell r="L278">
            <v>0</v>
          </cell>
          <cell r="M278">
            <v>0</v>
          </cell>
          <cell r="N278">
            <v>0</v>
          </cell>
          <cell r="O278">
            <v>18.399999999999999</v>
          </cell>
          <cell r="Q278">
            <v>32.5</v>
          </cell>
          <cell r="S278">
            <v>13.2</v>
          </cell>
          <cell r="T278">
            <v>27.9</v>
          </cell>
          <cell r="U278">
            <v>28.5</v>
          </cell>
          <cell r="W278">
            <v>25.1</v>
          </cell>
          <cell r="X278">
            <v>17.7</v>
          </cell>
          <cell r="Y278">
            <v>6.8</v>
          </cell>
          <cell r="Z278">
            <v>12.8</v>
          </cell>
          <cell r="AA278">
            <v>36</v>
          </cell>
          <cell r="AB278">
            <v>16.7</v>
          </cell>
          <cell r="AC278">
            <v>13.3</v>
          </cell>
          <cell r="AD278">
            <v>17.3</v>
          </cell>
          <cell r="AE278">
            <v>59.2</v>
          </cell>
          <cell r="AF278">
            <v>29.9</v>
          </cell>
          <cell r="AJ278">
            <v>0</v>
          </cell>
          <cell r="AK278">
            <v>10.97</v>
          </cell>
          <cell r="AL278">
            <v>22.14</v>
          </cell>
          <cell r="AM278">
            <v>27.73</v>
          </cell>
          <cell r="AN278">
            <v>14.88</v>
          </cell>
          <cell r="AO278">
            <v>0</v>
          </cell>
          <cell r="AP278">
            <v>25.21</v>
          </cell>
          <cell r="AQ278">
            <v>0</v>
          </cell>
          <cell r="AR278">
            <v>13.57</v>
          </cell>
          <cell r="AS278">
            <v>13.57</v>
          </cell>
          <cell r="AT278">
            <v>0</v>
          </cell>
          <cell r="AU278">
            <v>0</v>
          </cell>
          <cell r="AV278">
            <v>0</v>
          </cell>
          <cell r="AW278">
            <v>0</v>
          </cell>
          <cell r="AX278">
            <v>0</v>
          </cell>
          <cell r="AY278">
            <v>0</v>
          </cell>
          <cell r="AZ278">
            <v>0</v>
          </cell>
          <cell r="BA278">
            <v>0</v>
          </cell>
        </row>
        <row r="279">
          <cell r="B279">
            <v>4</v>
          </cell>
          <cell r="C279">
            <v>0</v>
          </cell>
          <cell r="D279">
            <v>0</v>
          </cell>
          <cell r="E279">
            <v>0</v>
          </cell>
          <cell r="F279">
            <v>0</v>
          </cell>
          <cell r="G279">
            <v>0</v>
          </cell>
          <cell r="H279">
            <v>0</v>
          </cell>
          <cell r="I279">
            <v>0</v>
          </cell>
          <cell r="J279">
            <v>0</v>
          </cell>
          <cell r="K279">
            <v>0</v>
          </cell>
          <cell r="L279">
            <v>0</v>
          </cell>
          <cell r="M279">
            <v>0</v>
          </cell>
          <cell r="N279">
            <v>0</v>
          </cell>
          <cell r="O279">
            <v>40.200000000000003</v>
          </cell>
          <cell r="Q279">
            <v>30.5</v>
          </cell>
          <cell r="S279">
            <v>14.8</v>
          </cell>
          <cell r="T279">
            <v>24</v>
          </cell>
          <cell r="U279">
            <v>24.2</v>
          </cell>
          <cell r="W279">
            <v>31</v>
          </cell>
          <cell r="X279">
            <v>23.7</v>
          </cell>
          <cell r="Y279">
            <v>6.2</v>
          </cell>
          <cell r="Z279">
            <v>12.5</v>
          </cell>
          <cell r="AA279">
            <v>42.7</v>
          </cell>
          <cell r="AB279">
            <v>16</v>
          </cell>
          <cell r="AC279">
            <v>13.5</v>
          </cell>
          <cell r="AD279">
            <v>19</v>
          </cell>
          <cell r="AE279">
            <v>42.9</v>
          </cell>
          <cell r="AF279">
            <v>22.3</v>
          </cell>
          <cell r="AJ279">
            <v>0</v>
          </cell>
          <cell r="AK279">
            <v>10.51</v>
          </cell>
          <cell r="AL279">
            <v>20.71</v>
          </cell>
          <cell r="AM279">
            <v>26.03</v>
          </cell>
          <cell r="AN279">
            <v>12.61</v>
          </cell>
          <cell r="AO279">
            <v>0</v>
          </cell>
          <cell r="AP279">
            <v>23.64</v>
          </cell>
          <cell r="AQ279">
            <v>0</v>
          </cell>
          <cell r="AR279">
            <v>14.27</v>
          </cell>
          <cell r="AS279">
            <v>13.13</v>
          </cell>
          <cell r="AT279">
            <v>0</v>
          </cell>
          <cell r="AU279">
            <v>0</v>
          </cell>
          <cell r="AV279">
            <v>0</v>
          </cell>
          <cell r="AW279">
            <v>0</v>
          </cell>
          <cell r="AX279">
            <v>0</v>
          </cell>
          <cell r="AY279">
            <v>0</v>
          </cell>
          <cell r="AZ279">
            <v>0</v>
          </cell>
          <cell r="BA279">
            <v>0</v>
          </cell>
        </row>
        <row r="280">
          <cell r="B280">
            <v>5</v>
          </cell>
          <cell r="C280">
            <v>0</v>
          </cell>
          <cell r="D280">
            <v>0</v>
          </cell>
          <cell r="E280">
            <v>0</v>
          </cell>
          <cell r="F280">
            <v>0</v>
          </cell>
          <cell r="G280">
            <v>0</v>
          </cell>
          <cell r="H280">
            <v>0</v>
          </cell>
          <cell r="I280">
            <v>0</v>
          </cell>
          <cell r="J280">
            <v>0</v>
          </cell>
          <cell r="K280">
            <v>0</v>
          </cell>
          <cell r="L280">
            <v>0</v>
          </cell>
          <cell r="M280">
            <v>0</v>
          </cell>
          <cell r="N280">
            <v>0</v>
          </cell>
          <cell r="O280">
            <v>20.2</v>
          </cell>
          <cell r="Q280">
            <v>30.8</v>
          </cell>
          <cell r="S280">
            <v>19.5</v>
          </cell>
          <cell r="T280">
            <v>43.2</v>
          </cell>
          <cell r="U280">
            <v>21</v>
          </cell>
          <cell r="X280">
            <v>16.8</v>
          </cell>
          <cell r="Y280">
            <v>7.9</v>
          </cell>
          <cell r="Z280">
            <v>9.6999999999999993</v>
          </cell>
          <cell r="AA280">
            <v>49.4</v>
          </cell>
          <cell r="AB280">
            <v>14.9</v>
          </cell>
          <cell r="AC280">
            <v>10.7</v>
          </cell>
          <cell r="AD280">
            <v>15.4</v>
          </cell>
          <cell r="AE280">
            <v>30.4</v>
          </cell>
          <cell r="AF280">
            <v>20.9</v>
          </cell>
          <cell r="AJ280">
            <v>0</v>
          </cell>
          <cell r="AK280">
            <v>0</v>
          </cell>
          <cell r="AL280">
            <v>20.71</v>
          </cell>
          <cell r="AM280">
            <v>26.03</v>
          </cell>
          <cell r="AN280">
            <v>28.16</v>
          </cell>
          <cell r="AO280">
            <v>0</v>
          </cell>
          <cell r="AP280">
            <v>23.64</v>
          </cell>
          <cell r="AQ280">
            <v>0</v>
          </cell>
          <cell r="AR280">
            <v>13.57</v>
          </cell>
          <cell r="AS280">
            <v>12.92</v>
          </cell>
          <cell r="AT280">
            <v>0</v>
          </cell>
          <cell r="AU280">
            <v>0</v>
          </cell>
          <cell r="AV280">
            <v>0</v>
          </cell>
          <cell r="AW280">
            <v>0</v>
          </cell>
          <cell r="AX280">
            <v>0</v>
          </cell>
          <cell r="AY280">
            <v>0</v>
          </cell>
          <cell r="AZ280">
            <v>0</v>
          </cell>
          <cell r="BA280">
            <v>0</v>
          </cell>
        </row>
        <row r="281">
          <cell r="B281">
            <v>6</v>
          </cell>
          <cell r="C281">
            <v>0</v>
          </cell>
          <cell r="D281">
            <v>0</v>
          </cell>
          <cell r="E281">
            <v>0</v>
          </cell>
          <cell r="F281">
            <v>0</v>
          </cell>
          <cell r="G281">
            <v>0</v>
          </cell>
          <cell r="H281">
            <v>0</v>
          </cell>
          <cell r="I281">
            <v>0</v>
          </cell>
          <cell r="J281">
            <v>0</v>
          </cell>
          <cell r="K281">
            <v>0</v>
          </cell>
          <cell r="L281">
            <v>0</v>
          </cell>
          <cell r="M281">
            <v>0</v>
          </cell>
          <cell r="N281">
            <v>0</v>
          </cell>
          <cell r="O281">
            <v>41.5</v>
          </cell>
          <cell r="Q281">
            <v>39.4</v>
          </cell>
          <cell r="S281">
            <v>17.5</v>
          </cell>
          <cell r="T281">
            <v>26.3</v>
          </cell>
          <cell r="U281">
            <v>18.100000000000001</v>
          </cell>
          <cell r="X281">
            <v>15.7</v>
          </cell>
          <cell r="Y281">
            <v>6.2</v>
          </cell>
          <cell r="Z281">
            <v>9.3000000000000007</v>
          </cell>
          <cell r="AA281">
            <v>49</v>
          </cell>
          <cell r="AB281">
            <v>12.9</v>
          </cell>
          <cell r="AC281">
            <v>27.3</v>
          </cell>
          <cell r="AD281">
            <v>15.2</v>
          </cell>
          <cell r="AE281">
            <v>30.3</v>
          </cell>
          <cell r="AF281">
            <v>18.3</v>
          </cell>
          <cell r="AJ281">
            <v>0</v>
          </cell>
          <cell r="AK281">
            <v>10.58</v>
          </cell>
          <cell r="AL281">
            <v>26.87</v>
          </cell>
          <cell r="AM281">
            <v>32.78</v>
          </cell>
          <cell r="AN281">
            <v>17.2</v>
          </cell>
          <cell r="AO281">
            <v>0</v>
          </cell>
          <cell r="AP281">
            <v>29.95</v>
          </cell>
          <cell r="AQ281">
            <v>0</v>
          </cell>
          <cell r="AR281">
            <v>12.92</v>
          </cell>
          <cell r="AS281">
            <v>16.34</v>
          </cell>
          <cell r="AT281">
            <v>0</v>
          </cell>
          <cell r="AU281">
            <v>0</v>
          </cell>
          <cell r="AV281">
            <v>0</v>
          </cell>
          <cell r="AW281">
            <v>0</v>
          </cell>
          <cell r="AX281">
            <v>0</v>
          </cell>
          <cell r="AY281">
            <v>0</v>
          </cell>
          <cell r="AZ281">
            <v>0</v>
          </cell>
          <cell r="BA281">
            <v>0</v>
          </cell>
        </row>
        <row r="282">
          <cell r="B282">
            <v>7</v>
          </cell>
          <cell r="C282">
            <v>0</v>
          </cell>
          <cell r="D282">
            <v>0</v>
          </cell>
          <cell r="E282">
            <v>0</v>
          </cell>
          <cell r="F282">
            <v>0</v>
          </cell>
          <cell r="G282">
            <v>0</v>
          </cell>
          <cell r="H282">
            <v>0</v>
          </cell>
          <cell r="I282">
            <v>0</v>
          </cell>
          <cell r="J282">
            <v>0</v>
          </cell>
          <cell r="K282">
            <v>0</v>
          </cell>
          <cell r="L282">
            <v>0</v>
          </cell>
          <cell r="M282">
            <v>0</v>
          </cell>
          <cell r="N282">
            <v>0</v>
          </cell>
          <cell r="O282">
            <v>21.5</v>
          </cell>
          <cell r="Q282">
            <v>28.5</v>
          </cell>
          <cell r="S282">
            <v>19.399999999999999</v>
          </cell>
          <cell r="T282">
            <v>29.6</v>
          </cell>
          <cell r="U282">
            <v>17.100000000000001</v>
          </cell>
          <cell r="X282">
            <v>15.8</v>
          </cell>
          <cell r="Y282">
            <v>6.1</v>
          </cell>
          <cell r="Z282">
            <v>9.1</v>
          </cell>
          <cell r="AA282">
            <v>51.1</v>
          </cell>
          <cell r="AB282">
            <v>12.9</v>
          </cell>
          <cell r="AC282">
            <v>27.3</v>
          </cell>
          <cell r="AD282">
            <v>14.1</v>
          </cell>
          <cell r="AE282">
            <v>45.1</v>
          </cell>
          <cell r="AF282">
            <v>20.9</v>
          </cell>
          <cell r="AJ282">
            <v>0</v>
          </cell>
          <cell r="AK282">
            <v>27.08</v>
          </cell>
          <cell r="AL282">
            <v>21.06</v>
          </cell>
          <cell r="AM282">
            <v>26.45</v>
          </cell>
          <cell r="AN282">
            <v>15.4</v>
          </cell>
          <cell r="AO282">
            <v>0</v>
          </cell>
          <cell r="AP282">
            <v>24.02</v>
          </cell>
          <cell r="AQ282">
            <v>0</v>
          </cell>
          <cell r="AR282">
            <v>12.5</v>
          </cell>
          <cell r="AS282">
            <v>14.27</v>
          </cell>
          <cell r="AT282">
            <v>0</v>
          </cell>
          <cell r="AU282">
            <v>0</v>
          </cell>
          <cell r="AV282">
            <v>0</v>
          </cell>
          <cell r="AW282">
            <v>0</v>
          </cell>
          <cell r="AX282">
            <v>0</v>
          </cell>
          <cell r="AY282">
            <v>0</v>
          </cell>
          <cell r="AZ282">
            <v>0</v>
          </cell>
          <cell r="BA282">
            <v>0</v>
          </cell>
        </row>
        <row r="283">
          <cell r="B283">
            <v>8</v>
          </cell>
          <cell r="C283">
            <v>0</v>
          </cell>
          <cell r="D283">
            <v>0</v>
          </cell>
          <cell r="E283">
            <v>0</v>
          </cell>
          <cell r="F283">
            <v>0</v>
          </cell>
          <cell r="G283">
            <v>0</v>
          </cell>
          <cell r="H283">
            <v>0</v>
          </cell>
          <cell r="I283">
            <v>0</v>
          </cell>
          <cell r="J283">
            <v>0</v>
          </cell>
          <cell r="K283">
            <v>0</v>
          </cell>
          <cell r="L283">
            <v>0</v>
          </cell>
          <cell r="M283">
            <v>0</v>
          </cell>
          <cell r="N283">
            <v>0</v>
          </cell>
          <cell r="O283">
            <v>24.7</v>
          </cell>
          <cell r="Q283">
            <v>47.2</v>
          </cell>
          <cell r="S283">
            <v>12.1</v>
          </cell>
          <cell r="T283">
            <v>41</v>
          </cell>
          <cell r="U283">
            <v>23.8</v>
          </cell>
          <cell r="X283">
            <v>16</v>
          </cell>
          <cell r="Y283">
            <v>6.9</v>
          </cell>
          <cell r="Z283">
            <v>8.8000000000000007</v>
          </cell>
          <cell r="AA283">
            <v>39.6</v>
          </cell>
          <cell r="AB283">
            <v>12.1</v>
          </cell>
          <cell r="AC283">
            <v>19.3</v>
          </cell>
          <cell r="AD283">
            <v>23.7</v>
          </cell>
          <cell r="AE283">
            <v>50.4</v>
          </cell>
          <cell r="AF283">
            <v>28.6</v>
          </cell>
          <cell r="AJ283">
            <v>0</v>
          </cell>
          <cell r="AK283">
            <v>13.8</v>
          </cell>
          <cell r="AL283">
            <v>29.05</v>
          </cell>
          <cell r="AM283">
            <v>35.28</v>
          </cell>
          <cell r="AN283">
            <v>14.39</v>
          </cell>
          <cell r="AO283">
            <v>0</v>
          </cell>
          <cell r="AP283">
            <v>32.299999999999997</v>
          </cell>
          <cell r="AQ283">
            <v>0</v>
          </cell>
          <cell r="AR283">
            <v>12.31</v>
          </cell>
          <cell r="AS283">
            <v>14.76</v>
          </cell>
          <cell r="AT283">
            <v>0</v>
          </cell>
          <cell r="AU283">
            <v>0</v>
          </cell>
          <cell r="AV283">
            <v>0</v>
          </cell>
          <cell r="AW283">
            <v>0</v>
          </cell>
          <cell r="AX283">
            <v>0</v>
          </cell>
          <cell r="AY283">
            <v>0</v>
          </cell>
          <cell r="AZ283">
            <v>0</v>
          </cell>
          <cell r="BA283">
            <v>0</v>
          </cell>
        </row>
        <row r="284">
          <cell r="B284">
            <v>9</v>
          </cell>
          <cell r="C284">
            <v>0</v>
          </cell>
          <cell r="D284">
            <v>0</v>
          </cell>
          <cell r="E284">
            <v>0</v>
          </cell>
          <cell r="F284">
            <v>0</v>
          </cell>
          <cell r="G284">
            <v>0</v>
          </cell>
          <cell r="H284">
            <v>0</v>
          </cell>
          <cell r="I284">
            <v>0</v>
          </cell>
          <cell r="J284">
            <v>0</v>
          </cell>
          <cell r="K284">
            <v>0</v>
          </cell>
          <cell r="L284">
            <v>0</v>
          </cell>
          <cell r="M284">
            <v>0</v>
          </cell>
          <cell r="N284">
            <v>0</v>
          </cell>
          <cell r="O284">
            <v>47.7</v>
          </cell>
          <cell r="Q284">
            <v>31.5</v>
          </cell>
          <cell r="S284">
            <v>16</v>
          </cell>
          <cell r="T284">
            <v>41</v>
          </cell>
          <cell r="U284">
            <v>17.600000000000001</v>
          </cell>
          <cell r="W284">
            <v>29.2</v>
          </cell>
          <cell r="X284">
            <v>15.7</v>
          </cell>
          <cell r="Y284">
            <v>7</v>
          </cell>
          <cell r="Z284">
            <v>9.6</v>
          </cell>
          <cell r="AA284">
            <v>35.1</v>
          </cell>
          <cell r="AB284">
            <v>24.3</v>
          </cell>
          <cell r="AC284">
            <v>17.8</v>
          </cell>
          <cell r="AD284">
            <v>26.1</v>
          </cell>
          <cell r="AE284">
            <v>39</v>
          </cell>
          <cell r="AF284">
            <v>22.7</v>
          </cell>
          <cell r="AJ284">
            <v>0</v>
          </cell>
          <cell r="AK284">
            <v>14.63</v>
          </cell>
          <cell r="AL284">
            <v>21.41</v>
          </cell>
          <cell r="AM284">
            <v>26.87</v>
          </cell>
          <cell r="AN284">
            <v>13.68</v>
          </cell>
          <cell r="AO284">
            <v>0</v>
          </cell>
          <cell r="AP284">
            <v>24.42</v>
          </cell>
          <cell r="AQ284">
            <v>0</v>
          </cell>
          <cell r="AR284">
            <v>12.11</v>
          </cell>
          <cell r="AS284">
            <v>14.76</v>
          </cell>
          <cell r="AT284">
            <v>0</v>
          </cell>
          <cell r="AU284">
            <v>0</v>
          </cell>
          <cell r="AV284">
            <v>0</v>
          </cell>
          <cell r="AW284">
            <v>0</v>
          </cell>
          <cell r="AX284">
            <v>0</v>
          </cell>
          <cell r="AY284">
            <v>0</v>
          </cell>
          <cell r="AZ284">
            <v>0</v>
          </cell>
          <cell r="BA284">
            <v>0</v>
          </cell>
        </row>
        <row r="285">
          <cell r="B285">
            <v>10</v>
          </cell>
          <cell r="C285">
            <v>0</v>
          </cell>
          <cell r="D285">
            <v>0</v>
          </cell>
          <cell r="E285">
            <v>0</v>
          </cell>
          <cell r="F285">
            <v>0</v>
          </cell>
          <cell r="G285">
            <v>0</v>
          </cell>
          <cell r="H285">
            <v>0</v>
          </cell>
          <cell r="I285">
            <v>0</v>
          </cell>
          <cell r="J285">
            <v>0</v>
          </cell>
          <cell r="K285">
            <v>0</v>
          </cell>
          <cell r="L285">
            <v>0</v>
          </cell>
          <cell r="M285">
            <v>0</v>
          </cell>
          <cell r="N285">
            <v>0</v>
          </cell>
          <cell r="O285">
            <v>20.5</v>
          </cell>
          <cell r="Q285">
            <v>27.2</v>
          </cell>
          <cell r="S285">
            <v>18.7</v>
          </cell>
          <cell r="T285">
            <v>42.8</v>
          </cell>
          <cell r="U285">
            <v>15.2</v>
          </cell>
          <cell r="W285">
            <v>32.4</v>
          </cell>
          <cell r="X285">
            <v>19.8</v>
          </cell>
          <cell r="Y285">
            <v>24</v>
          </cell>
          <cell r="Z285">
            <v>13.2</v>
          </cell>
          <cell r="AA285">
            <v>33.299999999999997</v>
          </cell>
          <cell r="AB285">
            <v>18.399999999999999</v>
          </cell>
          <cell r="AC285">
            <v>14.5</v>
          </cell>
          <cell r="AD285">
            <v>18.600000000000001</v>
          </cell>
          <cell r="AE285">
            <v>32.4</v>
          </cell>
          <cell r="AF285">
            <v>19.7</v>
          </cell>
          <cell r="AJ285">
            <v>0</v>
          </cell>
          <cell r="AK285">
            <v>13.02</v>
          </cell>
          <cell r="AL285">
            <v>18.41</v>
          </cell>
          <cell r="AM285">
            <v>23.64</v>
          </cell>
          <cell r="AN285">
            <v>15.27</v>
          </cell>
          <cell r="AO285">
            <v>0</v>
          </cell>
          <cell r="AP285">
            <v>21.41</v>
          </cell>
          <cell r="AQ285">
            <v>0</v>
          </cell>
          <cell r="AR285">
            <v>14.51</v>
          </cell>
          <cell r="AS285">
            <v>14.27</v>
          </cell>
          <cell r="AT285">
            <v>0</v>
          </cell>
          <cell r="AU285">
            <v>0</v>
          </cell>
          <cell r="AV285">
            <v>0</v>
          </cell>
          <cell r="AW285">
            <v>0</v>
          </cell>
          <cell r="AX285">
            <v>0</v>
          </cell>
          <cell r="AY285">
            <v>0</v>
          </cell>
          <cell r="AZ285">
            <v>0</v>
          </cell>
          <cell r="BA285">
            <v>0</v>
          </cell>
        </row>
        <row r="286">
          <cell r="B286">
            <v>11</v>
          </cell>
          <cell r="C286">
            <v>0</v>
          </cell>
          <cell r="D286">
            <v>0</v>
          </cell>
          <cell r="E286">
            <v>0</v>
          </cell>
          <cell r="F286">
            <v>0</v>
          </cell>
          <cell r="G286">
            <v>0</v>
          </cell>
          <cell r="H286">
            <v>0</v>
          </cell>
          <cell r="I286">
            <v>0</v>
          </cell>
          <cell r="J286">
            <v>0</v>
          </cell>
          <cell r="K286">
            <v>0</v>
          </cell>
          <cell r="L286">
            <v>0</v>
          </cell>
          <cell r="M286">
            <v>0</v>
          </cell>
          <cell r="N286">
            <v>0</v>
          </cell>
          <cell r="O286">
            <v>25.2</v>
          </cell>
          <cell r="Q286">
            <v>23.6</v>
          </cell>
          <cell r="S286">
            <v>13.8</v>
          </cell>
          <cell r="T286">
            <v>45.7</v>
          </cell>
          <cell r="U286">
            <v>22.5</v>
          </cell>
          <cell r="V286">
            <v>17.2</v>
          </cell>
          <cell r="W286">
            <v>24.2</v>
          </cell>
          <cell r="X286">
            <v>30.3</v>
          </cell>
          <cell r="Z286">
            <v>27.5</v>
          </cell>
          <cell r="AA286">
            <v>42</v>
          </cell>
          <cell r="AB286">
            <v>17.2</v>
          </cell>
          <cell r="AC286">
            <v>22.9</v>
          </cell>
          <cell r="AD286">
            <v>17.3</v>
          </cell>
          <cell r="AE286">
            <v>30.2</v>
          </cell>
          <cell r="AF286">
            <v>37.299999999999997</v>
          </cell>
          <cell r="AJ286">
            <v>0</v>
          </cell>
          <cell r="AK286">
            <v>12.4</v>
          </cell>
          <cell r="AL286">
            <v>35.28</v>
          </cell>
          <cell r="AM286">
            <v>41.75</v>
          </cell>
          <cell r="AN286">
            <v>14.63</v>
          </cell>
          <cell r="AO286">
            <v>0</v>
          </cell>
          <cell r="AP286">
            <v>38.43</v>
          </cell>
          <cell r="AQ286">
            <v>0</v>
          </cell>
          <cell r="AR286">
            <v>13.57</v>
          </cell>
          <cell r="AS286">
            <v>13.13</v>
          </cell>
          <cell r="AT286">
            <v>0</v>
          </cell>
          <cell r="AU286">
            <v>0</v>
          </cell>
          <cell r="AV286">
            <v>0</v>
          </cell>
          <cell r="AW286">
            <v>0</v>
          </cell>
          <cell r="AX286">
            <v>0</v>
          </cell>
          <cell r="AY286">
            <v>0</v>
          </cell>
          <cell r="AZ286">
            <v>0</v>
          </cell>
          <cell r="BA286">
            <v>0</v>
          </cell>
        </row>
        <row r="287">
          <cell r="B287">
            <v>12</v>
          </cell>
          <cell r="C287">
            <v>0</v>
          </cell>
          <cell r="D287">
            <v>0</v>
          </cell>
          <cell r="E287">
            <v>0</v>
          </cell>
          <cell r="F287">
            <v>0</v>
          </cell>
          <cell r="G287">
            <v>0</v>
          </cell>
          <cell r="H287">
            <v>0</v>
          </cell>
          <cell r="I287">
            <v>0</v>
          </cell>
          <cell r="J287">
            <v>0</v>
          </cell>
          <cell r="K287">
            <v>0</v>
          </cell>
          <cell r="L287">
            <v>0</v>
          </cell>
          <cell r="M287">
            <v>0</v>
          </cell>
          <cell r="N287">
            <v>0</v>
          </cell>
          <cell r="O287">
            <v>34</v>
          </cell>
          <cell r="Q287">
            <v>21.1</v>
          </cell>
          <cell r="S287">
            <v>12.4</v>
          </cell>
          <cell r="T287">
            <v>53.4</v>
          </cell>
          <cell r="U287">
            <v>16</v>
          </cell>
          <cell r="V287">
            <v>19.8</v>
          </cell>
          <cell r="W287">
            <v>24.5</v>
          </cell>
          <cell r="X287">
            <v>25.6</v>
          </cell>
          <cell r="Z287">
            <v>12</v>
          </cell>
          <cell r="AA287">
            <v>29.3</v>
          </cell>
          <cell r="AB287">
            <v>13.6</v>
          </cell>
          <cell r="AC287">
            <v>29.9</v>
          </cell>
          <cell r="AD287">
            <v>32.700000000000003</v>
          </cell>
          <cell r="AE287">
            <v>26.7</v>
          </cell>
          <cell r="AF287">
            <v>55.9</v>
          </cell>
          <cell r="AJ287">
            <v>0</v>
          </cell>
          <cell r="AK287">
            <v>11.65</v>
          </cell>
          <cell r="AL287">
            <v>20.03</v>
          </cell>
          <cell r="AM287">
            <v>25.21</v>
          </cell>
          <cell r="AN287">
            <v>13.46</v>
          </cell>
          <cell r="AO287">
            <v>0</v>
          </cell>
          <cell r="AP287">
            <v>22.88</v>
          </cell>
          <cell r="AQ287">
            <v>0</v>
          </cell>
          <cell r="AR287">
            <v>12.71</v>
          </cell>
          <cell r="AS287">
            <v>12.92</v>
          </cell>
          <cell r="AT287">
            <v>0</v>
          </cell>
          <cell r="AU287">
            <v>0</v>
          </cell>
          <cell r="AV287">
            <v>0</v>
          </cell>
          <cell r="AW287">
            <v>0</v>
          </cell>
          <cell r="AX287">
            <v>0</v>
          </cell>
          <cell r="AY287">
            <v>0</v>
          </cell>
          <cell r="AZ287">
            <v>0</v>
          </cell>
          <cell r="BA287">
            <v>0</v>
          </cell>
        </row>
        <row r="288">
          <cell r="B288">
            <v>13</v>
          </cell>
          <cell r="C288">
            <v>0</v>
          </cell>
          <cell r="D288">
            <v>0</v>
          </cell>
          <cell r="E288">
            <v>0</v>
          </cell>
          <cell r="F288">
            <v>0</v>
          </cell>
          <cell r="G288">
            <v>0</v>
          </cell>
          <cell r="H288">
            <v>0</v>
          </cell>
          <cell r="I288">
            <v>0</v>
          </cell>
          <cell r="J288">
            <v>0</v>
          </cell>
          <cell r="K288">
            <v>0</v>
          </cell>
          <cell r="L288">
            <v>0</v>
          </cell>
          <cell r="M288">
            <v>0</v>
          </cell>
          <cell r="N288">
            <v>0</v>
          </cell>
          <cell r="Q288">
            <v>20.8</v>
          </cell>
          <cell r="S288">
            <v>11.7</v>
          </cell>
          <cell r="T288">
            <v>72.099999999999994</v>
          </cell>
          <cell r="U288">
            <v>20.8</v>
          </cell>
          <cell r="V288">
            <v>16.2</v>
          </cell>
          <cell r="W288">
            <v>20</v>
          </cell>
          <cell r="X288">
            <v>31.7</v>
          </cell>
          <cell r="Z288">
            <v>16.5</v>
          </cell>
          <cell r="AA288">
            <v>59.2</v>
          </cell>
          <cell r="AB288">
            <v>12.5</v>
          </cell>
          <cell r="AC288">
            <v>44.9</v>
          </cell>
          <cell r="AD288">
            <v>47.5</v>
          </cell>
          <cell r="AE288">
            <v>33.9</v>
          </cell>
          <cell r="AF288">
            <v>32.1</v>
          </cell>
          <cell r="AJ288">
            <v>0</v>
          </cell>
          <cell r="AK288">
            <v>14.15</v>
          </cell>
          <cell r="AL288">
            <v>18.41</v>
          </cell>
          <cell r="AM288">
            <v>23.64</v>
          </cell>
          <cell r="AN288">
            <v>19.2</v>
          </cell>
          <cell r="AO288">
            <v>0</v>
          </cell>
          <cell r="AP288">
            <v>21.41</v>
          </cell>
          <cell r="AQ288">
            <v>0</v>
          </cell>
          <cell r="AR288">
            <v>12.92</v>
          </cell>
          <cell r="AS288">
            <v>12.5</v>
          </cell>
          <cell r="AT288">
            <v>0</v>
          </cell>
          <cell r="AU288">
            <v>0</v>
          </cell>
          <cell r="AV288">
            <v>0</v>
          </cell>
          <cell r="AW288">
            <v>0</v>
          </cell>
          <cell r="AX288">
            <v>0</v>
          </cell>
          <cell r="AY288">
            <v>0</v>
          </cell>
          <cell r="AZ288">
            <v>0</v>
          </cell>
          <cell r="BA288">
            <v>0</v>
          </cell>
        </row>
        <row r="289">
          <cell r="B289">
            <v>14</v>
          </cell>
          <cell r="C289">
            <v>0</v>
          </cell>
          <cell r="D289">
            <v>0</v>
          </cell>
          <cell r="E289">
            <v>0</v>
          </cell>
          <cell r="F289">
            <v>0</v>
          </cell>
          <cell r="G289">
            <v>0</v>
          </cell>
          <cell r="H289">
            <v>0</v>
          </cell>
          <cell r="I289">
            <v>0</v>
          </cell>
          <cell r="J289">
            <v>0</v>
          </cell>
          <cell r="K289">
            <v>0</v>
          </cell>
          <cell r="L289">
            <v>0</v>
          </cell>
          <cell r="M289">
            <v>0</v>
          </cell>
          <cell r="N289">
            <v>0</v>
          </cell>
          <cell r="Q289">
            <v>18.8</v>
          </cell>
          <cell r="S289">
            <v>19.8</v>
          </cell>
          <cell r="T289">
            <v>48.3</v>
          </cell>
          <cell r="U289">
            <v>21.4</v>
          </cell>
          <cell r="W289">
            <v>23.5</v>
          </cell>
          <cell r="X289">
            <v>28.6</v>
          </cell>
          <cell r="Z289">
            <v>11.9</v>
          </cell>
          <cell r="AA289">
            <v>29.1</v>
          </cell>
          <cell r="AB289">
            <v>11.9</v>
          </cell>
          <cell r="AC289">
            <v>28.9</v>
          </cell>
          <cell r="AD289">
            <v>41.2</v>
          </cell>
          <cell r="AE289">
            <v>32.5</v>
          </cell>
          <cell r="AF289">
            <v>44.1</v>
          </cell>
          <cell r="AJ289">
            <v>0</v>
          </cell>
          <cell r="AK289">
            <v>12.61</v>
          </cell>
          <cell r="AL289">
            <v>17.2</v>
          </cell>
          <cell r="AM289">
            <v>22.14</v>
          </cell>
          <cell r="AN289">
            <v>14.88</v>
          </cell>
          <cell r="AO289">
            <v>0</v>
          </cell>
          <cell r="AP289">
            <v>20.03</v>
          </cell>
          <cell r="AQ289">
            <v>0</v>
          </cell>
          <cell r="AR289">
            <v>12.11</v>
          </cell>
          <cell r="AS289">
            <v>12.92</v>
          </cell>
          <cell r="AT289">
            <v>0</v>
          </cell>
          <cell r="AU289">
            <v>0</v>
          </cell>
          <cell r="AV289">
            <v>0</v>
          </cell>
          <cell r="AW289">
            <v>0</v>
          </cell>
          <cell r="AX289">
            <v>0</v>
          </cell>
          <cell r="AY289">
            <v>0</v>
          </cell>
          <cell r="AZ289">
            <v>0</v>
          </cell>
          <cell r="BA289">
            <v>0</v>
          </cell>
        </row>
        <row r="290">
          <cell r="B290">
            <v>15</v>
          </cell>
          <cell r="C290">
            <v>0</v>
          </cell>
          <cell r="D290">
            <v>0</v>
          </cell>
          <cell r="E290">
            <v>0</v>
          </cell>
          <cell r="F290">
            <v>0</v>
          </cell>
          <cell r="G290">
            <v>0</v>
          </cell>
          <cell r="H290">
            <v>0</v>
          </cell>
          <cell r="I290">
            <v>0</v>
          </cell>
          <cell r="J290">
            <v>0</v>
          </cell>
          <cell r="K290">
            <v>0</v>
          </cell>
          <cell r="L290">
            <v>0</v>
          </cell>
          <cell r="M290">
            <v>0</v>
          </cell>
          <cell r="N290">
            <v>0</v>
          </cell>
          <cell r="Q290">
            <v>32.299999999999997</v>
          </cell>
          <cell r="S290">
            <v>12.8</v>
          </cell>
          <cell r="T290">
            <v>53.2</v>
          </cell>
          <cell r="U290">
            <v>24.2</v>
          </cell>
          <cell r="W290">
            <v>29.6</v>
          </cell>
          <cell r="X290">
            <v>24.7</v>
          </cell>
          <cell r="Z290">
            <v>11.6</v>
          </cell>
          <cell r="AA290">
            <v>41.5</v>
          </cell>
          <cell r="AB290">
            <v>10.9</v>
          </cell>
          <cell r="AC290">
            <v>44.3</v>
          </cell>
          <cell r="AD290">
            <v>23.7</v>
          </cell>
          <cell r="AE290">
            <v>45.5</v>
          </cell>
          <cell r="AF290">
            <v>65.2</v>
          </cell>
          <cell r="AJ290">
            <v>0</v>
          </cell>
          <cell r="AK290">
            <v>11.92</v>
          </cell>
          <cell r="AL290">
            <v>15.53</v>
          </cell>
          <cell r="AM290">
            <v>20.03</v>
          </cell>
          <cell r="AN290">
            <v>15.79</v>
          </cell>
          <cell r="AO290">
            <v>25.01</v>
          </cell>
          <cell r="AP290">
            <v>18.25</v>
          </cell>
          <cell r="AQ290">
            <v>31.11</v>
          </cell>
          <cell r="AR290">
            <v>12.11</v>
          </cell>
          <cell r="AS290">
            <v>15.53</v>
          </cell>
          <cell r="AT290">
            <v>0</v>
          </cell>
          <cell r="AU290">
            <v>0</v>
          </cell>
          <cell r="AV290">
            <v>0</v>
          </cell>
          <cell r="AW290">
            <v>0</v>
          </cell>
          <cell r="AX290">
            <v>0</v>
          </cell>
          <cell r="AY290">
            <v>0</v>
          </cell>
          <cell r="AZ290">
            <v>0</v>
          </cell>
          <cell r="BA290">
            <v>0</v>
          </cell>
        </row>
        <row r="291">
          <cell r="B291">
            <v>16</v>
          </cell>
          <cell r="C291">
            <v>0</v>
          </cell>
          <cell r="D291">
            <v>0</v>
          </cell>
          <cell r="E291">
            <v>0</v>
          </cell>
          <cell r="F291">
            <v>0</v>
          </cell>
          <cell r="G291">
            <v>0</v>
          </cell>
          <cell r="H291">
            <v>0</v>
          </cell>
          <cell r="I291">
            <v>0</v>
          </cell>
          <cell r="J291">
            <v>0</v>
          </cell>
          <cell r="K291">
            <v>0</v>
          </cell>
          <cell r="L291">
            <v>0</v>
          </cell>
          <cell r="M291">
            <v>0</v>
          </cell>
          <cell r="N291">
            <v>0</v>
          </cell>
          <cell r="Q291">
            <v>18.7</v>
          </cell>
          <cell r="S291">
            <v>10.8</v>
          </cell>
          <cell r="T291">
            <v>37.1</v>
          </cell>
          <cell r="U291">
            <v>21.6</v>
          </cell>
          <cell r="V291">
            <v>25.4</v>
          </cell>
          <cell r="W291">
            <v>17.600000000000001</v>
          </cell>
          <cell r="X291">
            <v>22.1</v>
          </cell>
          <cell r="Z291">
            <v>15.9</v>
          </cell>
          <cell r="AA291">
            <v>37.6</v>
          </cell>
          <cell r="AB291">
            <v>10.6</v>
          </cell>
          <cell r="AC291">
            <v>75.400000000000006</v>
          </cell>
          <cell r="AD291">
            <v>22.6</v>
          </cell>
          <cell r="AE291">
            <v>37.799999999999997</v>
          </cell>
          <cell r="AF291">
            <v>39.700000000000003</v>
          </cell>
          <cell r="AJ291">
            <v>0</v>
          </cell>
          <cell r="AK291">
            <v>11.3</v>
          </cell>
          <cell r="AL291">
            <v>27.73</v>
          </cell>
          <cell r="AM291">
            <v>34.26</v>
          </cell>
          <cell r="AN291">
            <v>15.4</v>
          </cell>
          <cell r="AO291">
            <v>32.54</v>
          </cell>
          <cell r="AP291">
            <v>31.11</v>
          </cell>
          <cell r="AQ291">
            <v>25.62</v>
          </cell>
          <cell r="AR291">
            <v>12.71</v>
          </cell>
          <cell r="AS291">
            <v>14.27</v>
          </cell>
          <cell r="AT291">
            <v>0</v>
          </cell>
          <cell r="AU291">
            <v>0</v>
          </cell>
          <cell r="AV291">
            <v>0</v>
          </cell>
          <cell r="AW291">
            <v>0</v>
          </cell>
          <cell r="AX291">
            <v>0</v>
          </cell>
          <cell r="AY291">
            <v>0</v>
          </cell>
          <cell r="AZ291">
            <v>0</v>
          </cell>
          <cell r="BA291">
            <v>0</v>
          </cell>
        </row>
        <row r="292">
          <cell r="B292">
            <v>17</v>
          </cell>
          <cell r="C292">
            <v>0</v>
          </cell>
          <cell r="D292">
            <v>0</v>
          </cell>
          <cell r="E292">
            <v>0</v>
          </cell>
          <cell r="F292">
            <v>0</v>
          </cell>
          <cell r="G292">
            <v>0</v>
          </cell>
          <cell r="H292">
            <v>0</v>
          </cell>
          <cell r="I292">
            <v>0</v>
          </cell>
          <cell r="J292">
            <v>0</v>
          </cell>
          <cell r="K292">
            <v>0</v>
          </cell>
          <cell r="L292">
            <v>0</v>
          </cell>
          <cell r="M292">
            <v>0</v>
          </cell>
          <cell r="N292">
            <v>0</v>
          </cell>
          <cell r="Q292">
            <v>21.8</v>
          </cell>
          <cell r="S292">
            <v>9.6</v>
          </cell>
          <cell r="T292">
            <v>32.200000000000003</v>
          </cell>
          <cell r="U292">
            <v>21.8</v>
          </cell>
          <cell r="V292">
            <v>42.1</v>
          </cell>
          <cell r="W292">
            <v>17.3</v>
          </cell>
          <cell r="X292">
            <v>18.100000000000001</v>
          </cell>
          <cell r="Z292">
            <v>13.2</v>
          </cell>
          <cell r="AA292">
            <v>38.700000000000003</v>
          </cell>
          <cell r="AB292">
            <v>14.2</v>
          </cell>
          <cell r="AC292">
            <v>38.299999999999997</v>
          </cell>
          <cell r="AD292">
            <v>55.5</v>
          </cell>
          <cell r="AE292">
            <v>43</v>
          </cell>
          <cell r="AF292">
            <v>56.4</v>
          </cell>
          <cell r="AJ292">
            <v>0</v>
          </cell>
          <cell r="AK292">
            <v>11.21</v>
          </cell>
          <cell r="AL292">
            <v>44.06</v>
          </cell>
          <cell r="AM292">
            <v>27.73</v>
          </cell>
          <cell r="AN292">
            <v>20.89</v>
          </cell>
          <cell r="AO292">
            <v>29.05</v>
          </cell>
          <cell r="AP292">
            <v>47.37</v>
          </cell>
          <cell r="AQ292">
            <v>26.24</v>
          </cell>
          <cell r="AR292">
            <v>12.92</v>
          </cell>
          <cell r="AS292">
            <v>15.53</v>
          </cell>
          <cell r="AT292">
            <v>0</v>
          </cell>
          <cell r="AU292">
            <v>0</v>
          </cell>
          <cell r="AV292">
            <v>0</v>
          </cell>
          <cell r="AW292">
            <v>0</v>
          </cell>
          <cell r="AX292">
            <v>0</v>
          </cell>
          <cell r="AY292">
            <v>0</v>
          </cell>
          <cell r="AZ292">
            <v>0</v>
          </cell>
          <cell r="BA292">
            <v>0</v>
          </cell>
        </row>
        <row r="293">
          <cell r="B293">
            <v>18</v>
          </cell>
          <cell r="C293">
            <v>0</v>
          </cell>
          <cell r="D293">
            <v>0</v>
          </cell>
          <cell r="E293">
            <v>0</v>
          </cell>
          <cell r="F293">
            <v>0</v>
          </cell>
          <cell r="G293">
            <v>0</v>
          </cell>
          <cell r="H293">
            <v>0</v>
          </cell>
          <cell r="I293">
            <v>0</v>
          </cell>
          <cell r="J293">
            <v>0</v>
          </cell>
          <cell r="K293">
            <v>0</v>
          </cell>
          <cell r="L293">
            <v>0</v>
          </cell>
          <cell r="M293">
            <v>0</v>
          </cell>
          <cell r="N293">
            <v>0</v>
          </cell>
          <cell r="Q293">
            <v>18.3</v>
          </cell>
          <cell r="S293">
            <v>17.8</v>
          </cell>
          <cell r="T293">
            <v>27.6</v>
          </cell>
          <cell r="U293">
            <v>24.6</v>
          </cell>
          <cell r="W293">
            <v>16.899999999999999</v>
          </cell>
          <cell r="X293">
            <v>18.100000000000001</v>
          </cell>
          <cell r="Z293">
            <v>11.8</v>
          </cell>
          <cell r="AA293">
            <v>41.2</v>
          </cell>
          <cell r="AB293">
            <v>11.6</v>
          </cell>
          <cell r="AC293">
            <v>28.1</v>
          </cell>
          <cell r="AD293">
            <v>28.8</v>
          </cell>
          <cell r="AE293">
            <v>50.5</v>
          </cell>
          <cell r="AF293">
            <v>63.4</v>
          </cell>
          <cell r="AJ293">
            <v>0</v>
          </cell>
          <cell r="AK293">
            <v>34.020000000000003</v>
          </cell>
          <cell r="AL293">
            <v>27.3</v>
          </cell>
          <cell r="AM293">
            <v>26.87</v>
          </cell>
          <cell r="AN293">
            <v>25.62</v>
          </cell>
          <cell r="AO293">
            <v>44.36</v>
          </cell>
          <cell r="AP293">
            <v>30.64</v>
          </cell>
          <cell r="AQ293">
            <v>21.41</v>
          </cell>
          <cell r="AR293">
            <v>17.79</v>
          </cell>
          <cell r="AS293">
            <v>20.03</v>
          </cell>
          <cell r="AT293">
            <v>0</v>
          </cell>
          <cell r="AU293">
            <v>0</v>
          </cell>
          <cell r="AV293">
            <v>0</v>
          </cell>
          <cell r="AW293">
            <v>0</v>
          </cell>
          <cell r="AX293">
            <v>0</v>
          </cell>
          <cell r="AY293">
            <v>0</v>
          </cell>
          <cell r="AZ293">
            <v>0</v>
          </cell>
          <cell r="BA293">
            <v>0</v>
          </cell>
        </row>
        <row r="294">
          <cell r="B294">
            <v>19</v>
          </cell>
          <cell r="C294">
            <v>0</v>
          </cell>
          <cell r="D294">
            <v>0</v>
          </cell>
          <cell r="E294">
            <v>0</v>
          </cell>
          <cell r="F294">
            <v>0</v>
          </cell>
          <cell r="G294">
            <v>0</v>
          </cell>
          <cell r="H294">
            <v>0</v>
          </cell>
          <cell r="I294">
            <v>0</v>
          </cell>
          <cell r="J294">
            <v>0</v>
          </cell>
          <cell r="K294">
            <v>0</v>
          </cell>
          <cell r="L294">
            <v>0</v>
          </cell>
          <cell r="M294">
            <v>0</v>
          </cell>
          <cell r="N294">
            <v>0</v>
          </cell>
          <cell r="Q294">
            <v>35</v>
          </cell>
          <cell r="S294">
            <v>12.6</v>
          </cell>
          <cell r="T294">
            <v>24.5</v>
          </cell>
          <cell r="U294">
            <v>41.6</v>
          </cell>
          <cell r="W294">
            <v>16.399999999999999</v>
          </cell>
          <cell r="X294">
            <v>40.299999999999997</v>
          </cell>
          <cell r="Z294">
            <v>39.5</v>
          </cell>
          <cell r="AA294">
            <v>51.1</v>
          </cell>
          <cell r="AB294">
            <v>10.6</v>
          </cell>
          <cell r="AC294">
            <v>20.3</v>
          </cell>
          <cell r="AD294">
            <v>24.6</v>
          </cell>
          <cell r="AE294">
            <v>39</v>
          </cell>
          <cell r="AF294">
            <v>63.7</v>
          </cell>
          <cell r="AJ294">
            <v>0</v>
          </cell>
          <cell r="AK294">
            <v>15.27</v>
          </cell>
          <cell r="AL294">
            <v>30.41</v>
          </cell>
          <cell r="AM294">
            <v>36.83</v>
          </cell>
          <cell r="AN294">
            <v>27.08</v>
          </cell>
          <cell r="AO294">
            <v>36.83</v>
          </cell>
          <cell r="AP294">
            <v>33.520000000000003</v>
          </cell>
          <cell r="AQ294">
            <v>20.89</v>
          </cell>
          <cell r="AR294">
            <v>15.53</v>
          </cell>
          <cell r="AS294">
            <v>15.53</v>
          </cell>
          <cell r="AT294">
            <v>0</v>
          </cell>
          <cell r="AU294">
            <v>0</v>
          </cell>
          <cell r="AV294">
            <v>0</v>
          </cell>
          <cell r="AW294">
            <v>0</v>
          </cell>
          <cell r="AX294">
            <v>0</v>
          </cell>
          <cell r="AY294">
            <v>0</v>
          </cell>
          <cell r="AZ294">
            <v>0</v>
          </cell>
          <cell r="BA294">
            <v>0</v>
          </cell>
        </row>
        <row r="295">
          <cell r="B295">
            <v>20</v>
          </cell>
          <cell r="C295">
            <v>0</v>
          </cell>
          <cell r="D295">
            <v>0</v>
          </cell>
          <cell r="E295">
            <v>0</v>
          </cell>
          <cell r="F295">
            <v>0</v>
          </cell>
          <cell r="G295">
            <v>0</v>
          </cell>
          <cell r="H295">
            <v>0</v>
          </cell>
          <cell r="I295">
            <v>0</v>
          </cell>
          <cell r="J295">
            <v>0</v>
          </cell>
          <cell r="K295">
            <v>0</v>
          </cell>
          <cell r="L295">
            <v>0</v>
          </cell>
          <cell r="M295">
            <v>0</v>
          </cell>
          <cell r="N295">
            <v>0</v>
          </cell>
          <cell r="Q295">
            <v>25.4</v>
          </cell>
          <cell r="S295">
            <v>10.6</v>
          </cell>
          <cell r="T295">
            <v>37.1</v>
          </cell>
          <cell r="U295">
            <v>31.8</v>
          </cell>
          <cell r="W295">
            <v>22.1</v>
          </cell>
          <cell r="X295">
            <v>21.3</v>
          </cell>
          <cell r="Z295">
            <v>27.9</v>
          </cell>
          <cell r="AA295">
            <v>55.1</v>
          </cell>
          <cell r="AB295">
            <v>13</v>
          </cell>
          <cell r="AC295">
            <v>45.2</v>
          </cell>
          <cell r="AD295">
            <v>22.5</v>
          </cell>
          <cell r="AE295">
            <v>35.1</v>
          </cell>
          <cell r="AF295">
            <v>49.4</v>
          </cell>
          <cell r="AJ295">
            <v>0</v>
          </cell>
          <cell r="AK295">
            <v>15.14</v>
          </cell>
          <cell r="AL295">
            <v>25.21</v>
          </cell>
          <cell r="AM295">
            <v>31.35</v>
          </cell>
          <cell r="AN295">
            <v>20.89</v>
          </cell>
          <cell r="AO295">
            <v>30.88</v>
          </cell>
          <cell r="AP295">
            <v>28.38</v>
          </cell>
          <cell r="AQ295">
            <v>21.41</v>
          </cell>
          <cell r="AR295">
            <v>45.85</v>
          </cell>
          <cell r="AS295">
            <v>15.27</v>
          </cell>
          <cell r="AT295">
            <v>0</v>
          </cell>
          <cell r="AU295">
            <v>0</v>
          </cell>
          <cell r="AV295">
            <v>0</v>
          </cell>
          <cell r="AW295">
            <v>0</v>
          </cell>
          <cell r="AX295">
            <v>0</v>
          </cell>
          <cell r="AY295">
            <v>0</v>
          </cell>
          <cell r="AZ295">
            <v>0</v>
          </cell>
          <cell r="BA295">
            <v>0</v>
          </cell>
        </row>
        <row r="296">
          <cell r="B296">
            <v>21</v>
          </cell>
          <cell r="C296">
            <v>0</v>
          </cell>
          <cell r="D296">
            <v>0</v>
          </cell>
          <cell r="E296">
            <v>0</v>
          </cell>
          <cell r="F296">
            <v>0</v>
          </cell>
          <cell r="G296">
            <v>0</v>
          </cell>
          <cell r="H296">
            <v>0</v>
          </cell>
          <cell r="I296">
            <v>0</v>
          </cell>
          <cell r="J296">
            <v>0</v>
          </cell>
          <cell r="K296">
            <v>0</v>
          </cell>
          <cell r="L296">
            <v>0</v>
          </cell>
          <cell r="M296">
            <v>0</v>
          </cell>
          <cell r="N296">
            <v>0</v>
          </cell>
          <cell r="Q296">
            <v>20.8</v>
          </cell>
          <cell r="S296">
            <v>14.7</v>
          </cell>
          <cell r="T296">
            <v>23.6</v>
          </cell>
          <cell r="U296">
            <v>67.099999999999994</v>
          </cell>
          <cell r="W296">
            <v>17.100000000000001</v>
          </cell>
          <cell r="X296">
            <v>16.8</v>
          </cell>
          <cell r="Z296">
            <v>23.7</v>
          </cell>
          <cell r="AA296">
            <v>39.9</v>
          </cell>
          <cell r="AB296">
            <v>12.9</v>
          </cell>
          <cell r="AC296">
            <v>33.299999999999997</v>
          </cell>
          <cell r="AD296">
            <v>23.5</v>
          </cell>
          <cell r="AE296">
            <v>33.700000000000003</v>
          </cell>
          <cell r="AF296">
            <v>45.2</v>
          </cell>
          <cell r="AJ296">
            <v>0</v>
          </cell>
          <cell r="AK296">
            <v>14.27</v>
          </cell>
          <cell r="AL296">
            <v>30.41</v>
          </cell>
          <cell r="AM296">
            <v>36.83</v>
          </cell>
          <cell r="AN296">
            <v>31.11</v>
          </cell>
          <cell r="AO296">
            <v>28.6</v>
          </cell>
          <cell r="AP296">
            <v>33.770000000000003</v>
          </cell>
          <cell r="AQ296">
            <v>19.7</v>
          </cell>
          <cell r="AR296">
            <v>18.41</v>
          </cell>
          <cell r="AS296">
            <v>18.100000000000001</v>
          </cell>
          <cell r="AT296">
            <v>0</v>
          </cell>
          <cell r="AU296">
            <v>0</v>
          </cell>
          <cell r="AV296">
            <v>0</v>
          </cell>
          <cell r="AW296">
            <v>0</v>
          </cell>
          <cell r="AX296">
            <v>0</v>
          </cell>
          <cell r="AY296">
            <v>0</v>
          </cell>
          <cell r="AZ296">
            <v>0</v>
          </cell>
          <cell r="BA296">
            <v>0</v>
          </cell>
        </row>
        <row r="297">
          <cell r="B297">
            <v>22</v>
          </cell>
          <cell r="C297">
            <v>0</v>
          </cell>
          <cell r="D297">
            <v>0</v>
          </cell>
          <cell r="E297">
            <v>0</v>
          </cell>
          <cell r="F297">
            <v>0</v>
          </cell>
          <cell r="G297">
            <v>0</v>
          </cell>
          <cell r="H297">
            <v>0</v>
          </cell>
          <cell r="I297">
            <v>0</v>
          </cell>
          <cell r="J297">
            <v>0</v>
          </cell>
          <cell r="K297">
            <v>0</v>
          </cell>
          <cell r="L297">
            <v>0</v>
          </cell>
          <cell r="M297">
            <v>0</v>
          </cell>
          <cell r="N297">
            <v>0</v>
          </cell>
          <cell r="Q297">
            <v>18.5</v>
          </cell>
          <cell r="S297">
            <v>17.8</v>
          </cell>
          <cell r="T297">
            <v>21</v>
          </cell>
          <cell r="U297">
            <v>46.1</v>
          </cell>
          <cell r="W297">
            <v>21.4</v>
          </cell>
          <cell r="X297">
            <v>15.8</v>
          </cell>
          <cell r="Z297">
            <v>19.899999999999999</v>
          </cell>
          <cell r="AA297">
            <v>55.8</v>
          </cell>
          <cell r="AB297">
            <v>12.5</v>
          </cell>
          <cell r="AC297">
            <v>75.2</v>
          </cell>
          <cell r="AD297">
            <v>24.1</v>
          </cell>
          <cell r="AE297">
            <v>35.4</v>
          </cell>
          <cell r="AF297">
            <v>39.1</v>
          </cell>
          <cell r="AJ297">
            <v>0</v>
          </cell>
          <cell r="AK297">
            <v>17.64</v>
          </cell>
          <cell r="AL297">
            <v>28.6</v>
          </cell>
          <cell r="AM297">
            <v>34.770000000000003</v>
          </cell>
          <cell r="AN297">
            <v>48.92</v>
          </cell>
          <cell r="AO297">
            <v>26.03</v>
          </cell>
          <cell r="AP297">
            <v>31.82</v>
          </cell>
          <cell r="AQ297">
            <v>18.41</v>
          </cell>
          <cell r="AR297">
            <v>17.79</v>
          </cell>
          <cell r="AS297">
            <v>16.62</v>
          </cell>
          <cell r="AT297">
            <v>0</v>
          </cell>
          <cell r="AU297">
            <v>0</v>
          </cell>
          <cell r="AV297">
            <v>0</v>
          </cell>
          <cell r="AW297">
            <v>0</v>
          </cell>
          <cell r="AX297">
            <v>0</v>
          </cell>
          <cell r="AY297">
            <v>0</v>
          </cell>
          <cell r="AZ297">
            <v>0</v>
          </cell>
          <cell r="BA297">
            <v>0</v>
          </cell>
        </row>
        <row r="298">
          <cell r="B298">
            <v>23</v>
          </cell>
          <cell r="C298">
            <v>0</v>
          </cell>
          <cell r="D298">
            <v>0</v>
          </cell>
          <cell r="E298">
            <v>0</v>
          </cell>
          <cell r="F298">
            <v>0</v>
          </cell>
          <cell r="G298">
            <v>0</v>
          </cell>
          <cell r="H298">
            <v>0</v>
          </cell>
          <cell r="I298">
            <v>0</v>
          </cell>
          <cell r="J298">
            <v>0</v>
          </cell>
          <cell r="K298">
            <v>0</v>
          </cell>
          <cell r="L298">
            <v>0</v>
          </cell>
          <cell r="M298">
            <v>0</v>
          </cell>
          <cell r="N298">
            <v>0</v>
          </cell>
          <cell r="Q298">
            <v>21.6</v>
          </cell>
          <cell r="S298">
            <v>20.5</v>
          </cell>
          <cell r="T298">
            <v>19.600000000000001</v>
          </cell>
          <cell r="U298">
            <v>110.9</v>
          </cell>
          <cell r="W298">
            <v>18.600000000000001</v>
          </cell>
          <cell r="Z298">
            <v>29.2</v>
          </cell>
          <cell r="AA298">
            <v>42.7</v>
          </cell>
          <cell r="AB298">
            <v>12.7</v>
          </cell>
          <cell r="AC298">
            <v>49.1</v>
          </cell>
          <cell r="AD298">
            <v>20.100000000000001</v>
          </cell>
          <cell r="AE298">
            <v>22.5</v>
          </cell>
          <cell r="AF298">
            <v>33</v>
          </cell>
          <cell r="AJ298">
            <v>0</v>
          </cell>
          <cell r="AK298">
            <v>16.059999999999999</v>
          </cell>
          <cell r="AL298">
            <v>41.19</v>
          </cell>
          <cell r="AM298">
            <v>48.3</v>
          </cell>
          <cell r="AN298">
            <v>37.090000000000003</v>
          </cell>
          <cell r="AO298">
            <v>22.88</v>
          </cell>
          <cell r="AP298">
            <v>44.36</v>
          </cell>
          <cell r="AQ298">
            <v>17.489999999999998</v>
          </cell>
          <cell r="AR298">
            <v>15.27</v>
          </cell>
          <cell r="AS298">
            <v>15.53</v>
          </cell>
          <cell r="AT298">
            <v>0</v>
          </cell>
          <cell r="AU298">
            <v>0</v>
          </cell>
          <cell r="AV298">
            <v>0</v>
          </cell>
          <cell r="AW298">
            <v>0</v>
          </cell>
          <cell r="AX298">
            <v>0</v>
          </cell>
          <cell r="AY298">
            <v>0</v>
          </cell>
          <cell r="AZ298">
            <v>0</v>
          </cell>
          <cell r="BA298">
            <v>0</v>
          </cell>
        </row>
        <row r="299">
          <cell r="B299">
            <v>24</v>
          </cell>
          <cell r="C299">
            <v>0</v>
          </cell>
          <cell r="D299">
            <v>0</v>
          </cell>
          <cell r="E299">
            <v>0</v>
          </cell>
          <cell r="F299">
            <v>0</v>
          </cell>
          <cell r="G299">
            <v>0</v>
          </cell>
          <cell r="H299">
            <v>0</v>
          </cell>
          <cell r="I299">
            <v>0</v>
          </cell>
          <cell r="J299">
            <v>0</v>
          </cell>
          <cell r="K299">
            <v>0</v>
          </cell>
          <cell r="L299">
            <v>0</v>
          </cell>
          <cell r="M299">
            <v>0</v>
          </cell>
          <cell r="N299">
            <v>0</v>
          </cell>
          <cell r="Q299">
            <v>39.1</v>
          </cell>
          <cell r="S299">
            <v>19.399999999999999</v>
          </cell>
          <cell r="T299">
            <v>20.399999999999999</v>
          </cell>
          <cell r="U299">
            <v>67</v>
          </cell>
          <cell r="W299">
            <v>17.600000000000001</v>
          </cell>
          <cell r="Z299">
            <v>19.600000000000001</v>
          </cell>
          <cell r="AA299">
            <v>37.299999999999997</v>
          </cell>
          <cell r="AB299">
            <v>37.700000000000003</v>
          </cell>
          <cell r="AC299">
            <v>48.3</v>
          </cell>
          <cell r="AD299">
            <v>21.3</v>
          </cell>
          <cell r="AE299">
            <v>20.5</v>
          </cell>
          <cell r="AF299">
            <v>31.5</v>
          </cell>
          <cell r="AJ299">
            <v>0</v>
          </cell>
          <cell r="AK299">
            <v>16.2</v>
          </cell>
          <cell r="AL299">
            <v>28.6</v>
          </cell>
          <cell r="AM299">
            <v>34.770000000000003</v>
          </cell>
          <cell r="AN299">
            <v>26.45</v>
          </cell>
          <cell r="AO299">
            <v>26.87</v>
          </cell>
          <cell r="AP299">
            <v>31.82</v>
          </cell>
          <cell r="AQ299">
            <v>29.5</v>
          </cell>
          <cell r="AR299">
            <v>29.95</v>
          </cell>
          <cell r="AS299">
            <v>21.06</v>
          </cell>
          <cell r="AT299">
            <v>0</v>
          </cell>
          <cell r="AU299">
            <v>0</v>
          </cell>
          <cell r="AV299">
            <v>0</v>
          </cell>
          <cell r="AW299">
            <v>0</v>
          </cell>
          <cell r="AX299">
            <v>0</v>
          </cell>
          <cell r="AY299">
            <v>0</v>
          </cell>
          <cell r="AZ299">
            <v>0</v>
          </cell>
          <cell r="BA299">
            <v>0</v>
          </cell>
        </row>
        <row r="300">
          <cell r="B300">
            <v>25</v>
          </cell>
          <cell r="C300">
            <v>0</v>
          </cell>
          <cell r="D300">
            <v>0</v>
          </cell>
          <cell r="E300">
            <v>0</v>
          </cell>
          <cell r="F300">
            <v>0</v>
          </cell>
          <cell r="G300">
            <v>0</v>
          </cell>
          <cell r="H300">
            <v>0</v>
          </cell>
          <cell r="I300">
            <v>0</v>
          </cell>
          <cell r="J300">
            <v>0</v>
          </cell>
          <cell r="K300">
            <v>0</v>
          </cell>
          <cell r="L300">
            <v>0</v>
          </cell>
          <cell r="M300">
            <v>0</v>
          </cell>
          <cell r="N300">
            <v>0</v>
          </cell>
          <cell r="Q300">
            <v>37.1</v>
          </cell>
          <cell r="S300">
            <v>24.5</v>
          </cell>
          <cell r="T300">
            <v>24.2</v>
          </cell>
          <cell r="U300">
            <v>70.400000000000006</v>
          </cell>
          <cell r="W300">
            <v>17.3</v>
          </cell>
          <cell r="Z300">
            <v>18.5</v>
          </cell>
          <cell r="AA300">
            <v>93.8</v>
          </cell>
          <cell r="AB300">
            <v>12.9</v>
          </cell>
          <cell r="AC300">
            <v>61.6</v>
          </cell>
          <cell r="AD300">
            <v>24.3</v>
          </cell>
          <cell r="AE300">
            <v>21.6</v>
          </cell>
          <cell r="AF300">
            <v>29.2</v>
          </cell>
          <cell r="AJ300">
            <v>0</v>
          </cell>
          <cell r="AK300">
            <v>16.62</v>
          </cell>
          <cell r="AL300">
            <v>29.5</v>
          </cell>
          <cell r="AM300">
            <v>35.79</v>
          </cell>
          <cell r="AN300">
            <v>26.87</v>
          </cell>
          <cell r="AO300">
            <v>51.47</v>
          </cell>
          <cell r="AP300">
            <v>32.78</v>
          </cell>
          <cell r="AQ300">
            <v>28.82</v>
          </cell>
          <cell r="AR300">
            <v>22.88</v>
          </cell>
          <cell r="AS300">
            <v>42.9</v>
          </cell>
          <cell r="AT300">
            <v>0</v>
          </cell>
          <cell r="AU300">
            <v>0</v>
          </cell>
          <cell r="AV300">
            <v>0</v>
          </cell>
          <cell r="AW300">
            <v>0</v>
          </cell>
          <cell r="AX300">
            <v>0</v>
          </cell>
          <cell r="AY300">
            <v>0</v>
          </cell>
          <cell r="AZ300">
            <v>0</v>
          </cell>
          <cell r="BA300">
            <v>0</v>
          </cell>
        </row>
        <row r="301">
          <cell r="B301">
            <v>26</v>
          </cell>
          <cell r="C301">
            <v>0</v>
          </cell>
          <cell r="D301">
            <v>0</v>
          </cell>
          <cell r="E301">
            <v>0</v>
          </cell>
          <cell r="F301">
            <v>0</v>
          </cell>
          <cell r="G301">
            <v>0</v>
          </cell>
          <cell r="H301">
            <v>0</v>
          </cell>
          <cell r="I301">
            <v>0</v>
          </cell>
          <cell r="J301">
            <v>0</v>
          </cell>
          <cell r="K301">
            <v>0</v>
          </cell>
          <cell r="L301">
            <v>0</v>
          </cell>
          <cell r="M301">
            <v>0</v>
          </cell>
          <cell r="N301">
            <v>0</v>
          </cell>
          <cell r="Q301">
            <v>97.3</v>
          </cell>
          <cell r="S301">
            <v>22</v>
          </cell>
          <cell r="T301">
            <v>20.2</v>
          </cell>
          <cell r="U301">
            <v>58.2</v>
          </cell>
          <cell r="W301">
            <v>21.8</v>
          </cell>
          <cell r="Z301">
            <v>24</v>
          </cell>
          <cell r="AA301">
            <v>104.3</v>
          </cell>
          <cell r="AB301">
            <v>26.5</v>
          </cell>
          <cell r="AC301">
            <v>56.4</v>
          </cell>
          <cell r="AD301">
            <v>26.4</v>
          </cell>
          <cell r="AE301">
            <v>20.3</v>
          </cell>
          <cell r="AF301">
            <v>29.2</v>
          </cell>
          <cell r="AJ301">
            <v>0</v>
          </cell>
          <cell r="AK301">
            <v>14.76</v>
          </cell>
          <cell r="AL301">
            <v>24.02</v>
          </cell>
          <cell r="AM301">
            <v>29.95</v>
          </cell>
          <cell r="AN301">
            <v>26.45</v>
          </cell>
          <cell r="AO301">
            <v>36.049999999999997</v>
          </cell>
          <cell r="AP301">
            <v>27.3</v>
          </cell>
          <cell r="AQ301">
            <v>20.37</v>
          </cell>
          <cell r="AR301">
            <v>23.64</v>
          </cell>
          <cell r="AS301">
            <v>32.299999999999997</v>
          </cell>
          <cell r="AT301">
            <v>0</v>
          </cell>
          <cell r="AU301">
            <v>0</v>
          </cell>
          <cell r="AV301">
            <v>0</v>
          </cell>
          <cell r="AW301">
            <v>0</v>
          </cell>
          <cell r="AX301">
            <v>0</v>
          </cell>
          <cell r="AY301">
            <v>0</v>
          </cell>
          <cell r="AZ301">
            <v>0</v>
          </cell>
          <cell r="BA301">
            <v>0</v>
          </cell>
        </row>
        <row r="302">
          <cell r="B302">
            <v>27</v>
          </cell>
          <cell r="C302">
            <v>0</v>
          </cell>
          <cell r="D302">
            <v>0</v>
          </cell>
          <cell r="E302">
            <v>0</v>
          </cell>
          <cell r="F302">
            <v>0</v>
          </cell>
          <cell r="G302">
            <v>0</v>
          </cell>
          <cell r="H302">
            <v>0</v>
          </cell>
          <cell r="I302">
            <v>0</v>
          </cell>
          <cell r="J302">
            <v>0</v>
          </cell>
          <cell r="K302">
            <v>0</v>
          </cell>
          <cell r="L302">
            <v>0</v>
          </cell>
          <cell r="M302">
            <v>0</v>
          </cell>
          <cell r="N302">
            <v>0</v>
          </cell>
          <cell r="Q302">
            <v>65.099999999999994</v>
          </cell>
          <cell r="S302">
            <v>21.5</v>
          </cell>
          <cell r="T302">
            <v>18.3</v>
          </cell>
          <cell r="U302">
            <v>44.3</v>
          </cell>
          <cell r="W302">
            <v>30.5</v>
          </cell>
          <cell r="Z302">
            <v>21.4</v>
          </cell>
          <cell r="AA302">
            <v>194.4</v>
          </cell>
          <cell r="AB302">
            <v>21.6</v>
          </cell>
          <cell r="AC302">
            <v>41.9</v>
          </cell>
          <cell r="AD302">
            <v>30.1</v>
          </cell>
          <cell r="AE302">
            <v>27</v>
          </cell>
          <cell r="AF302">
            <v>31.4</v>
          </cell>
          <cell r="AJ302">
            <v>0</v>
          </cell>
          <cell r="AK302">
            <v>17.2</v>
          </cell>
          <cell r="AL302">
            <v>45.85</v>
          </cell>
          <cell r="AM302">
            <v>28.16</v>
          </cell>
          <cell r="AN302">
            <v>21.41</v>
          </cell>
          <cell r="AO302">
            <v>34.770000000000003</v>
          </cell>
          <cell r="AP302">
            <v>48.92</v>
          </cell>
          <cell r="AQ302">
            <v>18.41</v>
          </cell>
          <cell r="AR302">
            <v>21.06</v>
          </cell>
          <cell r="AS302">
            <v>41.19</v>
          </cell>
          <cell r="AT302">
            <v>0</v>
          </cell>
          <cell r="AU302">
            <v>0</v>
          </cell>
          <cell r="AV302">
            <v>0</v>
          </cell>
          <cell r="AW302">
            <v>0</v>
          </cell>
          <cell r="AX302">
            <v>0</v>
          </cell>
          <cell r="AY302">
            <v>0</v>
          </cell>
          <cell r="AZ302">
            <v>0</v>
          </cell>
          <cell r="BA302">
            <v>0</v>
          </cell>
        </row>
        <row r="303">
          <cell r="B303">
            <v>28</v>
          </cell>
          <cell r="C303">
            <v>0</v>
          </cell>
          <cell r="D303">
            <v>0</v>
          </cell>
          <cell r="E303">
            <v>0</v>
          </cell>
          <cell r="F303">
            <v>0</v>
          </cell>
          <cell r="G303">
            <v>0</v>
          </cell>
          <cell r="H303">
            <v>0</v>
          </cell>
          <cell r="I303">
            <v>0</v>
          </cell>
          <cell r="J303">
            <v>0</v>
          </cell>
          <cell r="K303">
            <v>0</v>
          </cell>
          <cell r="L303">
            <v>0</v>
          </cell>
          <cell r="M303">
            <v>0</v>
          </cell>
          <cell r="N303">
            <v>0</v>
          </cell>
          <cell r="Q303">
            <v>47.8</v>
          </cell>
          <cell r="S303">
            <v>19</v>
          </cell>
          <cell r="T303">
            <v>23</v>
          </cell>
          <cell r="U303">
            <v>36.700000000000003</v>
          </cell>
          <cell r="W303">
            <v>36.5</v>
          </cell>
          <cell r="X303">
            <v>20.8</v>
          </cell>
          <cell r="Z303">
            <v>19</v>
          </cell>
          <cell r="AA303">
            <v>126.5</v>
          </cell>
          <cell r="AB303">
            <v>31</v>
          </cell>
          <cell r="AC303">
            <v>36.9</v>
          </cell>
          <cell r="AD303">
            <v>59.5</v>
          </cell>
          <cell r="AE303">
            <v>61.5</v>
          </cell>
          <cell r="AF303">
            <v>52.8</v>
          </cell>
          <cell r="AJ303">
            <v>0</v>
          </cell>
          <cell r="AK303">
            <v>15.79</v>
          </cell>
          <cell r="AL303">
            <v>34.26</v>
          </cell>
          <cell r="AM303">
            <v>27.73</v>
          </cell>
          <cell r="AN303">
            <v>18.72</v>
          </cell>
          <cell r="AO303">
            <v>36.049999999999997</v>
          </cell>
          <cell r="AP303">
            <v>37.36</v>
          </cell>
          <cell r="AQ303">
            <v>18.41</v>
          </cell>
          <cell r="AR303">
            <v>20.71</v>
          </cell>
          <cell r="AS303">
            <v>50.82</v>
          </cell>
          <cell r="AT303">
            <v>0</v>
          </cell>
          <cell r="AU303">
            <v>0</v>
          </cell>
          <cell r="AV303">
            <v>0</v>
          </cell>
          <cell r="AW303">
            <v>0</v>
          </cell>
          <cell r="AX303">
            <v>0</v>
          </cell>
          <cell r="AY303">
            <v>0</v>
          </cell>
          <cell r="AZ303">
            <v>0</v>
          </cell>
          <cell r="BA303">
            <v>0</v>
          </cell>
        </row>
        <row r="304">
          <cell r="B304">
            <v>29</v>
          </cell>
          <cell r="C304">
            <v>0</v>
          </cell>
          <cell r="D304">
            <v>0</v>
          </cell>
          <cell r="E304">
            <v>0</v>
          </cell>
          <cell r="F304">
            <v>0</v>
          </cell>
          <cell r="G304">
            <v>0</v>
          </cell>
          <cell r="H304">
            <v>0</v>
          </cell>
          <cell r="I304">
            <v>0</v>
          </cell>
          <cell r="J304">
            <v>0</v>
          </cell>
          <cell r="K304">
            <v>0</v>
          </cell>
          <cell r="L304">
            <v>0</v>
          </cell>
          <cell r="M304">
            <v>0</v>
          </cell>
          <cell r="N304">
            <v>0</v>
          </cell>
          <cell r="Q304">
            <v>40.5</v>
          </cell>
          <cell r="S304">
            <v>30.7</v>
          </cell>
          <cell r="T304">
            <v>21</v>
          </cell>
          <cell r="U304">
            <v>33.9</v>
          </cell>
          <cell r="W304">
            <v>29.9</v>
          </cell>
          <cell r="X304">
            <v>25</v>
          </cell>
          <cell r="Z304">
            <v>20.5</v>
          </cell>
          <cell r="AA304">
            <v>114.7</v>
          </cell>
          <cell r="AB304">
            <v>25.5</v>
          </cell>
          <cell r="AC304">
            <v>35.1</v>
          </cell>
          <cell r="AD304">
            <v>57.8</v>
          </cell>
          <cell r="AE304">
            <v>35.200000000000003</v>
          </cell>
          <cell r="AF304">
            <v>33.200000000000003</v>
          </cell>
          <cell r="AJ304">
            <v>0</v>
          </cell>
          <cell r="AK304">
            <v>20.03</v>
          </cell>
          <cell r="AL304">
            <v>48.3</v>
          </cell>
          <cell r="AM304">
            <v>28.6</v>
          </cell>
          <cell r="AN304">
            <v>16.48</v>
          </cell>
          <cell r="AO304">
            <v>29.5</v>
          </cell>
          <cell r="AP304">
            <v>51.47</v>
          </cell>
          <cell r="AQ304">
            <v>21.41</v>
          </cell>
          <cell r="AR304">
            <v>21.77</v>
          </cell>
          <cell r="AS304">
            <v>55.43</v>
          </cell>
          <cell r="AT304">
            <v>0</v>
          </cell>
          <cell r="AU304">
            <v>0</v>
          </cell>
          <cell r="AV304">
            <v>0</v>
          </cell>
          <cell r="AW304">
            <v>0</v>
          </cell>
          <cell r="AX304">
            <v>0</v>
          </cell>
          <cell r="AY304">
            <v>0</v>
          </cell>
          <cell r="AZ304">
            <v>0</v>
          </cell>
          <cell r="BA304">
            <v>0</v>
          </cell>
        </row>
        <row r="305">
          <cell r="B305">
            <v>30</v>
          </cell>
          <cell r="C305">
            <v>0</v>
          </cell>
          <cell r="D305">
            <v>0</v>
          </cell>
          <cell r="E305">
            <v>0</v>
          </cell>
          <cell r="F305">
            <v>0</v>
          </cell>
          <cell r="G305">
            <v>0</v>
          </cell>
          <cell r="H305">
            <v>0</v>
          </cell>
          <cell r="I305">
            <v>0</v>
          </cell>
          <cell r="J305">
            <v>0</v>
          </cell>
          <cell r="K305">
            <v>0</v>
          </cell>
          <cell r="L305">
            <v>0</v>
          </cell>
          <cell r="M305">
            <v>0</v>
          </cell>
          <cell r="N305">
            <v>0</v>
          </cell>
          <cell r="Q305">
            <v>37.299999999999997</v>
          </cell>
          <cell r="R305">
            <v>26.4</v>
          </cell>
          <cell r="S305">
            <v>27.2</v>
          </cell>
          <cell r="T305">
            <v>21</v>
          </cell>
          <cell r="U305">
            <v>37.700000000000003</v>
          </cell>
          <cell r="X305">
            <v>41.9</v>
          </cell>
          <cell r="Z305">
            <v>19</v>
          </cell>
          <cell r="AA305">
            <v>85.6</v>
          </cell>
          <cell r="AB305">
            <v>19.899999999999999</v>
          </cell>
          <cell r="AC305">
            <v>30.9</v>
          </cell>
          <cell r="AD305">
            <v>53.2</v>
          </cell>
          <cell r="AE305">
            <v>39.200000000000003</v>
          </cell>
          <cell r="AF305">
            <v>28.2</v>
          </cell>
          <cell r="AJ305">
            <v>0</v>
          </cell>
          <cell r="AK305">
            <v>15.4</v>
          </cell>
          <cell r="AL305">
            <v>31.35</v>
          </cell>
          <cell r="AM305">
            <v>37.89</v>
          </cell>
          <cell r="AN305">
            <v>17.64</v>
          </cell>
          <cell r="AO305">
            <v>45.85</v>
          </cell>
          <cell r="AP305">
            <v>34.770000000000003</v>
          </cell>
          <cell r="AQ305">
            <v>22.69</v>
          </cell>
          <cell r="AR305">
            <v>29.05</v>
          </cell>
          <cell r="AS305">
            <v>55.43</v>
          </cell>
          <cell r="AT305">
            <v>0</v>
          </cell>
          <cell r="AU305">
            <v>0</v>
          </cell>
          <cell r="AV305">
            <v>0</v>
          </cell>
          <cell r="AW305">
            <v>0</v>
          </cell>
          <cell r="AX305">
            <v>0</v>
          </cell>
          <cell r="AY305">
            <v>0</v>
          </cell>
          <cell r="AZ305">
            <v>0</v>
          </cell>
          <cell r="BA305">
            <v>0</v>
          </cell>
        </row>
        <row r="306">
          <cell r="B306">
            <v>31</v>
          </cell>
          <cell r="C306">
            <v>0</v>
          </cell>
          <cell r="D306">
            <v>0</v>
          </cell>
          <cell r="E306">
            <v>0</v>
          </cell>
          <cell r="F306">
            <v>0</v>
          </cell>
          <cell r="G306">
            <v>0</v>
          </cell>
          <cell r="H306">
            <v>0</v>
          </cell>
          <cell r="I306">
            <v>0</v>
          </cell>
          <cell r="J306">
            <v>0</v>
          </cell>
          <cell r="K306">
            <v>0</v>
          </cell>
          <cell r="L306">
            <v>0</v>
          </cell>
          <cell r="M306">
            <v>0</v>
          </cell>
          <cell r="N306">
            <v>0</v>
          </cell>
          <cell r="Q306">
            <v>44.5</v>
          </cell>
          <cell r="R306">
            <v>31.5</v>
          </cell>
          <cell r="S306">
            <v>32.6</v>
          </cell>
          <cell r="T306">
            <v>21.3</v>
          </cell>
          <cell r="U306">
            <v>29.2</v>
          </cell>
          <cell r="X306">
            <v>33.1</v>
          </cell>
          <cell r="Z306">
            <v>18.2</v>
          </cell>
          <cell r="AA306">
            <v>77</v>
          </cell>
          <cell r="AB306">
            <v>16.3</v>
          </cell>
          <cell r="AC306">
            <v>29.3</v>
          </cell>
          <cell r="AD306">
            <v>89.3</v>
          </cell>
          <cell r="AE306">
            <v>35</v>
          </cell>
          <cell r="AF306">
            <v>33.4</v>
          </cell>
          <cell r="AJ306">
            <v>0</v>
          </cell>
          <cell r="AK306">
            <v>14.76</v>
          </cell>
          <cell r="AL306">
            <v>52.12</v>
          </cell>
          <cell r="AM306">
            <v>29.95</v>
          </cell>
          <cell r="AN306">
            <v>16.48</v>
          </cell>
          <cell r="AO306">
            <v>0</v>
          </cell>
          <cell r="AP306">
            <v>55.43</v>
          </cell>
          <cell r="AQ306">
            <v>17.64</v>
          </cell>
          <cell r="AR306">
            <v>36.31</v>
          </cell>
          <cell r="AS306">
            <v>44.65</v>
          </cell>
          <cell r="AT306">
            <v>0</v>
          </cell>
          <cell r="AU306">
            <v>0</v>
          </cell>
          <cell r="AV306">
            <v>0</v>
          </cell>
          <cell r="AW306">
            <v>0</v>
          </cell>
          <cell r="AX306">
            <v>0</v>
          </cell>
          <cell r="AY306">
            <v>0</v>
          </cell>
          <cell r="AZ306">
            <v>0</v>
          </cell>
          <cell r="BA306">
            <v>0</v>
          </cell>
        </row>
        <row r="307">
          <cell r="B307">
            <v>1</v>
          </cell>
          <cell r="C307">
            <v>0</v>
          </cell>
          <cell r="D307">
            <v>0</v>
          </cell>
          <cell r="E307">
            <v>0</v>
          </cell>
          <cell r="F307">
            <v>0</v>
          </cell>
          <cell r="G307">
            <v>0</v>
          </cell>
          <cell r="H307">
            <v>0</v>
          </cell>
          <cell r="I307">
            <v>0</v>
          </cell>
          <cell r="J307">
            <v>0</v>
          </cell>
          <cell r="K307">
            <v>0</v>
          </cell>
          <cell r="L307">
            <v>0</v>
          </cell>
          <cell r="M307">
            <v>0</v>
          </cell>
          <cell r="N307">
            <v>0</v>
          </cell>
          <cell r="Q307">
            <v>33.700000000000003</v>
          </cell>
          <cell r="R307">
            <v>40.1</v>
          </cell>
          <cell r="S307">
            <v>27.4</v>
          </cell>
          <cell r="U307">
            <v>26.6</v>
          </cell>
          <cell r="X307">
            <v>43.7</v>
          </cell>
          <cell r="Z307">
            <v>18.7</v>
          </cell>
          <cell r="AA307">
            <v>77.599999999999994</v>
          </cell>
          <cell r="AB307">
            <v>16.3</v>
          </cell>
          <cell r="AC307">
            <v>30.9</v>
          </cell>
          <cell r="AD307">
            <v>86.4</v>
          </cell>
          <cell r="AE307">
            <v>32.200000000000003</v>
          </cell>
          <cell r="AF307">
            <v>66.7</v>
          </cell>
          <cell r="AJ307">
            <v>0</v>
          </cell>
          <cell r="AK307">
            <v>13.8</v>
          </cell>
          <cell r="AL307">
            <v>39.520000000000003</v>
          </cell>
          <cell r="AM307">
            <v>27.73</v>
          </cell>
          <cell r="AN307">
            <v>18.72</v>
          </cell>
          <cell r="AO307">
            <v>29.5</v>
          </cell>
          <cell r="AP307">
            <v>42.9</v>
          </cell>
          <cell r="AQ307">
            <v>42.9</v>
          </cell>
          <cell r="AR307">
            <v>34.770000000000003</v>
          </cell>
          <cell r="AS307">
            <v>34.770000000000003</v>
          </cell>
          <cell r="AT307">
            <v>0</v>
          </cell>
          <cell r="AU307">
            <v>0</v>
          </cell>
          <cell r="AV307">
            <v>0</v>
          </cell>
          <cell r="AW307">
            <v>0</v>
          </cell>
          <cell r="AX307">
            <v>0</v>
          </cell>
          <cell r="AY307">
            <v>0</v>
          </cell>
          <cell r="AZ307">
            <v>0</v>
          </cell>
          <cell r="BA307">
            <v>0</v>
          </cell>
        </row>
        <row r="308">
          <cell r="B308">
            <v>2</v>
          </cell>
          <cell r="C308">
            <v>0</v>
          </cell>
          <cell r="D308">
            <v>0</v>
          </cell>
          <cell r="E308">
            <v>0</v>
          </cell>
          <cell r="F308">
            <v>0</v>
          </cell>
          <cell r="G308">
            <v>0</v>
          </cell>
          <cell r="H308">
            <v>0</v>
          </cell>
          <cell r="I308">
            <v>0</v>
          </cell>
          <cell r="J308">
            <v>0</v>
          </cell>
          <cell r="K308">
            <v>0</v>
          </cell>
          <cell r="L308">
            <v>0</v>
          </cell>
          <cell r="M308">
            <v>0</v>
          </cell>
          <cell r="N308">
            <v>0</v>
          </cell>
          <cell r="Q308">
            <v>30.9</v>
          </cell>
          <cell r="R308">
            <v>25.2</v>
          </cell>
          <cell r="S308">
            <v>24.2</v>
          </cell>
          <cell r="U308">
            <v>23.9</v>
          </cell>
          <cell r="X308">
            <v>32.700000000000003</v>
          </cell>
          <cell r="Z308">
            <v>17.100000000000001</v>
          </cell>
          <cell r="AA308">
            <v>99.7</v>
          </cell>
          <cell r="AB308">
            <v>14.7</v>
          </cell>
          <cell r="AC308">
            <v>27.7</v>
          </cell>
          <cell r="AD308">
            <v>66.900000000000006</v>
          </cell>
          <cell r="AE308">
            <v>49.3</v>
          </cell>
          <cell r="AF308">
            <v>47.2</v>
          </cell>
          <cell r="AJ308">
            <v>0</v>
          </cell>
          <cell r="AK308">
            <v>19.04</v>
          </cell>
          <cell r="AL308">
            <v>39.520000000000003</v>
          </cell>
          <cell r="AM308">
            <v>27.73</v>
          </cell>
          <cell r="AN308">
            <v>15.53</v>
          </cell>
          <cell r="AO308">
            <v>27.51</v>
          </cell>
          <cell r="AP308">
            <v>42.9</v>
          </cell>
          <cell r="AQ308">
            <v>41.47</v>
          </cell>
          <cell r="AR308">
            <v>32.299999999999997</v>
          </cell>
          <cell r="AS308">
            <v>36.83</v>
          </cell>
          <cell r="AT308">
            <v>0</v>
          </cell>
          <cell r="AU308">
            <v>0</v>
          </cell>
          <cell r="AV308">
            <v>0</v>
          </cell>
          <cell r="AW308">
            <v>0</v>
          </cell>
          <cell r="AX308">
            <v>0</v>
          </cell>
          <cell r="AY308">
            <v>0</v>
          </cell>
          <cell r="AZ308">
            <v>0</v>
          </cell>
          <cell r="BA308">
            <v>0</v>
          </cell>
        </row>
        <row r="309">
          <cell r="B309">
            <v>3</v>
          </cell>
          <cell r="C309">
            <v>0</v>
          </cell>
          <cell r="D309">
            <v>0</v>
          </cell>
          <cell r="E309">
            <v>0</v>
          </cell>
          <cell r="F309">
            <v>0</v>
          </cell>
          <cell r="G309">
            <v>0</v>
          </cell>
          <cell r="H309">
            <v>0</v>
          </cell>
          <cell r="I309">
            <v>0</v>
          </cell>
          <cell r="J309">
            <v>0</v>
          </cell>
          <cell r="K309">
            <v>0</v>
          </cell>
          <cell r="L309">
            <v>0</v>
          </cell>
          <cell r="M309">
            <v>0</v>
          </cell>
          <cell r="N309">
            <v>0</v>
          </cell>
          <cell r="Q309">
            <v>28.2</v>
          </cell>
          <cell r="R309">
            <v>27.6</v>
          </cell>
          <cell r="S309">
            <v>28.9</v>
          </cell>
          <cell r="U309">
            <v>35.700000000000003</v>
          </cell>
          <cell r="X309">
            <v>28.1</v>
          </cell>
          <cell r="Z309">
            <v>16.5</v>
          </cell>
          <cell r="AA309">
            <v>80.2</v>
          </cell>
          <cell r="AB309">
            <v>13.4</v>
          </cell>
          <cell r="AC309">
            <v>43.1</v>
          </cell>
          <cell r="AD309">
            <v>55.5</v>
          </cell>
          <cell r="AE309">
            <v>43.3</v>
          </cell>
          <cell r="AF309">
            <v>40.700000000000003</v>
          </cell>
          <cell r="AJ309">
            <v>0</v>
          </cell>
          <cell r="AK309">
            <v>40.06</v>
          </cell>
          <cell r="AL309">
            <v>33.270000000000003</v>
          </cell>
          <cell r="AM309">
            <v>27.73</v>
          </cell>
          <cell r="AN309">
            <v>14.76</v>
          </cell>
          <cell r="AO309">
            <v>26.66</v>
          </cell>
          <cell r="AP309">
            <v>36.57</v>
          </cell>
          <cell r="AQ309">
            <v>47.37</v>
          </cell>
          <cell r="AR309">
            <v>26.87</v>
          </cell>
          <cell r="AS309">
            <v>42.32</v>
          </cell>
          <cell r="AT309">
            <v>0</v>
          </cell>
          <cell r="AU309">
            <v>0</v>
          </cell>
          <cell r="AV309">
            <v>0</v>
          </cell>
          <cell r="AW309">
            <v>0</v>
          </cell>
          <cell r="AX309">
            <v>0</v>
          </cell>
          <cell r="AY309">
            <v>0</v>
          </cell>
          <cell r="AZ309">
            <v>0</v>
          </cell>
          <cell r="BA309">
            <v>0</v>
          </cell>
        </row>
        <row r="310">
          <cell r="B310">
            <v>4</v>
          </cell>
          <cell r="C310">
            <v>0</v>
          </cell>
          <cell r="D310">
            <v>0</v>
          </cell>
          <cell r="E310">
            <v>0</v>
          </cell>
          <cell r="F310">
            <v>0</v>
          </cell>
          <cell r="G310">
            <v>0</v>
          </cell>
          <cell r="H310">
            <v>0</v>
          </cell>
          <cell r="I310">
            <v>0</v>
          </cell>
          <cell r="J310">
            <v>0</v>
          </cell>
          <cell r="K310">
            <v>0</v>
          </cell>
          <cell r="L310">
            <v>0</v>
          </cell>
          <cell r="M310">
            <v>0</v>
          </cell>
          <cell r="N310">
            <v>0</v>
          </cell>
          <cell r="Q310">
            <v>50.6</v>
          </cell>
          <cell r="R310">
            <v>29.6</v>
          </cell>
          <cell r="S310">
            <v>37.299999999999997</v>
          </cell>
          <cell r="U310">
            <v>27.4</v>
          </cell>
          <cell r="X310">
            <v>71.599999999999994</v>
          </cell>
          <cell r="Z310">
            <v>15</v>
          </cell>
          <cell r="AA310">
            <v>67.400000000000006</v>
          </cell>
          <cell r="AB310">
            <v>13.2</v>
          </cell>
          <cell r="AC310">
            <v>29.6</v>
          </cell>
          <cell r="AD310">
            <v>48.7</v>
          </cell>
          <cell r="AE310">
            <v>34</v>
          </cell>
          <cell r="AF310">
            <v>43</v>
          </cell>
          <cell r="AJ310">
            <v>0</v>
          </cell>
          <cell r="AK310">
            <v>23.25</v>
          </cell>
          <cell r="AL310">
            <v>31.35</v>
          </cell>
          <cell r="AM310">
            <v>27.3</v>
          </cell>
          <cell r="AN310">
            <v>15.01</v>
          </cell>
          <cell r="AO310">
            <v>25.83</v>
          </cell>
          <cell r="AP310">
            <v>34.770000000000003</v>
          </cell>
          <cell r="AQ310">
            <v>50.5</v>
          </cell>
          <cell r="AR310">
            <v>24.42</v>
          </cell>
          <cell r="AS310">
            <v>32.299999999999997</v>
          </cell>
          <cell r="AT310">
            <v>0</v>
          </cell>
          <cell r="AU310">
            <v>0</v>
          </cell>
          <cell r="AV310">
            <v>0</v>
          </cell>
          <cell r="AW310">
            <v>0</v>
          </cell>
          <cell r="AX310">
            <v>0</v>
          </cell>
          <cell r="AY310">
            <v>0</v>
          </cell>
          <cell r="AZ310">
            <v>0</v>
          </cell>
          <cell r="BA310">
            <v>0</v>
          </cell>
        </row>
        <row r="311">
          <cell r="B311">
            <v>5</v>
          </cell>
          <cell r="C311">
            <v>0</v>
          </cell>
          <cell r="D311">
            <v>0</v>
          </cell>
          <cell r="E311">
            <v>0</v>
          </cell>
          <cell r="F311">
            <v>0</v>
          </cell>
          <cell r="G311">
            <v>0</v>
          </cell>
          <cell r="H311">
            <v>0</v>
          </cell>
          <cell r="I311">
            <v>0</v>
          </cell>
          <cell r="J311">
            <v>0</v>
          </cell>
          <cell r="K311">
            <v>0</v>
          </cell>
          <cell r="L311">
            <v>0</v>
          </cell>
          <cell r="M311">
            <v>0</v>
          </cell>
          <cell r="N311">
            <v>0</v>
          </cell>
          <cell r="Q311">
            <v>43.5</v>
          </cell>
          <cell r="R311">
            <v>45.2</v>
          </cell>
          <cell r="S311">
            <v>34.299999999999997</v>
          </cell>
          <cell r="U311">
            <v>33.799999999999997</v>
          </cell>
          <cell r="X311">
            <v>58.6</v>
          </cell>
          <cell r="Z311">
            <v>14.6</v>
          </cell>
          <cell r="AA311">
            <v>64</v>
          </cell>
          <cell r="AB311">
            <v>15</v>
          </cell>
          <cell r="AC311">
            <v>28</v>
          </cell>
          <cell r="AD311">
            <v>36.200000000000003</v>
          </cell>
          <cell r="AE311">
            <v>38</v>
          </cell>
          <cell r="AF311">
            <v>61.7</v>
          </cell>
          <cell r="AJ311">
            <v>0</v>
          </cell>
          <cell r="AK311">
            <v>21.24</v>
          </cell>
          <cell r="AL311">
            <v>48.92</v>
          </cell>
          <cell r="AM311">
            <v>28.6</v>
          </cell>
          <cell r="AN311">
            <v>17.2</v>
          </cell>
          <cell r="AO311">
            <v>34.520000000000003</v>
          </cell>
          <cell r="AP311">
            <v>52.12</v>
          </cell>
          <cell r="AQ311">
            <v>41.47</v>
          </cell>
          <cell r="AR311">
            <v>21.06</v>
          </cell>
          <cell r="AS311">
            <v>31.82</v>
          </cell>
          <cell r="AT311">
            <v>0</v>
          </cell>
          <cell r="AU311">
            <v>0</v>
          </cell>
          <cell r="AV311">
            <v>0</v>
          </cell>
          <cell r="AW311">
            <v>0</v>
          </cell>
          <cell r="AX311">
            <v>0</v>
          </cell>
          <cell r="AY311">
            <v>0</v>
          </cell>
          <cell r="AZ311">
            <v>0</v>
          </cell>
          <cell r="BA311">
            <v>0</v>
          </cell>
        </row>
        <row r="312">
          <cell r="B312">
            <v>6</v>
          </cell>
          <cell r="C312">
            <v>0</v>
          </cell>
          <cell r="D312">
            <v>0</v>
          </cell>
          <cell r="E312">
            <v>0</v>
          </cell>
          <cell r="F312">
            <v>0</v>
          </cell>
          <cell r="G312">
            <v>0</v>
          </cell>
          <cell r="H312">
            <v>0</v>
          </cell>
          <cell r="I312">
            <v>0</v>
          </cell>
          <cell r="J312">
            <v>0</v>
          </cell>
          <cell r="K312">
            <v>0</v>
          </cell>
          <cell r="L312">
            <v>0</v>
          </cell>
          <cell r="M312">
            <v>0</v>
          </cell>
          <cell r="N312">
            <v>0</v>
          </cell>
          <cell r="Q312">
            <v>31.2</v>
          </cell>
          <cell r="R312">
            <v>28.8</v>
          </cell>
          <cell r="S312">
            <v>30.2</v>
          </cell>
          <cell r="U312">
            <v>48.5</v>
          </cell>
          <cell r="W312">
            <v>52.7</v>
          </cell>
          <cell r="X312">
            <v>42.8</v>
          </cell>
          <cell r="Z312">
            <v>13.8</v>
          </cell>
          <cell r="AA312">
            <v>72</v>
          </cell>
          <cell r="AB312">
            <v>28.1</v>
          </cell>
          <cell r="AC312">
            <v>32.200000000000003</v>
          </cell>
          <cell r="AD312">
            <v>36.799999999999997</v>
          </cell>
          <cell r="AE312">
            <v>29.2</v>
          </cell>
          <cell r="AF312">
            <v>42.2</v>
          </cell>
          <cell r="AJ312">
            <v>0</v>
          </cell>
          <cell r="AK312">
            <v>18.559999999999999</v>
          </cell>
          <cell r="AL312">
            <v>36.83</v>
          </cell>
          <cell r="AM312">
            <v>28.6</v>
          </cell>
          <cell r="AN312">
            <v>15.27</v>
          </cell>
          <cell r="AO312">
            <v>31.58</v>
          </cell>
          <cell r="AP312">
            <v>40.07</v>
          </cell>
          <cell r="AQ312">
            <v>33.520000000000003</v>
          </cell>
          <cell r="AR312">
            <v>34.770000000000003</v>
          </cell>
          <cell r="AS312">
            <v>26.87</v>
          </cell>
          <cell r="AT312">
            <v>0</v>
          </cell>
          <cell r="AU312">
            <v>0</v>
          </cell>
          <cell r="AV312">
            <v>0</v>
          </cell>
          <cell r="AW312">
            <v>0</v>
          </cell>
          <cell r="AX312">
            <v>0</v>
          </cell>
          <cell r="AY312">
            <v>0</v>
          </cell>
          <cell r="AZ312">
            <v>0</v>
          </cell>
          <cell r="BA312">
            <v>0</v>
          </cell>
        </row>
        <row r="313">
          <cell r="B313">
            <v>7</v>
          </cell>
          <cell r="C313">
            <v>0</v>
          </cell>
          <cell r="D313">
            <v>0</v>
          </cell>
          <cell r="E313">
            <v>0</v>
          </cell>
          <cell r="F313">
            <v>0</v>
          </cell>
          <cell r="G313">
            <v>0</v>
          </cell>
          <cell r="H313">
            <v>0</v>
          </cell>
          <cell r="I313">
            <v>0</v>
          </cell>
          <cell r="J313">
            <v>0</v>
          </cell>
          <cell r="K313">
            <v>0</v>
          </cell>
          <cell r="L313">
            <v>0</v>
          </cell>
          <cell r="M313">
            <v>0</v>
          </cell>
          <cell r="N313">
            <v>0</v>
          </cell>
          <cell r="Q313">
            <v>32.6</v>
          </cell>
          <cell r="R313">
            <v>36.700000000000003</v>
          </cell>
          <cell r="S313">
            <v>26.1</v>
          </cell>
          <cell r="U313">
            <v>39.5</v>
          </cell>
          <cell r="W313">
            <v>39.1</v>
          </cell>
          <cell r="X313">
            <v>58.7</v>
          </cell>
          <cell r="Z313">
            <v>15.1</v>
          </cell>
          <cell r="AA313">
            <v>101.1</v>
          </cell>
          <cell r="AB313">
            <v>20</v>
          </cell>
          <cell r="AC313">
            <v>26.1</v>
          </cell>
          <cell r="AD313">
            <v>33.1</v>
          </cell>
          <cell r="AE313">
            <v>29.4</v>
          </cell>
          <cell r="AF313">
            <v>43.2</v>
          </cell>
          <cell r="AJ313">
            <v>0</v>
          </cell>
          <cell r="AK313">
            <v>42.89</v>
          </cell>
          <cell r="AL313">
            <v>30.88</v>
          </cell>
          <cell r="AM313">
            <v>27.3</v>
          </cell>
          <cell r="AN313">
            <v>20.89</v>
          </cell>
          <cell r="AO313">
            <v>29.27</v>
          </cell>
          <cell r="AP313">
            <v>34.26</v>
          </cell>
          <cell r="AQ313">
            <v>24.61</v>
          </cell>
          <cell r="AR313">
            <v>31.35</v>
          </cell>
          <cell r="AS313">
            <v>24.81</v>
          </cell>
          <cell r="AT313">
            <v>0</v>
          </cell>
          <cell r="AU313">
            <v>0</v>
          </cell>
          <cell r="AV313">
            <v>0</v>
          </cell>
          <cell r="AW313">
            <v>0</v>
          </cell>
          <cell r="AX313">
            <v>0</v>
          </cell>
          <cell r="AY313">
            <v>0</v>
          </cell>
          <cell r="AZ313">
            <v>0</v>
          </cell>
          <cell r="BA313">
            <v>0</v>
          </cell>
        </row>
        <row r="314">
          <cell r="B314">
            <v>8</v>
          </cell>
          <cell r="C314">
            <v>0</v>
          </cell>
          <cell r="D314">
            <v>0</v>
          </cell>
          <cell r="E314">
            <v>0</v>
          </cell>
          <cell r="F314">
            <v>0</v>
          </cell>
          <cell r="G314">
            <v>0</v>
          </cell>
          <cell r="H314">
            <v>0</v>
          </cell>
          <cell r="I314">
            <v>0</v>
          </cell>
          <cell r="J314">
            <v>0</v>
          </cell>
          <cell r="K314">
            <v>0</v>
          </cell>
          <cell r="L314">
            <v>0</v>
          </cell>
          <cell r="M314">
            <v>0</v>
          </cell>
          <cell r="N314">
            <v>0</v>
          </cell>
          <cell r="Q314">
            <v>39.299999999999997</v>
          </cell>
          <cell r="R314">
            <v>53.1</v>
          </cell>
          <cell r="S314">
            <v>23.3</v>
          </cell>
          <cell r="U314">
            <v>29.2</v>
          </cell>
          <cell r="W314">
            <v>43.2</v>
          </cell>
          <cell r="X314">
            <v>106.8</v>
          </cell>
          <cell r="Z314">
            <v>13.4</v>
          </cell>
          <cell r="AA314">
            <v>90</v>
          </cell>
          <cell r="AB314">
            <v>14.5</v>
          </cell>
          <cell r="AC314">
            <v>23.7</v>
          </cell>
          <cell r="AD314">
            <v>31.7</v>
          </cell>
          <cell r="AE314">
            <v>28.8</v>
          </cell>
          <cell r="AF314">
            <v>50.1</v>
          </cell>
          <cell r="AJ314">
            <v>0</v>
          </cell>
          <cell r="AK314">
            <v>25.21</v>
          </cell>
          <cell r="AL314">
            <v>32.78</v>
          </cell>
          <cell r="AM314">
            <v>26.45</v>
          </cell>
          <cell r="AN314">
            <v>37.36</v>
          </cell>
          <cell r="AO314">
            <v>26.66</v>
          </cell>
          <cell r="AP314">
            <v>36.049999999999997</v>
          </cell>
          <cell r="AQ314">
            <v>29.5</v>
          </cell>
          <cell r="AR314">
            <v>21.06</v>
          </cell>
          <cell r="AS314">
            <v>29.05</v>
          </cell>
          <cell r="AT314">
            <v>0</v>
          </cell>
          <cell r="AU314">
            <v>0</v>
          </cell>
          <cell r="AV314">
            <v>0</v>
          </cell>
          <cell r="AW314">
            <v>0</v>
          </cell>
          <cell r="AX314">
            <v>0</v>
          </cell>
          <cell r="AY314">
            <v>0</v>
          </cell>
          <cell r="AZ314">
            <v>0</v>
          </cell>
          <cell r="BA314">
            <v>0</v>
          </cell>
        </row>
        <row r="315">
          <cell r="B315">
            <v>9</v>
          </cell>
          <cell r="C315">
            <v>0</v>
          </cell>
          <cell r="D315">
            <v>0</v>
          </cell>
          <cell r="E315">
            <v>0</v>
          </cell>
          <cell r="F315">
            <v>0</v>
          </cell>
          <cell r="G315">
            <v>0</v>
          </cell>
          <cell r="H315">
            <v>0</v>
          </cell>
          <cell r="I315">
            <v>0</v>
          </cell>
          <cell r="J315">
            <v>0</v>
          </cell>
          <cell r="K315">
            <v>0</v>
          </cell>
          <cell r="L315">
            <v>0</v>
          </cell>
          <cell r="M315">
            <v>0</v>
          </cell>
          <cell r="N315">
            <v>0</v>
          </cell>
          <cell r="Q315">
            <v>38.700000000000003</v>
          </cell>
          <cell r="R315">
            <v>78.099999999999994</v>
          </cell>
          <cell r="S315">
            <v>25.9</v>
          </cell>
          <cell r="U315">
            <v>31.2</v>
          </cell>
          <cell r="X315">
            <v>83.4</v>
          </cell>
          <cell r="Z315">
            <v>13.2</v>
          </cell>
          <cell r="AA315">
            <v>69.900000000000006</v>
          </cell>
          <cell r="AB315">
            <v>36.200000000000003</v>
          </cell>
          <cell r="AC315">
            <v>26.4</v>
          </cell>
          <cell r="AD315">
            <v>28.4</v>
          </cell>
          <cell r="AE315">
            <v>24.5</v>
          </cell>
          <cell r="AF315">
            <v>92.2</v>
          </cell>
          <cell r="AJ315">
            <v>0</v>
          </cell>
          <cell r="AK315">
            <v>19.53</v>
          </cell>
          <cell r="AL315">
            <v>28.16</v>
          </cell>
          <cell r="AM315">
            <v>34.770000000000003</v>
          </cell>
          <cell r="AN315">
            <v>25.42</v>
          </cell>
          <cell r="AO315">
            <v>34.770000000000003</v>
          </cell>
          <cell r="AP315">
            <v>31.58</v>
          </cell>
          <cell r="AQ315">
            <v>33.03</v>
          </cell>
          <cell r="AR315">
            <v>19.37</v>
          </cell>
          <cell r="AS315">
            <v>26.87</v>
          </cell>
          <cell r="AT315">
            <v>0</v>
          </cell>
          <cell r="AU315">
            <v>0</v>
          </cell>
          <cell r="AV315">
            <v>0</v>
          </cell>
          <cell r="AW315">
            <v>0</v>
          </cell>
          <cell r="AX315">
            <v>0</v>
          </cell>
          <cell r="AY315">
            <v>0</v>
          </cell>
          <cell r="AZ315">
            <v>0</v>
          </cell>
          <cell r="BA315">
            <v>0</v>
          </cell>
        </row>
        <row r="316">
          <cell r="B316">
            <v>10</v>
          </cell>
          <cell r="C316">
            <v>0</v>
          </cell>
          <cell r="D316">
            <v>0</v>
          </cell>
          <cell r="E316">
            <v>0</v>
          </cell>
          <cell r="F316">
            <v>0</v>
          </cell>
          <cell r="G316">
            <v>0</v>
          </cell>
          <cell r="H316">
            <v>0</v>
          </cell>
          <cell r="I316">
            <v>0</v>
          </cell>
          <cell r="J316">
            <v>0</v>
          </cell>
          <cell r="K316">
            <v>0</v>
          </cell>
          <cell r="L316">
            <v>0</v>
          </cell>
          <cell r="M316">
            <v>0</v>
          </cell>
          <cell r="N316">
            <v>0</v>
          </cell>
          <cell r="Q316">
            <v>37.1</v>
          </cell>
          <cell r="R316">
            <v>64.5</v>
          </cell>
          <cell r="S316">
            <v>20.399999999999999</v>
          </cell>
          <cell r="U316">
            <v>29.3</v>
          </cell>
          <cell r="X316">
            <v>65.400000000000006</v>
          </cell>
          <cell r="Z316">
            <v>12.6</v>
          </cell>
          <cell r="AA316">
            <v>59.3</v>
          </cell>
          <cell r="AB316">
            <v>59.9</v>
          </cell>
          <cell r="AC316">
            <v>33.299999999999997</v>
          </cell>
          <cell r="AD316">
            <v>29</v>
          </cell>
          <cell r="AE316">
            <v>27.4</v>
          </cell>
          <cell r="AF316">
            <v>125.9</v>
          </cell>
          <cell r="AJ316">
            <v>0</v>
          </cell>
          <cell r="AK316">
            <v>18.72</v>
          </cell>
          <cell r="AL316">
            <v>24.02</v>
          </cell>
          <cell r="AM316">
            <v>29.95</v>
          </cell>
          <cell r="AN316">
            <v>37.36</v>
          </cell>
          <cell r="AO316">
            <v>50.5</v>
          </cell>
          <cell r="AP316">
            <v>27.3</v>
          </cell>
          <cell r="AQ316">
            <v>25.21</v>
          </cell>
          <cell r="AR316">
            <v>22.88</v>
          </cell>
          <cell r="AS316">
            <v>22.5</v>
          </cell>
          <cell r="AT316">
            <v>0</v>
          </cell>
          <cell r="AU316">
            <v>0</v>
          </cell>
          <cell r="AV316">
            <v>0</v>
          </cell>
          <cell r="AW316">
            <v>0</v>
          </cell>
          <cell r="AX316">
            <v>0</v>
          </cell>
          <cell r="AY316">
            <v>0</v>
          </cell>
          <cell r="AZ316">
            <v>0</v>
          </cell>
          <cell r="BA316">
            <v>0</v>
          </cell>
        </row>
        <row r="317">
          <cell r="B317">
            <v>11</v>
          </cell>
          <cell r="C317">
            <v>0</v>
          </cell>
          <cell r="D317">
            <v>0</v>
          </cell>
          <cell r="E317">
            <v>0</v>
          </cell>
          <cell r="F317">
            <v>0</v>
          </cell>
          <cell r="G317">
            <v>0</v>
          </cell>
          <cell r="H317">
            <v>0</v>
          </cell>
          <cell r="I317">
            <v>0</v>
          </cell>
          <cell r="J317">
            <v>0</v>
          </cell>
          <cell r="K317">
            <v>0</v>
          </cell>
          <cell r="L317">
            <v>0</v>
          </cell>
          <cell r="M317">
            <v>0</v>
          </cell>
          <cell r="N317">
            <v>0</v>
          </cell>
          <cell r="Q317">
            <v>41.8</v>
          </cell>
          <cell r="R317">
            <v>62.5</v>
          </cell>
          <cell r="S317">
            <v>19.8</v>
          </cell>
          <cell r="U317">
            <v>25.7</v>
          </cell>
          <cell r="X317">
            <v>60.4</v>
          </cell>
          <cell r="Z317">
            <v>19.7</v>
          </cell>
          <cell r="AA317">
            <v>74.3</v>
          </cell>
          <cell r="AB317">
            <v>126.5</v>
          </cell>
          <cell r="AC317">
            <v>27.7</v>
          </cell>
          <cell r="AD317">
            <v>22.7</v>
          </cell>
          <cell r="AE317">
            <v>34.5</v>
          </cell>
          <cell r="AF317">
            <v>76.099999999999994</v>
          </cell>
          <cell r="AJ317">
            <v>0</v>
          </cell>
          <cell r="AK317">
            <v>22.32</v>
          </cell>
          <cell r="AL317">
            <v>34.26</v>
          </cell>
          <cell r="AM317">
            <v>27.73</v>
          </cell>
          <cell r="AN317">
            <v>26.24</v>
          </cell>
          <cell r="AO317">
            <v>47.37</v>
          </cell>
          <cell r="AP317">
            <v>37.36</v>
          </cell>
          <cell r="AQ317">
            <v>24.22</v>
          </cell>
          <cell r="AR317">
            <v>18.72</v>
          </cell>
          <cell r="AS317">
            <v>20.03</v>
          </cell>
          <cell r="AT317">
            <v>0</v>
          </cell>
          <cell r="AU317">
            <v>0</v>
          </cell>
          <cell r="AV317">
            <v>0</v>
          </cell>
          <cell r="AW317">
            <v>0</v>
          </cell>
          <cell r="AX317">
            <v>0</v>
          </cell>
          <cell r="AY317">
            <v>0</v>
          </cell>
          <cell r="AZ317">
            <v>0</v>
          </cell>
          <cell r="BA317">
            <v>0</v>
          </cell>
        </row>
        <row r="318">
          <cell r="B318">
            <v>12</v>
          </cell>
          <cell r="C318">
            <v>0</v>
          </cell>
          <cell r="D318">
            <v>0</v>
          </cell>
          <cell r="E318">
            <v>0</v>
          </cell>
          <cell r="F318">
            <v>0</v>
          </cell>
          <cell r="G318">
            <v>0</v>
          </cell>
          <cell r="H318">
            <v>0</v>
          </cell>
          <cell r="I318">
            <v>0</v>
          </cell>
          <cell r="J318">
            <v>0</v>
          </cell>
          <cell r="K318">
            <v>0</v>
          </cell>
          <cell r="L318">
            <v>0</v>
          </cell>
          <cell r="M318">
            <v>0</v>
          </cell>
          <cell r="N318">
            <v>0</v>
          </cell>
          <cell r="Q318">
            <v>42.7</v>
          </cell>
          <cell r="R318">
            <v>55.1</v>
          </cell>
          <cell r="S318">
            <v>23.9</v>
          </cell>
          <cell r="U318">
            <v>52.3</v>
          </cell>
          <cell r="X318">
            <v>76.2</v>
          </cell>
          <cell r="Z318">
            <v>22.8</v>
          </cell>
          <cell r="AA318">
            <v>68.400000000000006</v>
          </cell>
          <cell r="AB318">
            <v>107</v>
          </cell>
          <cell r="AC318">
            <v>33.299999999999997</v>
          </cell>
          <cell r="AD318">
            <v>21.5</v>
          </cell>
          <cell r="AE318">
            <v>26.8</v>
          </cell>
          <cell r="AF318">
            <v>81.3</v>
          </cell>
          <cell r="AJ318">
            <v>0</v>
          </cell>
          <cell r="AK318">
            <v>17.64</v>
          </cell>
          <cell r="AL318">
            <v>23.25</v>
          </cell>
          <cell r="AM318">
            <v>29.05</v>
          </cell>
          <cell r="AN318">
            <v>23.25</v>
          </cell>
          <cell r="AO318">
            <v>35.53</v>
          </cell>
          <cell r="AP318">
            <v>26.45</v>
          </cell>
          <cell r="AQ318">
            <v>22.32</v>
          </cell>
          <cell r="AR318">
            <v>29.05</v>
          </cell>
          <cell r="AS318">
            <v>19.37</v>
          </cell>
          <cell r="AT318">
            <v>0</v>
          </cell>
          <cell r="AU318">
            <v>0</v>
          </cell>
          <cell r="AV318">
            <v>0</v>
          </cell>
          <cell r="AW318">
            <v>0</v>
          </cell>
          <cell r="AX318">
            <v>0</v>
          </cell>
          <cell r="AY318">
            <v>0</v>
          </cell>
          <cell r="AZ318">
            <v>0</v>
          </cell>
          <cell r="BA318">
            <v>0</v>
          </cell>
        </row>
        <row r="319">
          <cell r="B319">
            <v>13</v>
          </cell>
          <cell r="C319">
            <v>0</v>
          </cell>
          <cell r="D319">
            <v>0</v>
          </cell>
          <cell r="E319">
            <v>0</v>
          </cell>
          <cell r="F319">
            <v>0</v>
          </cell>
          <cell r="G319">
            <v>0</v>
          </cell>
          <cell r="H319">
            <v>0</v>
          </cell>
          <cell r="I319">
            <v>0</v>
          </cell>
          <cell r="J319">
            <v>0</v>
          </cell>
          <cell r="K319">
            <v>0</v>
          </cell>
          <cell r="L319">
            <v>0</v>
          </cell>
          <cell r="M319">
            <v>0</v>
          </cell>
          <cell r="N319">
            <v>0</v>
          </cell>
          <cell r="Q319">
            <v>36.299999999999997</v>
          </cell>
          <cell r="R319">
            <v>44.8</v>
          </cell>
          <cell r="S319">
            <v>21.3</v>
          </cell>
          <cell r="U319">
            <v>34.700000000000003</v>
          </cell>
          <cell r="V319">
            <v>30.5</v>
          </cell>
          <cell r="X319">
            <v>63.3</v>
          </cell>
          <cell r="Z319">
            <v>15.8</v>
          </cell>
          <cell r="AA319">
            <v>75.099999999999994</v>
          </cell>
          <cell r="AB319">
            <v>70.8</v>
          </cell>
          <cell r="AC319">
            <v>23.7</v>
          </cell>
          <cell r="AD319">
            <v>21.5</v>
          </cell>
          <cell r="AE319">
            <v>24.8</v>
          </cell>
          <cell r="AF319">
            <v>63</v>
          </cell>
          <cell r="AJ319">
            <v>0</v>
          </cell>
          <cell r="AK319">
            <v>16.62</v>
          </cell>
          <cell r="AL319">
            <v>22.14</v>
          </cell>
          <cell r="AM319">
            <v>27.73</v>
          </cell>
          <cell r="AN319">
            <v>26.45</v>
          </cell>
          <cell r="AO319">
            <v>33.520000000000003</v>
          </cell>
          <cell r="AP319">
            <v>25.21</v>
          </cell>
          <cell r="AQ319">
            <v>20.37</v>
          </cell>
          <cell r="AR319">
            <v>19.7</v>
          </cell>
          <cell r="AS319">
            <v>16.91</v>
          </cell>
          <cell r="AT319">
            <v>0</v>
          </cell>
          <cell r="AU319">
            <v>0</v>
          </cell>
          <cell r="AV319">
            <v>0</v>
          </cell>
          <cell r="AW319">
            <v>0</v>
          </cell>
          <cell r="AX319">
            <v>0</v>
          </cell>
          <cell r="AY319">
            <v>0</v>
          </cell>
          <cell r="AZ319">
            <v>0</v>
          </cell>
          <cell r="BA319">
            <v>0</v>
          </cell>
        </row>
        <row r="320">
          <cell r="B320">
            <v>14</v>
          </cell>
          <cell r="C320">
            <v>0</v>
          </cell>
          <cell r="D320">
            <v>0</v>
          </cell>
          <cell r="E320">
            <v>0</v>
          </cell>
          <cell r="F320">
            <v>0</v>
          </cell>
          <cell r="G320">
            <v>0</v>
          </cell>
          <cell r="H320">
            <v>0</v>
          </cell>
          <cell r="I320">
            <v>0</v>
          </cell>
          <cell r="J320">
            <v>0</v>
          </cell>
          <cell r="K320">
            <v>0</v>
          </cell>
          <cell r="L320">
            <v>0</v>
          </cell>
          <cell r="M320">
            <v>0</v>
          </cell>
          <cell r="N320">
            <v>0</v>
          </cell>
          <cell r="Q320">
            <v>32.700000000000003</v>
          </cell>
          <cell r="R320">
            <v>37.1</v>
          </cell>
          <cell r="S320">
            <v>19.3</v>
          </cell>
          <cell r="U320">
            <v>30.9</v>
          </cell>
          <cell r="V320">
            <v>35.200000000000003</v>
          </cell>
          <cell r="X320">
            <v>59.9</v>
          </cell>
          <cell r="Z320">
            <v>38.4</v>
          </cell>
          <cell r="AA320">
            <v>61.6</v>
          </cell>
          <cell r="AB320">
            <v>59.8</v>
          </cell>
          <cell r="AC320">
            <v>22.6</v>
          </cell>
          <cell r="AD320">
            <v>25.4</v>
          </cell>
          <cell r="AE320">
            <v>67.099999999999994</v>
          </cell>
          <cell r="AF320">
            <v>53</v>
          </cell>
          <cell r="AJ320">
            <v>0</v>
          </cell>
          <cell r="AK320">
            <v>21.41</v>
          </cell>
          <cell r="AL320">
            <v>21.77</v>
          </cell>
          <cell r="AM320">
            <v>27.3</v>
          </cell>
          <cell r="AN320">
            <v>32.78</v>
          </cell>
          <cell r="AO320">
            <v>31.35</v>
          </cell>
          <cell r="AP320">
            <v>24.81</v>
          </cell>
          <cell r="AQ320">
            <v>18.41</v>
          </cell>
          <cell r="AR320">
            <v>29.05</v>
          </cell>
          <cell r="AS320">
            <v>36.31</v>
          </cell>
          <cell r="AT320">
            <v>0</v>
          </cell>
          <cell r="AU320">
            <v>0</v>
          </cell>
          <cell r="AV320">
            <v>0</v>
          </cell>
          <cell r="AW320">
            <v>0</v>
          </cell>
          <cell r="AX320">
            <v>0</v>
          </cell>
          <cell r="AY320">
            <v>0</v>
          </cell>
          <cell r="AZ320">
            <v>0</v>
          </cell>
          <cell r="BA320">
            <v>0</v>
          </cell>
        </row>
        <row r="321">
          <cell r="B321">
            <v>15</v>
          </cell>
          <cell r="C321">
            <v>0</v>
          </cell>
          <cell r="D321">
            <v>0</v>
          </cell>
          <cell r="E321">
            <v>0</v>
          </cell>
          <cell r="F321">
            <v>0</v>
          </cell>
          <cell r="G321">
            <v>0</v>
          </cell>
          <cell r="H321">
            <v>0</v>
          </cell>
          <cell r="I321">
            <v>0</v>
          </cell>
          <cell r="J321">
            <v>0</v>
          </cell>
          <cell r="K321">
            <v>0</v>
          </cell>
          <cell r="L321">
            <v>0</v>
          </cell>
          <cell r="M321">
            <v>0</v>
          </cell>
          <cell r="N321">
            <v>0</v>
          </cell>
          <cell r="Q321">
            <v>59.2</v>
          </cell>
          <cell r="S321">
            <v>27.6</v>
          </cell>
          <cell r="U321">
            <v>31.9</v>
          </cell>
          <cell r="V321">
            <v>38.9</v>
          </cell>
          <cell r="X321">
            <v>71.599999999999994</v>
          </cell>
          <cell r="Z321">
            <v>34.9</v>
          </cell>
          <cell r="AA321">
            <v>54.6</v>
          </cell>
          <cell r="AB321">
            <v>48.9</v>
          </cell>
          <cell r="AC321">
            <v>28.9</v>
          </cell>
          <cell r="AD321">
            <v>27.7</v>
          </cell>
          <cell r="AE321">
            <v>47.2</v>
          </cell>
          <cell r="AF321">
            <v>50.5</v>
          </cell>
          <cell r="AJ321">
            <v>0</v>
          </cell>
          <cell r="AK321">
            <v>20.88</v>
          </cell>
          <cell r="AL321">
            <v>23.64</v>
          </cell>
          <cell r="AM321">
            <v>29.05</v>
          </cell>
          <cell r="AN321">
            <v>28.82</v>
          </cell>
          <cell r="AO321">
            <v>29.5</v>
          </cell>
          <cell r="AP321">
            <v>26.66</v>
          </cell>
          <cell r="AQ321">
            <v>18.100000000000001</v>
          </cell>
          <cell r="AR321">
            <v>23.64</v>
          </cell>
          <cell r="AS321">
            <v>37.36</v>
          </cell>
          <cell r="AT321">
            <v>0</v>
          </cell>
          <cell r="AU321">
            <v>0</v>
          </cell>
          <cell r="AV321">
            <v>0</v>
          </cell>
          <cell r="AW321">
            <v>0</v>
          </cell>
          <cell r="AX321">
            <v>0</v>
          </cell>
          <cell r="AY321">
            <v>0</v>
          </cell>
          <cell r="AZ321">
            <v>0</v>
          </cell>
          <cell r="BA321">
            <v>0</v>
          </cell>
        </row>
        <row r="322">
          <cell r="B322">
            <v>16</v>
          </cell>
          <cell r="C322">
            <v>0</v>
          </cell>
          <cell r="D322">
            <v>0</v>
          </cell>
          <cell r="E322">
            <v>0</v>
          </cell>
          <cell r="F322">
            <v>0</v>
          </cell>
          <cell r="G322">
            <v>0</v>
          </cell>
          <cell r="H322">
            <v>0</v>
          </cell>
          <cell r="I322">
            <v>0</v>
          </cell>
          <cell r="J322">
            <v>0</v>
          </cell>
          <cell r="K322">
            <v>0</v>
          </cell>
          <cell r="L322">
            <v>0</v>
          </cell>
          <cell r="M322">
            <v>0</v>
          </cell>
          <cell r="N322">
            <v>0</v>
          </cell>
          <cell r="Q322">
            <v>67.2</v>
          </cell>
          <cell r="S322">
            <v>46</v>
          </cell>
          <cell r="U322">
            <v>29.6</v>
          </cell>
          <cell r="V322">
            <v>35</v>
          </cell>
          <cell r="X322">
            <v>111.7</v>
          </cell>
          <cell r="Z322">
            <v>25.4</v>
          </cell>
          <cell r="AA322">
            <v>45.9</v>
          </cell>
          <cell r="AB322">
            <v>46.1</v>
          </cell>
          <cell r="AC322">
            <v>20.100000000000001</v>
          </cell>
          <cell r="AD322">
            <v>22.3</v>
          </cell>
          <cell r="AE322">
            <v>37.799999999999997</v>
          </cell>
          <cell r="AF322">
            <v>44.6</v>
          </cell>
          <cell r="AJ322">
            <v>0</v>
          </cell>
          <cell r="AK322">
            <v>18.72</v>
          </cell>
          <cell r="AL322">
            <v>20.71</v>
          </cell>
          <cell r="AM322">
            <v>26.03</v>
          </cell>
          <cell r="AN322">
            <v>25.21</v>
          </cell>
          <cell r="AO322">
            <v>28.82</v>
          </cell>
          <cell r="AP322">
            <v>23.64</v>
          </cell>
          <cell r="AQ322">
            <v>21.41</v>
          </cell>
          <cell r="AR322">
            <v>26.45</v>
          </cell>
          <cell r="AS322">
            <v>18.72</v>
          </cell>
          <cell r="AT322">
            <v>0</v>
          </cell>
          <cell r="AU322">
            <v>0</v>
          </cell>
          <cell r="AV322">
            <v>0</v>
          </cell>
          <cell r="AW322">
            <v>0</v>
          </cell>
          <cell r="AX322">
            <v>0</v>
          </cell>
          <cell r="AY322">
            <v>0</v>
          </cell>
          <cell r="AZ322">
            <v>0</v>
          </cell>
          <cell r="BA322">
            <v>0</v>
          </cell>
        </row>
        <row r="323">
          <cell r="B323">
            <v>17</v>
          </cell>
          <cell r="C323">
            <v>0</v>
          </cell>
          <cell r="D323">
            <v>0</v>
          </cell>
          <cell r="E323">
            <v>0</v>
          </cell>
          <cell r="F323">
            <v>0</v>
          </cell>
          <cell r="G323">
            <v>0</v>
          </cell>
          <cell r="H323">
            <v>0</v>
          </cell>
          <cell r="I323">
            <v>0</v>
          </cell>
          <cell r="J323">
            <v>0</v>
          </cell>
          <cell r="K323">
            <v>0</v>
          </cell>
          <cell r="L323">
            <v>0</v>
          </cell>
          <cell r="M323">
            <v>0</v>
          </cell>
          <cell r="N323">
            <v>0</v>
          </cell>
          <cell r="Q323">
            <v>58.1</v>
          </cell>
          <cell r="S323">
            <v>46.6</v>
          </cell>
          <cell r="T323">
            <v>30.1</v>
          </cell>
          <cell r="U323">
            <v>26.9</v>
          </cell>
          <cell r="X323">
            <v>79.7</v>
          </cell>
          <cell r="Z323">
            <v>22.7</v>
          </cell>
          <cell r="AA323">
            <v>45.9</v>
          </cell>
          <cell r="AB323">
            <v>36.299999999999997</v>
          </cell>
          <cell r="AC323">
            <v>20.100000000000001</v>
          </cell>
          <cell r="AD323">
            <v>21.5</v>
          </cell>
          <cell r="AE323">
            <v>35.700000000000003</v>
          </cell>
          <cell r="AF323">
            <v>70.2</v>
          </cell>
          <cell r="AJ323">
            <v>0</v>
          </cell>
          <cell r="AK323">
            <v>19.690000000000001</v>
          </cell>
          <cell r="AL323">
            <v>20.71</v>
          </cell>
          <cell r="AM323">
            <v>26.03</v>
          </cell>
          <cell r="AN323">
            <v>25.21</v>
          </cell>
          <cell r="AO323">
            <v>26.24</v>
          </cell>
          <cell r="AP323">
            <v>23.64</v>
          </cell>
          <cell r="AQ323">
            <v>18.25</v>
          </cell>
          <cell r="AR323">
            <v>23.64</v>
          </cell>
          <cell r="AS323">
            <v>18.72</v>
          </cell>
          <cell r="AT323">
            <v>0</v>
          </cell>
          <cell r="AU323">
            <v>0</v>
          </cell>
          <cell r="AV323">
            <v>0</v>
          </cell>
          <cell r="AW323">
            <v>0</v>
          </cell>
          <cell r="AX323">
            <v>0</v>
          </cell>
          <cell r="AY323">
            <v>0</v>
          </cell>
          <cell r="AZ323">
            <v>0</v>
          </cell>
          <cell r="BA323">
            <v>0</v>
          </cell>
        </row>
        <row r="324">
          <cell r="B324">
            <v>18</v>
          </cell>
          <cell r="C324">
            <v>0</v>
          </cell>
          <cell r="D324">
            <v>0</v>
          </cell>
          <cell r="E324">
            <v>0</v>
          </cell>
          <cell r="F324">
            <v>0</v>
          </cell>
          <cell r="G324">
            <v>0</v>
          </cell>
          <cell r="H324">
            <v>0</v>
          </cell>
          <cell r="I324">
            <v>0</v>
          </cell>
          <cell r="J324">
            <v>0</v>
          </cell>
          <cell r="K324">
            <v>0</v>
          </cell>
          <cell r="L324">
            <v>0</v>
          </cell>
          <cell r="M324">
            <v>0</v>
          </cell>
          <cell r="N324">
            <v>0</v>
          </cell>
          <cell r="Q324">
            <v>56.6</v>
          </cell>
          <cell r="S324">
            <v>36.799999999999997</v>
          </cell>
          <cell r="T324">
            <v>28.2</v>
          </cell>
          <cell r="U324">
            <v>25.7</v>
          </cell>
          <cell r="X324">
            <v>73</v>
          </cell>
          <cell r="Z324">
            <v>32.299999999999997</v>
          </cell>
          <cell r="AA324">
            <v>60.8</v>
          </cell>
          <cell r="AB324">
            <v>32.1</v>
          </cell>
          <cell r="AC324">
            <v>33.700000000000003</v>
          </cell>
          <cell r="AD324">
            <v>21.5</v>
          </cell>
          <cell r="AE324">
            <v>36.9</v>
          </cell>
          <cell r="AF324">
            <v>42.5</v>
          </cell>
          <cell r="AJ324">
            <v>0</v>
          </cell>
          <cell r="AK324">
            <v>24.61</v>
          </cell>
          <cell r="AL324">
            <v>59.57</v>
          </cell>
          <cell r="AM324">
            <v>27.3</v>
          </cell>
          <cell r="AN324">
            <v>28.82</v>
          </cell>
          <cell r="AO324">
            <v>24.22</v>
          </cell>
          <cell r="AP324">
            <v>62.42</v>
          </cell>
          <cell r="AQ324">
            <v>17.79</v>
          </cell>
          <cell r="AR324">
            <v>21.41</v>
          </cell>
          <cell r="AS324">
            <v>18.41</v>
          </cell>
          <cell r="AT324">
            <v>0</v>
          </cell>
          <cell r="AU324">
            <v>0</v>
          </cell>
          <cell r="AV324">
            <v>0</v>
          </cell>
          <cell r="AW324">
            <v>0</v>
          </cell>
          <cell r="AX324">
            <v>0</v>
          </cell>
          <cell r="AY324">
            <v>0</v>
          </cell>
          <cell r="AZ324">
            <v>0</v>
          </cell>
          <cell r="BA324">
            <v>0</v>
          </cell>
        </row>
        <row r="325">
          <cell r="B325">
            <v>19</v>
          </cell>
          <cell r="C325">
            <v>0</v>
          </cell>
          <cell r="D325">
            <v>0</v>
          </cell>
          <cell r="E325">
            <v>0</v>
          </cell>
          <cell r="F325">
            <v>0</v>
          </cell>
          <cell r="G325">
            <v>0</v>
          </cell>
          <cell r="H325">
            <v>0</v>
          </cell>
          <cell r="I325">
            <v>0</v>
          </cell>
          <cell r="J325">
            <v>0</v>
          </cell>
          <cell r="K325">
            <v>0</v>
          </cell>
          <cell r="L325">
            <v>0</v>
          </cell>
          <cell r="M325">
            <v>0</v>
          </cell>
          <cell r="N325">
            <v>0</v>
          </cell>
          <cell r="Q325">
            <v>46.5</v>
          </cell>
          <cell r="S325">
            <v>28.5</v>
          </cell>
          <cell r="T325">
            <v>34.5</v>
          </cell>
          <cell r="U325">
            <v>23.3</v>
          </cell>
          <cell r="X325">
            <v>61.3</v>
          </cell>
          <cell r="Z325">
            <v>22.7</v>
          </cell>
          <cell r="AA325">
            <v>51.1</v>
          </cell>
          <cell r="AB325">
            <v>27.8</v>
          </cell>
          <cell r="AC325">
            <v>26.1</v>
          </cell>
          <cell r="AD325">
            <v>21.3</v>
          </cell>
          <cell r="AE325">
            <v>43.5</v>
          </cell>
          <cell r="AF325">
            <v>38.1</v>
          </cell>
          <cell r="AJ325">
            <v>0</v>
          </cell>
          <cell r="AK325">
            <v>21.41</v>
          </cell>
          <cell r="AL325">
            <v>36.83</v>
          </cell>
          <cell r="AM325">
            <v>28.16</v>
          </cell>
          <cell r="AN325">
            <v>23.06</v>
          </cell>
          <cell r="AO325">
            <v>23.64</v>
          </cell>
          <cell r="AP325">
            <v>40.07</v>
          </cell>
          <cell r="AQ325">
            <v>16.91</v>
          </cell>
          <cell r="AR325">
            <v>20.03</v>
          </cell>
          <cell r="AS325">
            <v>25.21</v>
          </cell>
          <cell r="AT325">
            <v>0</v>
          </cell>
          <cell r="AU325">
            <v>0</v>
          </cell>
          <cell r="AV325">
            <v>0</v>
          </cell>
          <cell r="AW325">
            <v>0</v>
          </cell>
          <cell r="AX325">
            <v>0</v>
          </cell>
          <cell r="AY325">
            <v>0</v>
          </cell>
          <cell r="AZ325">
            <v>0</v>
          </cell>
          <cell r="BA325">
            <v>0</v>
          </cell>
        </row>
        <row r="326">
          <cell r="B326">
            <v>20</v>
          </cell>
          <cell r="C326">
            <v>0</v>
          </cell>
          <cell r="D326">
            <v>0</v>
          </cell>
          <cell r="E326">
            <v>0</v>
          </cell>
          <cell r="F326">
            <v>0</v>
          </cell>
          <cell r="G326">
            <v>0</v>
          </cell>
          <cell r="H326">
            <v>0</v>
          </cell>
          <cell r="I326">
            <v>0</v>
          </cell>
          <cell r="J326">
            <v>0</v>
          </cell>
          <cell r="K326">
            <v>0</v>
          </cell>
          <cell r="L326">
            <v>0</v>
          </cell>
          <cell r="M326">
            <v>0</v>
          </cell>
          <cell r="N326">
            <v>0</v>
          </cell>
          <cell r="Q326">
            <v>48.6</v>
          </cell>
          <cell r="S326">
            <v>30.6</v>
          </cell>
          <cell r="T326">
            <v>24.8</v>
          </cell>
          <cell r="U326">
            <v>22.1</v>
          </cell>
          <cell r="X326">
            <v>103.2</v>
          </cell>
          <cell r="Z326">
            <v>20.100000000000001</v>
          </cell>
          <cell r="AA326">
            <v>60.2</v>
          </cell>
          <cell r="AB326">
            <v>25.3</v>
          </cell>
          <cell r="AC326">
            <v>22.3</v>
          </cell>
          <cell r="AD326">
            <v>21.2</v>
          </cell>
          <cell r="AE326">
            <v>45.5</v>
          </cell>
          <cell r="AF326">
            <v>35.6</v>
          </cell>
          <cell r="AJ326">
            <v>0</v>
          </cell>
          <cell r="AK326">
            <v>24.22</v>
          </cell>
          <cell r="AL326">
            <v>35.28</v>
          </cell>
          <cell r="AM326">
            <v>27.3</v>
          </cell>
          <cell r="AN326">
            <v>23.83</v>
          </cell>
          <cell r="AO326">
            <v>23.44</v>
          </cell>
          <cell r="AP326">
            <v>38.700000000000003</v>
          </cell>
          <cell r="AQ326">
            <v>16.48</v>
          </cell>
          <cell r="AR326">
            <v>19.37</v>
          </cell>
          <cell r="AS326">
            <v>20.71</v>
          </cell>
          <cell r="AT326">
            <v>0</v>
          </cell>
          <cell r="AU326">
            <v>0</v>
          </cell>
          <cell r="AV326">
            <v>0</v>
          </cell>
          <cell r="AW326">
            <v>0</v>
          </cell>
          <cell r="AX326">
            <v>0</v>
          </cell>
          <cell r="AY326">
            <v>0</v>
          </cell>
          <cell r="AZ326">
            <v>0</v>
          </cell>
          <cell r="BA326">
            <v>0</v>
          </cell>
        </row>
        <row r="327">
          <cell r="B327">
            <v>21</v>
          </cell>
          <cell r="C327">
            <v>0</v>
          </cell>
          <cell r="D327">
            <v>0</v>
          </cell>
          <cell r="E327">
            <v>0</v>
          </cell>
          <cell r="F327">
            <v>0</v>
          </cell>
          <cell r="G327">
            <v>0</v>
          </cell>
          <cell r="H327">
            <v>0</v>
          </cell>
          <cell r="I327">
            <v>0</v>
          </cell>
          <cell r="J327">
            <v>0</v>
          </cell>
          <cell r="K327">
            <v>0</v>
          </cell>
          <cell r="L327">
            <v>0</v>
          </cell>
          <cell r="M327">
            <v>0</v>
          </cell>
          <cell r="N327">
            <v>0</v>
          </cell>
          <cell r="Q327">
            <v>40.4</v>
          </cell>
          <cell r="S327">
            <v>38</v>
          </cell>
          <cell r="T327">
            <v>22.7</v>
          </cell>
          <cell r="U327">
            <v>24.1</v>
          </cell>
          <cell r="X327">
            <v>79.2</v>
          </cell>
          <cell r="Z327">
            <v>18.5</v>
          </cell>
          <cell r="AA327">
            <v>57.4</v>
          </cell>
          <cell r="AB327">
            <v>28.5</v>
          </cell>
          <cell r="AC327">
            <v>41.3</v>
          </cell>
          <cell r="AD327">
            <v>24.3</v>
          </cell>
          <cell r="AE327">
            <v>83.4</v>
          </cell>
          <cell r="AF327">
            <v>34.799999999999997</v>
          </cell>
          <cell r="AJ327">
            <v>0</v>
          </cell>
          <cell r="AK327">
            <v>22.13</v>
          </cell>
          <cell r="AL327">
            <v>32.299999999999997</v>
          </cell>
          <cell r="AM327">
            <v>26.87</v>
          </cell>
          <cell r="AN327">
            <v>24.42</v>
          </cell>
          <cell r="AO327">
            <v>28.82</v>
          </cell>
          <cell r="AP327">
            <v>35.53</v>
          </cell>
          <cell r="AQ327">
            <v>15.93</v>
          </cell>
          <cell r="AR327">
            <v>31.35</v>
          </cell>
          <cell r="AS327">
            <v>17.79</v>
          </cell>
          <cell r="AT327">
            <v>0</v>
          </cell>
          <cell r="AU327">
            <v>0</v>
          </cell>
          <cell r="AV327">
            <v>0</v>
          </cell>
          <cell r="AW327">
            <v>0</v>
          </cell>
          <cell r="AX327">
            <v>0</v>
          </cell>
          <cell r="AY327">
            <v>0</v>
          </cell>
          <cell r="AZ327">
            <v>0</v>
          </cell>
          <cell r="BA327">
            <v>0</v>
          </cell>
        </row>
        <row r="328">
          <cell r="B328">
            <v>22</v>
          </cell>
          <cell r="C328">
            <v>0</v>
          </cell>
          <cell r="D328">
            <v>0</v>
          </cell>
          <cell r="E328">
            <v>0</v>
          </cell>
          <cell r="F328">
            <v>0</v>
          </cell>
          <cell r="G328">
            <v>0</v>
          </cell>
          <cell r="H328">
            <v>0</v>
          </cell>
          <cell r="I328">
            <v>0</v>
          </cell>
          <cell r="J328">
            <v>0</v>
          </cell>
          <cell r="K328">
            <v>0</v>
          </cell>
          <cell r="L328">
            <v>0</v>
          </cell>
          <cell r="M328">
            <v>0</v>
          </cell>
          <cell r="N328">
            <v>0</v>
          </cell>
          <cell r="Q328">
            <v>47.8</v>
          </cell>
          <cell r="S328">
            <v>27.6</v>
          </cell>
          <cell r="T328">
            <v>21.3</v>
          </cell>
          <cell r="U328">
            <v>25.9</v>
          </cell>
          <cell r="X328">
            <v>69.099999999999994</v>
          </cell>
          <cell r="Z328">
            <v>17.399999999999999</v>
          </cell>
          <cell r="AA328">
            <v>48.1</v>
          </cell>
          <cell r="AB328">
            <v>24.9</v>
          </cell>
          <cell r="AC328">
            <v>28.3</v>
          </cell>
          <cell r="AD328">
            <v>21.5</v>
          </cell>
          <cell r="AE328">
            <v>78</v>
          </cell>
          <cell r="AF328">
            <v>29.5</v>
          </cell>
          <cell r="AJ328">
            <v>0</v>
          </cell>
          <cell r="AK328">
            <v>20.37</v>
          </cell>
          <cell r="AL328">
            <v>28.16</v>
          </cell>
          <cell r="AM328">
            <v>27.73</v>
          </cell>
          <cell r="AN328">
            <v>18.559999999999999</v>
          </cell>
          <cell r="AO328">
            <v>36.83</v>
          </cell>
          <cell r="AP328">
            <v>31.58</v>
          </cell>
          <cell r="AQ328">
            <v>24.61</v>
          </cell>
          <cell r="AR328">
            <v>22.88</v>
          </cell>
          <cell r="AS328">
            <v>17.2</v>
          </cell>
          <cell r="AT328">
            <v>0</v>
          </cell>
          <cell r="AU328">
            <v>0</v>
          </cell>
          <cell r="AV328">
            <v>0</v>
          </cell>
          <cell r="AW328">
            <v>0</v>
          </cell>
          <cell r="AX328">
            <v>0</v>
          </cell>
          <cell r="AY328">
            <v>0</v>
          </cell>
          <cell r="AZ328">
            <v>0</v>
          </cell>
          <cell r="BA328">
            <v>0</v>
          </cell>
        </row>
        <row r="329">
          <cell r="B329">
            <v>23</v>
          </cell>
          <cell r="C329">
            <v>0</v>
          </cell>
          <cell r="D329">
            <v>0</v>
          </cell>
          <cell r="E329">
            <v>0</v>
          </cell>
          <cell r="F329">
            <v>0</v>
          </cell>
          <cell r="G329">
            <v>0</v>
          </cell>
          <cell r="H329">
            <v>0</v>
          </cell>
          <cell r="I329">
            <v>0</v>
          </cell>
          <cell r="J329">
            <v>0</v>
          </cell>
          <cell r="K329">
            <v>0</v>
          </cell>
          <cell r="L329">
            <v>0</v>
          </cell>
          <cell r="M329">
            <v>0</v>
          </cell>
          <cell r="N329">
            <v>0</v>
          </cell>
          <cell r="Q329">
            <v>73.3</v>
          </cell>
          <cell r="S329">
            <v>24.5</v>
          </cell>
          <cell r="T329">
            <v>30</v>
          </cell>
          <cell r="U329">
            <v>21.3</v>
          </cell>
          <cell r="X329">
            <v>56.3</v>
          </cell>
          <cell r="Z329">
            <v>16.8</v>
          </cell>
          <cell r="AA329">
            <v>57.9</v>
          </cell>
          <cell r="AB329">
            <v>24.1</v>
          </cell>
          <cell r="AC329">
            <v>53</v>
          </cell>
          <cell r="AD329">
            <v>21</v>
          </cell>
          <cell r="AE329">
            <v>62.5</v>
          </cell>
          <cell r="AF329">
            <v>26.3</v>
          </cell>
          <cell r="AJ329">
            <v>0</v>
          </cell>
          <cell r="AK329">
            <v>19.04</v>
          </cell>
          <cell r="AL329">
            <v>26.87</v>
          </cell>
          <cell r="AM329">
            <v>27.3</v>
          </cell>
          <cell r="AN329">
            <v>20.03</v>
          </cell>
          <cell r="AO329">
            <v>33.520000000000003</v>
          </cell>
          <cell r="AP329">
            <v>29.95</v>
          </cell>
          <cell r="AQ329">
            <v>17.64</v>
          </cell>
          <cell r="AR329">
            <v>20.71</v>
          </cell>
          <cell r="AS329">
            <v>16.91</v>
          </cell>
          <cell r="AT329">
            <v>0</v>
          </cell>
          <cell r="AU329">
            <v>0</v>
          </cell>
          <cell r="AV329">
            <v>0</v>
          </cell>
          <cell r="AW329">
            <v>0</v>
          </cell>
          <cell r="AX329">
            <v>0</v>
          </cell>
          <cell r="AY329">
            <v>0</v>
          </cell>
          <cell r="AZ329">
            <v>0</v>
          </cell>
          <cell r="BA329">
            <v>0</v>
          </cell>
        </row>
        <row r="330">
          <cell r="B330">
            <v>24</v>
          </cell>
          <cell r="C330">
            <v>0</v>
          </cell>
          <cell r="D330">
            <v>0</v>
          </cell>
          <cell r="E330">
            <v>0</v>
          </cell>
          <cell r="F330">
            <v>0</v>
          </cell>
          <cell r="G330">
            <v>0</v>
          </cell>
          <cell r="H330">
            <v>0</v>
          </cell>
          <cell r="I330">
            <v>0</v>
          </cell>
          <cell r="J330">
            <v>0</v>
          </cell>
          <cell r="K330">
            <v>0</v>
          </cell>
          <cell r="L330">
            <v>0</v>
          </cell>
          <cell r="M330">
            <v>0</v>
          </cell>
          <cell r="N330">
            <v>0</v>
          </cell>
          <cell r="Q330">
            <v>43.9</v>
          </cell>
          <cell r="S330">
            <v>22.1</v>
          </cell>
          <cell r="T330">
            <v>23</v>
          </cell>
          <cell r="U330">
            <v>21.9</v>
          </cell>
          <cell r="X330">
            <v>52.4</v>
          </cell>
          <cell r="Z330">
            <v>18.100000000000001</v>
          </cell>
          <cell r="AA330">
            <v>45.9</v>
          </cell>
          <cell r="AB330">
            <v>21.3</v>
          </cell>
          <cell r="AC330">
            <v>47.7</v>
          </cell>
          <cell r="AD330">
            <v>20.3</v>
          </cell>
          <cell r="AE330">
            <v>71.3</v>
          </cell>
          <cell r="AF330">
            <v>23.8</v>
          </cell>
          <cell r="AJ330">
            <v>0</v>
          </cell>
          <cell r="AK330">
            <v>19.04</v>
          </cell>
          <cell r="AL330">
            <v>26.45</v>
          </cell>
          <cell r="AM330">
            <v>26.87</v>
          </cell>
          <cell r="AN330">
            <v>18.72</v>
          </cell>
          <cell r="AO330">
            <v>30.18</v>
          </cell>
          <cell r="AP330">
            <v>29.72</v>
          </cell>
          <cell r="AQ330">
            <v>18.41</v>
          </cell>
          <cell r="AR330">
            <v>18.41</v>
          </cell>
          <cell r="AS330">
            <v>16.34</v>
          </cell>
          <cell r="AT330">
            <v>0</v>
          </cell>
          <cell r="AU330">
            <v>0</v>
          </cell>
          <cell r="AV330">
            <v>0</v>
          </cell>
          <cell r="AW330">
            <v>0</v>
          </cell>
          <cell r="AX330">
            <v>0</v>
          </cell>
          <cell r="AY330">
            <v>0</v>
          </cell>
          <cell r="AZ330">
            <v>0</v>
          </cell>
          <cell r="BA330">
            <v>0</v>
          </cell>
        </row>
        <row r="331">
          <cell r="B331">
            <v>25</v>
          </cell>
          <cell r="C331">
            <v>0</v>
          </cell>
          <cell r="D331">
            <v>0</v>
          </cell>
          <cell r="E331">
            <v>0</v>
          </cell>
          <cell r="F331">
            <v>0</v>
          </cell>
          <cell r="G331">
            <v>0</v>
          </cell>
          <cell r="H331">
            <v>0</v>
          </cell>
          <cell r="I331">
            <v>0</v>
          </cell>
          <cell r="J331">
            <v>0</v>
          </cell>
          <cell r="K331">
            <v>0</v>
          </cell>
          <cell r="L331">
            <v>0</v>
          </cell>
          <cell r="M331">
            <v>0</v>
          </cell>
          <cell r="N331">
            <v>0</v>
          </cell>
          <cell r="Q331">
            <v>46.3</v>
          </cell>
          <cell r="S331">
            <v>20.100000000000001</v>
          </cell>
          <cell r="T331">
            <v>20.100000000000001</v>
          </cell>
          <cell r="U331">
            <v>20.3</v>
          </cell>
          <cell r="X331">
            <v>48.8</v>
          </cell>
          <cell r="Z331">
            <v>15.8</v>
          </cell>
          <cell r="AA331">
            <v>51.1</v>
          </cell>
          <cell r="AB331">
            <v>20</v>
          </cell>
          <cell r="AC331">
            <v>48.9</v>
          </cell>
          <cell r="AD331">
            <v>20.2</v>
          </cell>
          <cell r="AE331">
            <v>60.1</v>
          </cell>
          <cell r="AF331">
            <v>20.5</v>
          </cell>
          <cell r="AJ331">
            <v>0</v>
          </cell>
          <cell r="AK331">
            <v>29.95</v>
          </cell>
          <cell r="AL331">
            <v>29.5</v>
          </cell>
          <cell r="AM331">
            <v>27.3</v>
          </cell>
          <cell r="AN331">
            <v>17.489999999999998</v>
          </cell>
          <cell r="AO331">
            <v>28.6</v>
          </cell>
          <cell r="AP331">
            <v>33.03</v>
          </cell>
          <cell r="AQ331">
            <v>18.559999999999999</v>
          </cell>
          <cell r="AR331">
            <v>21.77</v>
          </cell>
          <cell r="AS331">
            <v>16.34</v>
          </cell>
          <cell r="AT331">
            <v>0</v>
          </cell>
          <cell r="AU331">
            <v>0</v>
          </cell>
          <cell r="AV331">
            <v>0</v>
          </cell>
          <cell r="AW331">
            <v>0</v>
          </cell>
          <cell r="AX331">
            <v>0</v>
          </cell>
          <cell r="AY331">
            <v>0</v>
          </cell>
          <cell r="AZ331">
            <v>0</v>
          </cell>
          <cell r="BA331">
            <v>0</v>
          </cell>
        </row>
        <row r="332">
          <cell r="B332">
            <v>26</v>
          </cell>
          <cell r="C332">
            <v>0</v>
          </cell>
          <cell r="D332">
            <v>0</v>
          </cell>
          <cell r="E332">
            <v>0</v>
          </cell>
          <cell r="F332">
            <v>0</v>
          </cell>
          <cell r="G332">
            <v>0</v>
          </cell>
          <cell r="H332">
            <v>0</v>
          </cell>
          <cell r="I332">
            <v>0</v>
          </cell>
          <cell r="J332">
            <v>0</v>
          </cell>
          <cell r="K332">
            <v>0</v>
          </cell>
          <cell r="L332">
            <v>0</v>
          </cell>
          <cell r="M332">
            <v>0</v>
          </cell>
          <cell r="N332">
            <v>0</v>
          </cell>
          <cell r="Q332">
            <v>82</v>
          </cell>
          <cell r="S332">
            <v>19.100000000000001</v>
          </cell>
          <cell r="T332">
            <v>20.399999999999999</v>
          </cell>
          <cell r="U332">
            <v>25.3</v>
          </cell>
          <cell r="X332">
            <v>43.1</v>
          </cell>
          <cell r="Z332">
            <v>15.2</v>
          </cell>
          <cell r="AA332">
            <v>62.6</v>
          </cell>
          <cell r="AB332">
            <v>21</v>
          </cell>
          <cell r="AC332">
            <v>35.799999999999997</v>
          </cell>
          <cell r="AD332">
            <v>20</v>
          </cell>
          <cell r="AE332">
            <v>50.4</v>
          </cell>
          <cell r="AF332">
            <v>22.5</v>
          </cell>
          <cell r="AJ332">
            <v>0</v>
          </cell>
          <cell r="AK332">
            <v>53.42</v>
          </cell>
          <cell r="AL332">
            <v>28.16</v>
          </cell>
          <cell r="AM332">
            <v>34.770000000000003</v>
          </cell>
          <cell r="AN332">
            <v>17.79</v>
          </cell>
          <cell r="AO332">
            <v>27.73</v>
          </cell>
          <cell r="AP332">
            <v>31.58</v>
          </cell>
          <cell r="AQ332">
            <v>18.100000000000001</v>
          </cell>
          <cell r="AR332">
            <v>42.9</v>
          </cell>
          <cell r="AS332">
            <v>15.53</v>
          </cell>
          <cell r="AT332">
            <v>0</v>
          </cell>
          <cell r="AU332">
            <v>0</v>
          </cell>
          <cell r="AV332">
            <v>0</v>
          </cell>
          <cell r="AW332">
            <v>0</v>
          </cell>
          <cell r="AX332">
            <v>0</v>
          </cell>
          <cell r="AY332">
            <v>0</v>
          </cell>
          <cell r="AZ332">
            <v>0</v>
          </cell>
          <cell r="BA332">
            <v>0</v>
          </cell>
        </row>
        <row r="333">
          <cell r="B333">
            <v>27</v>
          </cell>
          <cell r="C333">
            <v>0</v>
          </cell>
          <cell r="D333">
            <v>0</v>
          </cell>
          <cell r="E333">
            <v>0</v>
          </cell>
          <cell r="F333">
            <v>0</v>
          </cell>
          <cell r="G333">
            <v>0</v>
          </cell>
          <cell r="H333">
            <v>0</v>
          </cell>
          <cell r="I333">
            <v>0</v>
          </cell>
          <cell r="J333">
            <v>0</v>
          </cell>
          <cell r="K333">
            <v>0</v>
          </cell>
          <cell r="L333">
            <v>0</v>
          </cell>
          <cell r="M333">
            <v>0</v>
          </cell>
          <cell r="N333">
            <v>0</v>
          </cell>
          <cell r="Q333">
            <v>49.1</v>
          </cell>
          <cell r="S333">
            <v>17.600000000000001</v>
          </cell>
          <cell r="T333">
            <v>26</v>
          </cell>
          <cell r="U333">
            <v>20.3</v>
          </cell>
          <cell r="X333">
            <v>40.1</v>
          </cell>
          <cell r="Z333">
            <v>14.7</v>
          </cell>
          <cell r="AA333">
            <v>54.6</v>
          </cell>
          <cell r="AB333">
            <v>18</v>
          </cell>
          <cell r="AC333">
            <v>33.700000000000003</v>
          </cell>
          <cell r="AD333">
            <v>21</v>
          </cell>
          <cell r="AE333">
            <v>52.1</v>
          </cell>
          <cell r="AF333">
            <v>18.8</v>
          </cell>
          <cell r="AJ333">
            <v>0</v>
          </cell>
          <cell r="AK333">
            <v>33.020000000000003</v>
          </cell>
          <cell r="AL333">
            <v>26.45</v>
          </cell>
          <cell r="AM333">
            <v>32.299999999999997</v>
          </cell>
          <cell r="AN333">
            <v>17.34</v>
          </cell>
          <cell r="AO333">
            <v>29.05</v>
          </cell>
          <cell r="AP333">
            <v>29.5</v>
          </cell>
          <cell r="AQ333">
            <v>18.100000000000001</v>
          </cell>
          <cell r="AR333">
            <v>48.92</v>
          </cell>
          <cell r="AS333">
            <v>15.53</v>
          </cell>
          <cell r="AT333">
            <v>0</v>
          </cell>
          <cell r="AU333">
            <v>0</v>
          </cell>
          <cell r="AV333">
            <v>0</v>
          </cell>
          <cell r="AW333">
            <v>0</v>
          </cell>
          <cell r="AX333">
            <v>0</v>
          </cell>
          <cell r="AY333">
            <v>0</v>
          </cell>
          <cell r="AZ333">
            <v>0</v>
          </cell>
          <cell r="BA333">
            <v>0</v>
          </cell>
        </row>
        <row r="334">
          <cell r="B334">
            <v>28</v>
          </cell>
          <cell r="C334">
            <v>0</v>
          </cell>
          <cell r="D334">
            <v>0</v>
          </cell>
          <cell r="E334">
            <v>0</v>
          </cell>
          <cell r="F334">
            <v>0</v>
          </cell>
          <cell r="G334">
            <v>0</v>
          </cell>
          <cell r="H334">
            <v>0</v>
          </cell>
          <cell r="I334">
            <v>0</v>
          </cell>
          <cell r="J334">
            <v>0</v>
          </cell>
          <cell r="K334">
            <v>0</v>
          </cell>
          <cell r="L334">
            <v>0</v>
          </cell>
          <cell r="M334">
            <v>0</v>
          </cell>
          <cell r="N334">
            <v>0</v>
          </cell>
          <cell r="Q334">
            <v>49.3</v>
          </cell>
          <cell r="S334">
            <v>17.600000000000001</v>
          </cell>
          <cell r="T334">
            <v>20.2</v>
          </cell>
          <cell r="U334">
            <v>18.899999999999999</v>
          </cell>
          <cell r="X334">
            <v>47.1</v>
          </cell>
          <cell r="Z334">
            <v>16.7</v>
          </cell>
          <cell r="AA334">
            <v>50.2</v>
          </cell>
          <cell r="AB334">
            <v>31.1</v>
          </cell>
          <cell r="AC334">
            <v>32.6</v>
          </cell>
          <cell r="AD334">
            <v>21</v>
          </cell>
          <cell r="AE334">
            <v>50.9</v>
          </cell>
          <cell r="AF334">
            <v>19.2</v>
          </cell>
          <cell r="AJ334">
            <v>0</v>
          </cell>
          <cell r="AK334">
            <v>57.12</v>
          </cell>
          <cell r="AL334">
            <v>39.520000000000003</v>
          </cell>
          <cell r="AM334">
            <v>27.73</v>
          </cell>
          <cell r="AN334">
            <v>16.760000000000002</v>
          </cell>
          <cell r="AO334">
            <v>31.35</v>
          </cell>
          <cell r="AP334">
            <v>42.9</v>
          </cell>
          <cell r="AQ334">
            <v>18.25</v>
          </cell>
          <cell r="AR334">
            <v>55.43</v>
          </cell>
          <cell r="AS334">
            <v>14.27</v>
          </cell>
          <cell r="AT334">
            <v>0</v>
          </cell>
          <cell r="AU334">
            <v>0</v>
          </cell>
          <cell r="AV334">
            <v>0</v>
          </cell>
          <cell r="AW334">
            <v>0</v>
          </cell>
          <cell r="AX334">
            <v>0</v>
          </cell>
          <cell r="AY334">
            <v>0</v>
          </cell>
          <cell r="AZ334">
            <v>0</v>
          </cell>
          <cell r="BA334">
            <v>0</v>
          </cell>
        </row>
        <row r="335">
          <cell r="B335">
            <v>29</v>
          </cell>
          <cell r="C335">
            <v>0</v>
          </cell>
          <cell r="D335">
            <v>0</v>
          </cell>
          <cell r="E335">
            <v>0</v>
          </cell>
          <cell r="F335">
            <v>0</v>
          </cell>
          <cell r="G335">
            <v>0</v>
          </cell>
          <cell r="H335">
            <v>0</v>
          </cell>
          <cell r="I335">
            <v>0</v>
          </cell>
          <cell r="J335">
            <v>0</v>
          </cell>
          <cell r="K335">
            <v>0</v>
          </cell>
          <cell r="L335">
            <v>0</v>
          </cell>
          <cell r="M335">
            <v>0</v>
          </cell>
          <cell r="N335">
            <v>0</v>
          </cell>
          <cell r="Q335">
            <v>57.4</v>
          </cell>
          <cell r="S335">
            <v>17.100000000000001</v>
          </cell>
          <cell r="T335">
            <v>18.3</v>
          </cell>
          <cell r="U335">
            <v>17.899999999999999</v>
          </cell>
          <cell r="X335">
            <v>42.6</v>
          </cell>
          <cell r="Z335">
            <v>14.7</v>
          </cell>
          <cell r="AA335">
            <v>61.7</v>
          </cell>
          <cell r="AB335">
            <v>79</v>
          </cell>
          <cell r="AC335">
            <v>29.9</v>
          </cell>
          <cell r="AD335">
            <v>21</v>
          </cell>
          <cell r="AE335">
            <v>63.4</v>
          </cell>
          <cell r="AF335">
            <v>19.899999999999999</v>
          </cell>
          <cell r="AJ335">
            <v>0</v>
          </cell>
          <cell r="AK335">
            <v>45.84</v>
          </cell>
          <cell r="AL335">
            <v>36.31</v>
          </cell>
          <cell r="AM335">
            <v>27.73</v>
          </cell>
          <cell r="AN335">
            <v>16.34</v>
          </cell>
          <cell r="AO335">
            <v>34.770000000000003</v>
          </cell>
          <cell r="AP335">
            <v>39.520000000000003</v>
          </cell>
          <cell r="AQ335">
            <v>21.24</v>
          </cell>
          <cell r="AR335">
            <v>53.43</v>
          </cell>
          <cell r="AS335">
            <v>14.27</v>
          </cell>
          <cell r="AT335">
            <v>0</v>
          </cell>
          <cell r="AU335">
            <v>0</v>
          </cell>
          <cell r="AV335">
            <v>0</v>
          </cell>
          <cell r="AW335">
            <v>0</v>
          </cell>
          <cell r="AX335">
            <v>0</v>
          </cell>
          <cell r="AY335">
            <v>0</v>
          </cell>
          <cell r="AZ335">
            <v>0</v>
          </cell>
          <cell r="BA335">
            <v>0</v>
          </cell>
        </row>
        <row r="336">
          <cell r="B336">
            <v>30</v>
          </cell>
          <cell r="C336">
            <v>0</v>
          </cell>
          <cell r="D336">
            <v>0</v>
          </cell>
          <cell r="E336">
            <v>0</v>
          </cell>
          <cell r="F336">
            <v>0</v>
          </cell>
          <cell r="G336">
            <v>0</v>
          </cell>
          <cell r="H336">
            <v>0</v>
          </cell>
          <cell r="I336">
            <v>0</v>
          </cell>
          <cell r="J336">
            <v>0</v>
          </cell>
          <cell r="K336">
            <v>0</v>
          </cell>
          <cell r="L336">
            <v>0</v>
          </cell>
          <cell r="M336">
            <v>0</v>
          </cell>
          <cell r="N336">
            <v>0</v>
          </cell>
          <cell r="Q336">
            <v>45.7</v>
          </cell>
          <cell r="S336">
            <v>15.3</v>
          </cell>
          <cell r="T336">
            <v>17.100000000000001</v>
          </cell>
          <cell r="U336">
            <v>18.100000000000001</v>
          </cell>
          <cell r="X336">
            <v>78.099999999999994</v>
          </cell>
          <cell r="Z336">
            <v>14.7</v>
          </cell>
          <cell r="AA336">
            <v>50.2</v>
          </cell>
          <cell r="AB336">
            <v>45.3</v>
          </cell>
          <cell r="AC336">
            <v>26.7</v>
          </cell>
          <cell r="AD336">
            <v>23.9</v>
          </cell>
          <cell r="AE336">
            <v>58.9</v>
          </cell>
          <cell r="AF336">
            <v>21.4</v>
          </cell>
          <cell r="AJ336">
            <v>0</v>
          </cell>
          <cell r="AK336">
            <v>36.83</v>
          </cell>
          <cell r="AL336">
            <v>40.619999999999997</v>
          </cell>
          <cell r="AM336">
            <v>27.73</v>
          </cell>
          <cell r="AN336">
            <v>15.66</v>
          </cell>
          <cell r="AO336">
            <v>35.79</v>
          </cell>
          <cell r="AP336">
            <v>43.77</v>
          </cell>
          <cell r="AQ336">
            <v>32.299999999999997</v>
          </cell>
          <cell r="AR336">
            <v>50.82</v>
          </cell>
          <cell r="AS336">
            <v>13.57</v>
          </cell>
          <cell r="AT336">
            <v>0</v>
          </cell>
          <cell r="AU336">
            <v>0</v>
          </cell>
          <cell r="AV336">
            <v>0</v>
          </cell>
          <cell r="AW336">
            <v>0</v>
          </cell>
          <cell r="AX336">
            <v>0</v>
          </cell>
          <cell r="AY336">
            <v>0</v>
          </cell>
          <cell r="AZ336">
            <v>0</v>
          </cell>
          <cell r="BA336">
            <v>0</v>
          </cell>
        </row>
        <row r="337">
          <cell r="B337">
            <v>1</v>
          </cell>
          <cell r="C337">
            <v>0</v>
          </cell>
          <cell r="D337">
            <v>0</v>
          </cell>
          <cell r="E337">
            <v>0</v>
          </cell>
          <cell r="F337">
            <v>0</v>
          </cell>
          <cell r="G337">
            <v>0</v>
          </cell>
          <cell r="H337">
            <v>0</v>
          </cell>
          <cell r="I337">
            <v>0</v>
          </cell>
          <cell r="J337">
            <v>0</v>
          </cell>
          <cell r="K337">
            <v>0</v>
          </cell>
          <cell r="L337">
            <v>0</v>
          </cell>
          <cell r="M337">
            <v>0</v>
          </cell>
          <cell r="N337">
            <v>0</v>
          </cell>
          <cell r="Q337">
            <v>53.7</v>
          </cell>
          <cell r="R337">
            <v>32.299999999999997</v>
          </cell>
          <cell r="S337">
            <v>14.6</v>
          </cell>
          <cell r="T337">
            <v>16.100000000000001</v>
          </cell>
          <cell r="U337">
            <v>17.600000000000001</v>
          </cell>
          <cell r="X337">
            <v>61.8</v>
          </cell>
          <cell r="Z337">
            <v>11.1</v>
          </cell>
          <cell r="AA337">
            <v>40.299999999999997</v>
          </cell>
          <cell r="AB337">
            <v>31.4</v>
          </cell>
          <cell r="AC337">
            <v>23.1</v>
          </cell>
          <cell r="AD337">
            <v>18.8</v>
          </cell>
          <cell r="AE337">
            <v>74.2</v>
          </cell>
          <cell r="AF337">
            <v>17.7</v>
          </cell>
          <cell r="AJ337">
            <v>0</v>
          </cell>
          <cell r="AK337">
            <v>0</v>
          </cell>
          <cell r="AL337">
            <v>29.05</v>
          </cell>
          <cell r="AM337">
            <v>28.16</v>
          </cell>
          <cell r="AN337">
            <v>15.4</v>
          </cell>
          <cell r="AO337">
            <v>30.41</v>
          </cell>
          <cell r="AP337">
            <v>32.299999999999997</v>
          </cell>
          <cell r="AQ337">
            <v>21.77</v>
          </cell>
          <cell r="AR337">
            <v>44.65</v>
          </cell>
          <cell r="AS337">
            <v>15.27</v>
          </cell>
          <cell r="AT337">
            <v>0</v>
          </cell>
          <cell r="AU337">
            <v>0</v>
          </cell>
          <cell r="AV337">
            <v>0</v>
          </cell>
          <cell r="AW337">
            <v>0</v>
          </cell>
          <cell r="AX337">
            <v>0</v>
          </cell>
          <cell r="AY337">
            <v>0</v>
          </cell>
          <cell r="AZ337">
            <v>0</v>
          </cell>
          <cell r="BA337">
            <v>0</v>
          </cell>
        </row>
        <row r="338">
          <cell r="B338">
            <v>2</v>
          </cell>
          <cell r="C338">
            <v>0</v>
          </cell>
          <cell r="D338">
            <v>0</v>
          </cell>
          <cell r="E338">
            <v>0</v>
          </cell>
          <cell r="F338">
            <v>0</v>
          </cell>
          <cell r="G338">
            <v>0</v>
          </cell>
          <cell r="H338">
            <v>0</v>
          </cell>
          <cell r="I338">
            <v>0</v>
          </cell>
          <cell r="J338">
            <v>0</v>
          </cell>
          <cell r="K338">
            <v>0</v>
          </cell>
          <cell r="L338">
            <v>0</v>
          </cell>
          <cell r="M338">
            <v>0</v>
          </cell>
          <cell r="N338">
            <v>0</v>
          </cell>
          <cell r="Q338">
            <v>43.4</v>
          </cell>
          <cell r="R338">
            <v>32.299999999999997</v>
          </cell>
          <cell r="S338">
            <v>21.6</v>
          </cell>
          <cell r="T338">
            <v>22.3</v>
          </cell>
          <cell r="U338">
            <v>18.2</v>
          </cell>
          <cell r="X338">
            <v>54.9</v>
          </cell>
          <cell r="Z338">
            <v>11.1</v>
          </cell>
          <cell r="AA338">
            <v>32.799999999999997</v>
          </cell>
          <cell r="AB338">
            <v>34.799999999999997</v>
          </cell>
          <cell r="AC338">
            <v>20.6</v>
          </cell>
          <cell r="AD338">
            <v>18.100000000000001</v>
          </cell>
          <cell r="AE338">
            <v>57</v>
          </cell>
          <cell r="AF338">
            <v>19.5</v>
          </cell>
          <cell r="AJ338">
            <v>0</v>
          </cell>
          <cell r="AK338">
            <v>0</v>
          </cell>
          <cell r="AL338">
            <v>22.88</v>
          </cell>
          <cell r="AM338">
            <v>28.6</v>
          </cell>
          <cell r="AN338">
            <v>15.14</v>
          </cell>
          <cell r="AO338">
            <v>30.41</v>
          </cell>
          <cell r="AP338">
            <v>26.03</v>
          </cell>
          <cell r="AQ338">
            <v>25.42</v>
          </cell>
          <cell r="AR338">
            <v>38.97</v>
          </cell>
          <cell r="AS338">
            <v>13.8</v>
          </cell>
          <cell r="AT338">
            <v>0</v>
          </cell>
          <cell r="AU338">
            <v>0</v>
          </cell>
          <cell r="AV338">
            <v>0</v>
          </cell>
          <cell r="AW338">
            <v>0</v>
          </cell>
          <cell r="AX338">
            <v>0</v>
          </cell>
          <cell r="AY338">
            <v>0</v>
          </cell>
          <cell r="AZ338">
            <v>0</v>
          </cell>
          <cell r="BA338">
            <v>0</v>
          </cell>
        </row>
        <row r="339">
          <cell r="B339">
            <v>3</v>
          </cell>
          <cell r="C339">
            <v>0</v>
          </cell>
          <cell r="D339">
            <v>0</v>
          </cell>
          <cell r="E339">
            <v>0</v>
          </cell>
          <cell r="F339">
            <v>0</v>
          </cell>
          <cell r="G339">
            <v>0</v>
          </cell>
          <cell r="H339">
            <v>0</v>
          </cell>
          <cell r="I339">
            <v>0</v>
          </cell>
          <cell r="J339">
            <v>0</v>
          </cell>
          <cell r="K339">
            <v>0</v>
          </cell>
          <cell r="L339">
            <v>0</v>
          </cell>
          <cell r="M339">
            <v>0</v>
          </cell>
          <cell r="N339">
            <v>0</v>
          </cell>
          <cell r="Q339">
            <v>25.3</v>
          </cell>
          <cell r="R339">
            <v>32.1</v>
          </cell>
          <cell r="S339">
            <v>20.9</v>
          </cell>
          <cell r="T339">
            <v>27.2</v>
          </cell>
          <cell r="U339">
            <v>19.100000000000001</v>
          </cell>
          <cell r="X339">
            <v>40.1</v>
          </cell>
          <cell r="Z339">
            <v>10.9</v>
          </cell>
          <cell r="AA339">
            <v>35.1</v>
          </cell>
          <cell r="AB339">
            <v>29.3</v>
          </cell>
          <cell r="AC339">
            <v>20.9</v>
          </cell>
          <cell r="AD339">
            <v>21.4</v>
          </cell>
          <cell r="AE339">
            <v>78.599999999999994</v>
          </cell>
          <cell r="AF339">
            <v>19.899999999999999</v>
          </cell>
          <cell r="AJ339">
            <v>0</v>
          </cell>
          <cell r="AK339">
            <v>0</v>
          </cell>
          <cell r="AL339">
            <v>25.62</v>
          </cell>
          <cell r="AM339">
            <v>31.82</v>
          </cell>
          <cell r="AN339">
            <v>18.100000000000001</v>
          </cell>
          <cell r="AO339">
            <v>28.82</v>
          </cell>
          <cell r="AP339">
            <v>29.05</v>
          </cell>
          <cell r="AQ339">
            <v>95.22</v>
          </cell>
          <cell r="AR339">
            <v>33.770000000000003</v>
          </cell>
          <cell r="AS339">
            <v>13.57</v>
          </cell>
          <cell r="AT339">
            <v>0</v>
          </cell>
          <cell r="AU339">
            <v>0</v>
          </cell>
          <cell r="AV339">
            <v>0</v>
          </cell>
          <cell r="AW339">
            <v>0</v>
          </cell>
          <cell r="AX339">
            <v>0</v>
          </cell>
          <cell r="AY339">
            <v>0</v>
          </cell>
          <cell r="AZ339">
            <v>0</v>
          </cell>
          <cell r="BA339">
            <v>0</v>
          </cell>
        </row>
        <row r="340">
          <cell r="B340">
            <v>4</v>
          </cell>
          <cell r="C340">
            <v>0</v>
          </cell>
          <cell r="D340">
            <v>0</v>
          </cell>
          <cell r="E340">
            <v>0</v>
          </cell>
          <cell r="F340">
            <v>0</v>
          </cell>
          <cell r="G340">
            <v>0</v>
          </cell>
          <cell r="H340">
            <v>0</v>
          </cell>
          <cell r="I340">
            <v>0</v>
          </cell>
          <cell r="J340">
            <v>0</v>
          </cell>
          <cell r="K340">
            <v>0</v>
          </cell>
          <cell r="L340">
            <v>0</v>
          </cell>
          <cell r="M340">
            <v>0</v>
          </cell>
          <cell r="N340">
            <v>0</v>
          </cell>
          <cell r="Q340">
            <v>36.6</v>
          </cell>
          <cell r="R340">
            <v>33.6</v>
          </cell>
          <cell r="S340">
            <v>15.8</v>
          </cell>
          <cell r="T340">
            <v>19.3</v>
          </cell>
          <cell r="U340">
            <v>19.5</v>
          </cell>
          <cell r="X340">
            <v>33.299999999999997</v>
          </cell>
          <cell r="Z340">
            <v>17.100000000000001</v>
          </cell>
          <cell r="AA340">
            <v>24.5</v>
          </cell>
          <cell r="AB340">
            <v>54.5</v>
          </cell>
          <cell r="AC340">
            <v>19.8</v>
          </cell>
          <cell r="AD340">
            <v>21.4</v>
          </cell>
          <cell r="AE340">
            <v>55.2</v>
          </cell>
          <cell r="AF340">
            <v>18.3</v>
          </cell>
          <cell r="AJ340">
            <v>0</v>
          </cell>
          <cell r="AK340">
            <v>0</v>
          </cell>
          <cell r="AL340">
            <v>103.67</v>
          </cell>
          <cell r="AM340">
            <v>32.299999999999997</v>
          </cell>
          <cell r="AN340">
            <v>15.93</v>
          </cell>
          <cell r="AO340">
            <v>31.35</v>
          </cell>
          <cell r="AP340">
            <v>104.63</v>
          </cell>
          <cell r="AQ340">
            <v>38.700000000000003</v>
          </cell>
          <cell r="AR340">
            <v>29.95</v>
          </cell>
          <cell r="AS340">
            <v>13.13</v>
          </cell>
          <cell r="AT340">
            <v>0</v>
          </cell>
          <cell r="AU340">
            <v>0</v>
          </cell>
          <cell r="AV340">
            <v>0</v>
          </cell>
          <cell r="AW340">
            <v>0</v>
          </cell>
          <cell r="AX340">
            <v>0</v>
          </cell>
          <cell r="AY340">
            <v>0</v>
          </cell>
          <cell r="AZ340">
            <v>0</v>
          </cell>
          <cell r="BA340">
            <v>0</v>
          </cell>
        </row>
        <row r="341">
          <cell r="B341">
            <v>5</v>
          </cell>
          <cell r="C341">
            <v>0</v>
          </cell>
          <cell r="D341">
            <v>0</v>
          </cell>
          <cell r="E341">
            <v>0</v>
          </cell>
          <cell r="F341">
            <v>0</v>
          </cell>
          <cell r="G341">
            <v>0</v>
          </cell>
          <cell r="H341">
            <v>0</v>
          </cell>
          <cell r="I341">
            <v>0</v>
          </cell>
          <cell r="J341">
            <v>0</v>
          </cell>
          <cell r="K341">
            <v>0</v>
          </cell>
          <cell r="L341">
            <v>0</v>
          </cell>
          <cell r="M341">
            <v>0</v>
          </cell>
          <cell r="N341">
            <v>0</v>
          </cell>
          <cell r="Q341">
            <v>34.1</v>
          </cell>
          <cell r="R341">
            <v>32.799999999999997</v>
          </cell>
          <cell r="S341">
            <v>15.8</v>
          </cell>
          <cell r="T341">
            <v>17.3</v>
          </cell>
          <cell r="U341">
            <v>21.2</v>
          </cell>
          <cell r="X341">
            <v>43</v>
          </cell>
          <cell r="Z341">
            <v>17.3</v>
          </cell>
          <cell r="AA341">
            <v>26.1</v>
          </cell>
          <cell r="AB341">
            <v>47.4</v>
          </cell>
          <cell r="AC341">
            <v>18.5</v>
          </cell>
          <cell r="AD341">
            <v>21.3</v>
          </cell>
          <cell r="AE341">
            <v>80.8</v>
          </cell>
          <cell r="AF341">
            <v>23.2</v>
          </cell>
          <cell r="AJ341">
            <v>0</v>
          </cell>
          <cell r="AK341">
            <v>0</v>
          </cell>
          <cell r="AL341">
            <v>65.349999999999994</v>
          </cell>
          <cell r="AM341">
            <v>27.73</v>
          </cell>
          <cell r="AN341">
            <v>15.14</v>
          </cell>
          <cell r="AO341">
            <v>29.5</v>
          </cell>
          <cell r="AP341">
            <v>67.98</v>
          </cell>
          <cell r="AQ341">
            <v>34.020000000000003</v>
          </cell>
          <cell r="AR341">
            <v>29.95</v>
          </cell>
          <cell r="AS341">
            <v>14.27</v>
          </cell>
          <cell r="AT341">
            <v>0</v>
          </cell>
          <cell r="AU341">
            <v>0</v>
          </cell>
          <cell r="AV341">
            <v>0</v>
          </cell>
          <cell r="AW341">
            <v>0</v>
          </cell>
          <cell r="AX341">
            <v>0</v>
          </cell>
          <cell r="AY341">
            <v>0</v>
          </cell>
          <cell r="AZ341">
            <v>0</v>
          </cell>
          <cell r="BA341">
            <v>0</v>
          </cell>
        </row>
        <row r="342">
          <cell r="B342">
            <v>6</v>
          </cell>
          <cell r="C342">
            <v>0</v>
          </cell>
          <cell r="D342">
            <v>0</v>
          </cell>
          <cell r="E342">
            <v>0</v>
          </cell>
          <cell r="F342">
            <v>0</v>
          </cell>
          <cell r="G342">
            <v>0</v>
          </cell>
          <cell r="H342">
            <v>0</v>
          </cell>
          <cell r="I342">
            <v>0</v>
          </cell>
          <cell r="J342">
            <v>0</v>
          </cell>
          <cell r="K342">
            <v>0</v>
          </cell>
          <cell r="L342">
            <v>0</v>
          </cell>
          <cell r="M342">
            <v>0</v>
          </cell>
          <cell r="N342">
            <v>0</v>
          </cell>
          <cell r="O342">
            <v>13.8</v>
          </cell>
          <cell r="Q342">
            <v>39</v>
          </cell>
          <cell r="R342">
            <v>59.1</v>
          </cell>
          <cell r="S342">
            <v>14.2</v>
          </cell>
          <cell r="T342">
            <v>16.100000000000001</v>
          </cell>
          <cell r="U342">
            <v>23.8</v>
          </cell>
          <cell r="X342">
            <v>36.700000000000003</v>
          </cell>
          <cell r="Z342">
            <v>22</v>
          </cell>
          <cell r="AA342">
            <v>28.6</v>
          </cell>
          <cell r="AB342">
            <v>38.1</v>
          </cell>
          <cell r="AC342">
            <v>17.3</v>
          </cell>
          <cell r="AD342">
            <v>19.100000000000001</v>
          </cell>
          <cell r="AE342">
            <v>58.8</v>
          </cell>
          <cell r="AF342">
            <v>34.6</v>
          </cell>
          <cell r="AJ342">
            <v>0</v>
          </cell>
          <cell r="AK342">
            <v>0</v>
          </cell>
          <cell r="AL342">
            <v>48.92</v>
          </cell>
          <cell r="AM342">
            <v>27.73</v>
          </cell>
          <cell r="AN342">
            <v>15.14</v>
          </cell>
          <cell r="AO342">
            <v>28.38</v>
          </cell>
          <cell r="AP342">
            <v>52.12</v>
          </cell>
          <cell r="AQ342">
            <v>38.159999999999997</v>
          </cell>
          <cell r="AR342">
            <v>40.619999999999997</v>
          </cell>
          <cell r="AS342">
            <v>14.03</v>
          </cell>
          <cell r="AT342">
            <v>0</v>
          </cell>
          <cell r="AU342">
            <v>0</v>
          </cell>
          <cell r="AV342">
            <v>0</v>
          </cell>
          <cell r="AW342">
            <v>0</v>
          </cell>
          <cell r="AX342">
            <v>0</v>
          </cell>
          <cell r="AY342">
            <v>0</v>
          </cell>
          <cell r="AZ342">
            <v>0</v>
          </cell>
          <cell r="BA342">
            <v>0</v>
          </cell>
        </row>
        <row r="343">
          <cell r="B343">
            <v>7</v>
          </cell>
          <cell r="C343">
            <v>0</v>
          </cell>
          <cell r="D343">
            <v>0</v>
          </cell>
          <cell r="E343">
            <v>0</v>
          </cell>
          <cell r="F343">
            <v>0</v>
          </cell>
          <cell r="G343">
            <v>0</v>
          </cell>
          <cell r="H343">
            <v>0</v>
          </cell>
          <cell r="I343">
            <v>0</v>
          </cell>
          <cell r="J343">
            <v>0</v>
          </cell>
          <cell r="K343">
            <v>0</v>
          </cell>
          <cell r="L343">
            <v>0</v>
          </cell>
          <cell r="M343">
            <v>0</v>
          </cell>
          <cell r="N343">
            <v>0</v>
          </cell>
          <cell r="O343">
            <v>18.8</v>
          </cell>
          <cell r="Q343">
            <v>33.700000000000003</v>
          </cell>
          <cell r="R343">
            <v>40.4</v>
          </cell>
          <cell r="S343">
            <v>13.6</v>
          </cell>
          <cell r="T343">
            <v>15.1</v>
          </cell>
          <cell r="U343">
            <v>18.399999999999999</v>
          </cell>
          <cell r="Z343">
            <v>29.4</v>
          </cell>
          <cell r="AA343">
            <v>31.6</v>
          </cell>
          <cell r="AB343">
            <v>53.8</v>
          </cell>
          <cell r="AC343">
            <v>30.9</v>
          </cell>
          <cell r="AD343">
            <v>19.100000000000001</v>
          </cell>
          <cell r="AE343">
            <v>54.4</v>
          </cell>
          <cell r="AF343">
            <v>27.3</v>
          </cell>
          <cell r="AJ343">
            <v>0</v>
          </cell>
          <cell r="AK343">
            <v>0</v>
          </cell>
          <cell r="AL343">
            <v>32.78</v>
          </cell>
          <cell r="AM343">
            <v>27.3</v>
          </cell>
          <cell r="AN343">
            <v>14.76</v>
          </cell>
          <cell r="AO343">
            <v>37.36</v>
          </cell>
          <cell r="AP343">
            <v>36.049999999999997</v>
          </cell>
          <cell r="AQ343">
            <v>69.900000000000006</v>
          </cell>
          <cell r="AR343">
            <v>34.770000000000003</v>
          </cell>
          <cell r="AS343">
            <v>12.71</v>
          </cell>
          <cell r="AT343">
            <v>0</v>
          </cell>
          <cell r="AU343">
            <v>0</v>
          </cell>
          <cell r="AV343">
            <v>0</v>
          </cell>
          <cell r="AW343">
            <v>0</v>
          </cell>
          <cell r="AX343">
            <v>0</v>
          </cell>
          <cell r="AY343">
            <v>0</v>
          </cell>
          <cell r="AZ343">
            <v>0</v>
          </cell>
          <cell r="BA343">
            <v>0</v>
          </cell>
        </row>
        <row r="344">
          <cell r="B344">
            <v>8</v>
          </cell>
          <cell r="C344">
            <v>0</v>
          </cell>
          <cell r="D344">
            <v>0</v>
          </cell>
          <cell r="E344">
            <v>0</v>
          </cell>
          <cell r="F344">
            <v>0</v>
          </cell>
          <cell r="G344">
            <v>0</v>
          </cell>
          <cell r="H344">
            <v>0</v>
          </cell>
          <cell r="I344">
            <v>0</v>
          </cell>
          <cell r="J344">
            <v>0</v>
          </cell>
          <cell r="K344">
            <v>0</v>
          </cell>
          <cell r="L344">
            <v>0</v>
          </cell>
          <cell r="M344">
            <v>0</v>
          </cell>
          <cell r="N344">
            <v>0</v>
          </cell>
          <cell r="O344">
            <v>12</v>
          </cell>
          <cell r="Q344">
            <v>37.5</v>
          </cell>
          <cell r="R344">
            <v>43.2</v>
          </cell>
          <cell r="S344">
            <v>15.9</v>
          </cell>
          <cell r="T344">
            <v>14.2</v>
          </cell>
          <cell r="U344">
            <v>18.399999999999999</v>
          </cell>
          <cell r="Z344">
            <v>22.2</v>
          </cell>
          <cell r="AA344">
            <v>35.1</v>
          </cell>
          <cell r="AB344">
            <v>63.6</v>
          </cell>
          <cell r="AC344">
            <v>26.6</v>
          </cell>
          <cell r="AD344">
            <v>17.399999999999999</v>
          </cell>
          <cell r="AE344">
            <v>66.2</v>
          </cell>
          <cell r="AF344">
            <v>21.3</v>
          </cell>
          <cell r="AJ344">
            <v>0</v>
          </cell>
          <cell r="AK344">
            <v>0</v>
          </cell>
          <cell r="AL344">
            <v>18.72</v>
          </cell>
          <cell r="AM344">
            <v>24.02</v>
          </cell>
          <cell r="AN344">
            <v>14.15</v>
          </cell>
          <cell r="AO344">
            <v>30.18</v>
          </cell>
          <cell r="AP344">
            <v>21.77</v>
          </cell>
          <cell r="AQ344">
            <v>45.55</v>
          </cell>
          <cell r="AR344">
            <v>30.41</v>
          </cell>
          <cell r="AS344">
            <v>12.31</v>
          </cell>
          <cell r="AT344">
            <v>0</v>
          </cell>
          <cell r="AU344">
            <v>0</v>
          </cell>
          <cell r="AV344">
            <v>0</v>
          </cell>
          <cell r="AW344">
            <v>0</v>
          </cell>
          <cell r="AX344">
            <v>0</v>
          </cell>
          <cell r="AY344">
            <v>0</v>
          </cell>
          <cell r="AZ344">
            <v>0</v>
          </cell>
          <cell r="BA344">
            <v>0</v>
          </cell>
        </row>
        <row r="345">
          <cell r="B345">
            <v>9</v>
          </cell>
          <cell r="C345">
            <v>0</v>
          </cell>
          <cell r="D345">
            <v>0</v>
          </cell>
          <cell r="E345">
            <v>0</v>
          </cell>
          <cell r="F345">
            <v>0</v>
          </cell>
          <cell r="G345">
            <v>0</v>
          </cell>
          <cell r="H345">
            <v>0</v>
          </cell>
          <cell r="I345">
            <v>0</v>
          </cell>
          <cell r="J345">
            <v>0</v>
          </cell>
          <cell r="K345">
            <v>0</v>
          </cell>
          <cell r="L345">
            <v>0</v>
          </cell>
          <cell r="M345">
            <v>0</v>
          </cell>
          <cell r="N345">
            <v>0</v>
          </cell>
          <cell r="O345">
            <v>13.5</v>
          </cell>
          <cell r="Q345">
            <v>32.1</v>
          </cell>
          <cell r="R345">
            <v>39.6</v>
          </cell>
          <cell r="S345">
            <v>14.4</v>
          </cell>
          <cell r="T345">
            <v>13.6</v>
          </cell>
          <cell r="U345">
            <v>17.100000000000001</v>
          </cell>
          <cell r="Z345">
            <v>23.2</v>
          </cell>
          <cell r="AA345">
            <v>26.1</v>
          </cell>
          <cell r="AB345">
            <v>50.6</v>
          </cell>
          <cell r="AC345">
            <v>29.9</v>
          </cell>
          <cell r="AD345">
            <v>17.100000000000001</v>
          </cell>
          <cell r="AE345">
            <v>51.6</v>
          </cell>
          <cell r="AF345">
            <v>28.7</v>
          </cell>
          <cell r="AJ345">
            <v>0</v>
          </cell>
          <cell r="AK345">
            <v>0</v>
          </cell>
          <cell r="AL345">
            <v>67.599999999999994</v>
          </cell>
          <cell r="AM345">
            <v>26.87</v>
          </cell>
          <cell r="AN345">
            <v>13.91</v>
          </cell>
          <cell r="AO345">
            <v>30.41</v>
          </cell>
          <cell r="AP345">
            <v>69.900000000000006</v>
          </cell>
          <cell r="AQ345">
            <v>36.83</v>
          </cell>
          <cell r="AR345">
            <v>36.31</v>
          </cell>
          <cell r="AS345">
            <v>18.100000000000001</v>
          </cell>
          <cell r="AT345">
            <v>0</v>
          </cell>
          <cell r="AU345">
            <v>0</v>
          </cell>
          <cell r="AV345">
            <v>0</v>
          </cell>
          <cell r="AW345">
            <v>0</v>
          </cell>
          <cell r="AX345">
            <v>0</v>
          </cell>
          <cell r="AY345">
            <v>0</v>
          </cell>
          <cell r="AZ345">
            <v>0</v>
          </cell>
          <cell r="BA345">
            <v>0</v>
          </cell>
        </row>
        <row r="346">
          <cell r="B346">
            <v>10</v>
          </cell>
          <cell r="C346">
            <v>0</v>
          </cell>
          <cell r="D346">
            <v>0</v>
          </cell>
          <cell r="E346">
            <v>0</v>
          </cell>
          <cell r="F346">
            <v>0</v>
          </cell>
          <cell r="G346">
            <v>0</v>
          </cell>
          <cell r="H346">
            <v>0</v>
          </cell>
          <cell r="I346">
            <v>0</v>
          </cell>
          <cell r="J346">
            <v>0</v>
          </cell>
          <cell r="K346">
            <v>0</v>
          </cell>
          <cell r="L346">
            <v>0</v>
          </cell>
          <cell r="M346">
            <v>0</v>
          </cell>
          <cell r="N346">
            <v>0</v>
          </cell>
          <cell r="O346">
            <v>17.100000000000001</v>
          </cell>
          <cell r="Q346">
            <v>41.5</v>
          </cell>
          <cell r="R346">
            <v>62.1</v>
          </cell>
          <cell r="S346">
            <v>13</v>
          </cell>
          <cell r="T346">
            <v>15.6</v>
          </cell>
          <cell r="U346">
            <v>20.3</v>
          </cell>
          <cell r="X346">
            <v>25.1</v>
          </cell>
          <cell r="Z346">
            <v>21.2</v>
          </cell>
          <cell r="AA346">
            <v>27.7</v>
          </cell>
          <cell r="AB346">
            <v>48.8</v>
          </cell>
          <cell r="AC346">
            <v>22</v>
          </cell>
          <cell r="AD346">
            <v>34.1</v>
          </cell>
          <cell r="AE346">
            <v>45.8</v>
          </cell>
          <cell r="AF346">
            <v>53.3</v>
          </cell>
          <cell r="AJ346">
            <v>0</v>
          </cell>
          <cell r="AK346">
            <v>0</v>
          </cell>
          <cell r="AL346">
            <v>42.32</v>
          </cell>
          <cell r="AM346">
            <v>27.73</v>
          </cell>
          <cell r="AN346">
            <v>13.91</v>
          </cell>
          <cell r="AO346">
            <v>33.520000000000003</v>
          </cell>
          <cell r="AP346">
            <v>45.85</v>
          </cell>
          <cell r="AQ346">
            <v>37.36</v>
          </cell>
          <cell r="AR346">
            <v>29.05</v>
          </cell>
          <cell r="AS346">
            <v>16.91</v>
          </cell>
          <cell r="AT346">
            <v>0</v>
          </cell>
          <cell r="AU346">
            <v>0</v>
          </cell>
          <cell r="AV346">
            <v>0</v>
          </cell>
          <cell r="AW346">
            <v>0</v>
          </cell>
          <cell r="AX346">
            <v>0</v>
          </cell>
          <cell r="AY346">
            <v>0</v>
          </cell>
          <cell r="AZ346">
            <v>0</v>
          </cell>
          <cell r="BA346">
            <v>0</v>
          </cell>
        </row>
        <row r="347">
          <cell r="B347">
            <v>11</v>
          </cell>
          <cell r="C347">
            <v>0</v>
          </cell>
          <cell r="D347">
            <v>0</v>
          </cell>
          <cell r="E347">
            <v>0</v>
          </cell>
          <cell r="F347">
            <v>0</v>
          </cell>
          <cell r="G347">
            <v>0</v>
          </cell>
          <cell r="H347">
            <v>0</v>
          </cell>
          <cell r="I347">
            <v>0</v>
          </cell>
          <cell r="J347">
            <v>0</v>
          </cell>
          <cell r="K347">
            <v>0</v>
          </cell>
          <cell r="L347">
            <v>0</v>
          </cell>
          <cell r="M347">
            <v>0</v>
          </cell>
          <cell r="N347">
            <v>0</v>
          </cell>
          <cell r="Q347">
            <v>31.8</v>
          </cell>
          <cell r="R347">
            <v>30.2</v>
          </cell>
          <cell r="S347">
            <v>12.5</v>
          </cell>
          <cell r="T347">
            <v>13.6</v>
          </cell>
          <cell r="U347">
            <v>20.3</v>
          </cell>
          <cell r="X347">
            <v>25.8</v>
          </cell>
          <cell r="Z347">
            <v>20.8</v>
          </cell>
          <cell r="AA347">
            <v>101.1</v>
          </cell>
          <cell r="AB347">
            <v>82.9</v>
          </cell>
          <cell r="AC347">
            <v>20.100000000000001</v>
          </cell>
          <cell r="AD347">
            <v>34.1</v>
          </cell>
          <cell r="AE347">
            <v>41.7</v>
          </cell>
          <cell r="AF347">
            <v>33.299999999999997</v>
          </cell>
          <cell r="AJ347">
            <v>0</v>
          </cell>
          <cell r="AK347">
            <v>0</v>
          </cell>
          <cell r="AL347">
            <v>42.32</v>
          </cell>
          <cell r="AM347">
            <v>27.73</v>
          </cell>
          <cell r="AN347">
            <v>13.46</v>
          </cell>
          <cell r="AO347">
            <v>35.28</v>
          </cell>
          <cell r="AP347">
            <v>45.85</v>
          </cell>
          <cell r="AQ347">
            <v>39.520000000000003</v>
          </cell>
          <cell r="AR347">
            <v>25.62</v>
          </cell>
          <cell r="AS347">
            <v>17.79</v>
          </cell>
          <cell r="AT347">
            <v>0</v>
          </cell>
          <cell r="AU347">
            <v>0</v>
          </cell>
          <cell r="AV347">
            <v>0</v>
          </cell>
          <cell r="AW347">
            <v>0</v>
          </cell>
          <cell r="AX347">
            <v>0</v>
          </cell>
          <cell r="AY347">
            <v>0</v>
          </cell>
          <cell r="AZ347">
            <v>0</v>
          </cell>
          <cell r="BA347">
            <v>0</v>
          </cell>
        </row>
        <row r="348">
          <cell r="B348">
            <v>12</v>
          </cell>
          <cell r="C348">
            <v>0</v>
          </cell>
          <cell r="D348">
            <v>0</v>
          </cell>
          <cell r="E348">
            <v>0</v>
          </cell>
          <cell r="F348">
            <v>0</v>
          </cell>
          <cell r="G348">
            <v>0</v>
          </cell>
          <cell r="H348">
            <v>0</v>
          </cell>
          <cell r="I348">
            <v>0</v>
          </cell>
          <cell r="J348">
            <v>0</v>
          </cell>
          <cell r="K348">
            <v>0</v>
          </cell>
          <cell r="L348">
            <v>0</v>
          </cell>
          <cell r="M348">
            <v>0</v>
          </cell>
          <cell r="N348">
            <v>0</v>
          </cell>
          <cell r="Q348">
            <v>43.9</v>
          </cell>
          <cell r="R348">
            <v>26.8</v>
          </cell>
          <cell r="S348">
            <v>11.9</v>
          </cell>
          <cell r="T348">
            <v>13.4</v>
          </cell>
          <cell r="U348">
            <v>49.7</v>
          </cell>
          <cell r="X348">
            <v>62.2</v>
          </cell>
          <cell r="Z348">
            <v>20.100000000000001</v>
          </cell>
          <cell r="AA348">
            <v>52.9</v>
          </cell>
          <cell r="AB348">
            <v>169.9</v>
          </cell>
          <cell r="AC348">
            <v>18.5</v>
          </cell>
          <cell r="AD348">
            <v>23.9</v>
          </cell>
          <cell r="AE348">
            <v>41.5</v>
          </cell>
          <cell r="AF348">
            <v>41.9</v>
          </cell>
          <cell r="AJ348">
            <v>0</v>
          </cell>
          <cell r="AK348">
            <v>0</v>
          </cell>
          <cell r="AL348">
            <v>42.32</v>
          </cell>
          <cell r="AM348">
            <v>27.73</v>
          </cell>
          <cell r="AN348">
            <v>13.8</v>
          </cell>
          <cell r="AO348">
            <v>31.35</v>
          </cell>
          <cell r="AP348">
            <v>45.85</v>
          </cell>
          <cell r="AQ348">
            <v>37.89</v>
          </cell>
          <cell r="AR348">
            <v>25.21</v>
          </cell>
          <cell r="AS348">
            <v>19.04</v>
          </cell>
          <cell r="AT348">
            <v>0</v>
          </cell>
          <cell r="AU348">
            <v>0</v>
          </cell>
          <cell r="AV348">
            <v>0</v>
          </cell>
          <cell r="AW348">
            <v>0</v>
          </cell>
          <cell r="AX348">
            <v>0</v>
          </cell>
          <cell r="AY348">
            <v>0</v>
          </cell>
          <cell r="AZ348">
            <v>0</v>
          </cell>
          <cell r="BA348">
            <v>0</v>
          </cell>
        </row>
        <row r="349">
          <cell r="B349">
            <v>13</v>
          </cell>
          <cell r="C349">
            <v>0</v>
          </cell>
          <cell r="D349">
            <v>0</v>
          </cell>
          <cell r="E349">
            <v>0</v>
          </cell>
          <cell r="F349">
            <v>0</v>
          </cell>
          <cell r="G349">
            <v>0</v>
          </cell>
          <cell r="H349">
            <v>0</v>
          </cell>
          <cell r="I349">
            <v>0</v>
          </cell>
          <cell r="J349">
            <v>0</v>
          </cell>
          <cell r="K349">
            <v>0</v>
          </cell>
          <cell r="L349">
            <v>0</v>
          </cell>
          <cell r="M349">
            <v>0</v>
          </cell>
          <cell r="N349">
            <v>0</v>
          </cell>
          <cell r="Q349">
            <v>32.299999999999997</v>
          </cell>
          <cell r="R349">
            <v>23.9</v>
          </cell>
          <cell r="S349">
            <v>11.5</v>
          </cell>
          <cell r="T349">
            <v>18.399999999999999</v>
          </cell>
          <cell r="U349">
            <v>38.4</v>
          </cell>
          <cell r="X349">
            <v>70.5</v>
          </cell>
          <cell r="Y349">
            <v>13</v>
          </cell>
          <cell r="Z349">
            <v>19</v>
          </cell>
          <cell r="AA349">
            <v>45.2</v>
          </cell>
          <cell r="AB349">
            <v>95.9</v>
          </cell>
          <cell r="AC349">
            <v>20.3</v>
          </cell>
          <cell r="AD349">
            <v>20.5</v>
          </cell>
          <cell r="AE349">
            <v>117.7</v>
          </cell>
          <cell r="AF349">
            <v>30.8</v>
          </cell>
          <cell r="AJ349">
            <v>0</v>
          </cell>
          <cell r="AK349">
            <v>0</v>
          </cell>
          <cell r="AL349">
            <v>45.85</v>
          </cell>
          <cell r="AM349">
            <v>27.73</v>
          </cell>
          <cell r="AN349">
            <v>15.01</v>
          </cell>
          <cell r="AO349">
            <v>44.36</v>
          </cell>
          <cell r="AP349">
            <v>48.92</v>
          </cell>
          <cell r="AQ349">
            <v>33.520000000000003</v>
          </cell>
          <cell r="AR349">
            <v>37.36</v>
          </cell>
          <cell r="AS349">
            <v>16.34</v>
          </cell>
          <cell r="AT349">
            <v>0</v>
          </cell>
          <cell r="AU349">
            <v>0</v>
          </cell>
          <cell r="AV349">
            <v>0</v>
          </cell>
          <cell r="AW349">
            <v>0</v>
          </cell>
          <cell r="AX349">
            <v>0</v>
          </cell>
          <cell r="AY349">
            <v>0</v>
          </cell>
          <cell r="AZ349">
            <v>0</v>
          </cell>
          <cell r="BA349">
            <v>0</v>
          </cell>
        </row>
        <row r="350">
          <cell r="B350">
            <v>14</v>
          </cell>
          <cell r="C350">
            <v>0</v>
          </cell>
          <cell r="D350">
            <v>0</v>
          </cell>
          <cell r="E350">
            <v>0</v>
          </cell>
          <cell r="F350">
            <v>0</v>
          </cell>
          <cell r="G350">
            <v>0</v>
          </cell>
          <cell r="H350">
            <v>0</v>
          </cell>
          <cell r="I350">
            <v>0</v>
          </cell>
          <cell r="J350">
            <v>0</v>
          </cell>
          <cell r="K350">
            <v>0</v>
          </cell>
          <cell r="L350">
            <v>0</v>
          </cell>
          <cell r="M350">
            <v>0</v>
          </cell>
          <cell r="N350">
            <v>0</v>
          </cell>
          <cell r="Q350">
            <v>28.9</v>
          </cell>
          <cell r="R350">
            <v>22.2</v>
          </cell>
          <cell r="S350">
            <v>11.3</v>
          </cell>
          <cell r="T350">
            <v>14.2</v>
          </cell>
          <cell r="U350">
            <v>31.9</v>
          </cell>
          <cell r="X350">
            <v>57.4</v>
          </cell>
          <cell r="Y350">
            <v>13.1</v>
          </cell>
          <cell r="Z350">
            <v>19.8</v>
          </cell>
          <cell r="AA350">
            <v>76.900000000000006</v>
          </cell>
          <cell r="AB350">
            <v>79</v>
          </cell>
          <cell r="AC350">
            <v>17.3</v>
          </cell>
          <cell r="AD350">
            <v>18.7</v>
          </cell>
          <cell r="AE350">
            <v>74.2</v>
          </cell>
          <cell r="AF350">
            <v>28.2</v>
          </cell>
          <cell r="AJ350">
            <v>0</v>
          </cell>
          <cell r="AK350">
            <v>0</v>
          </cell>
          <cell r="AL350">
            <v>49.55</v>
          </cell>
          <cell r="AM350">
            <v>27.73</v>
          </cell>
          <cell r="AN350">
            <v>13.68</v>
          </cell>
          <cell r="AO350">
            <v>35.79</v>
          </cell>
          <cell r="AP350">
            <v>52.77</v>
          </cell>
          <cell r="AQ350">
            <v>30.88</v>
          </cell>
          <cell r="AR350">
            <v>25.62</v>
          </cell>
          <cell r="AS350">
            <v>27.73</v>
          </cell>
          <cell r="AT350">
            <v>0</v>
          </cell>
          <cell r="AU350">
            <v>0</v>
          </cell>
          <cell r="AV350">
            <v>0</v>
          </cell>
          <cell r="AW350">
            <v>0</v>
          </cell>
          <cell r="AX350">
            <v>0</v>
          </cell>
          <cell r="AY350">
            <v>0</v>
          </cell>
          <cell r="AZ350">
            <v>0</v>
          </cell>
          <cell r="BA350">
            <v>0</v>
          </cell>
        </row>
        <row r="351">
          <cell r="B351">
            <v>15</v>
          </cell>
          <cell r="C351">
            <v>0</v>
          </cell>
          <cell r="D351">
            <v>0</v>
          </cell>
          <cell r="E351">
            <v>0</v>
          </cell>
          <cell r="F351">
            <v>0</v>
          </cell>
          <cell r="G351">
            <v>0</v>
          </cell>
          <cell r="H351">
            <v>0</v>
          </cell>
          <cell r="I351">
            <v>0</v>
          </cell>
          <cell r="J351">
            <v>0</v>
          </cell>
          <cell r="K351">
            <v>0</v>
          </cell>
          <cell r="L351">
            <v>0</v>
          </cell>
          <cell r="M351">
            <v>0</v>
          </cell>
          <cell r="N351">
            <v>0</v>
          </cell>
          <cell r="Q351">
            <v>31.4</v>
          </cell>
          <cell r="R351">
            <v>21.4</v>
          </cell>
          <cell r="S351">
            <v>13.9</v>
          </cell>
          <cell r="T351">
            <v>14</v>
          </cell>
          <cell r="U351">
            <v>27.3</v>
          </cell>
          <cell r="X351">
            <v>82.3</v>
          </cell>
          <cell r="Y351">
            <v>13.1</v>
          </cell>
          <cell r="Z351">
            <v>16.600000000000001</v>
          </cell>
          <cell r="AA351">
            <v>46.8</v>
          </cell>
          <cell r="AB351">
            <v>58.3</v>
          </cell>
          <cell r="AC351">
            <v>22.9</v>
          </cell>
          <cell r="AD351">
            <v>17.7</v>
          </cell>
          <cell r="AE351">
            <v>60.5</v>
          </cell>
          <cell r="AF351">
            <v>24.8</v>
          </cell>
          <cell r="AJ351">
            <v>0</v>
          </cell>
          <cell r="AK351">
            <v>0</v>
          </cell>
          <cell r="AL351">
            <v>71.45</v>
          </cell>
          <cell r="AM351">
            <v>28.6</v>
          </cell>
          <cell r="AN351">
            <v>16.48</v>
          </cell>
          <cell r="AO351">
            <v>31.35</v>
          </cell>
          <cell r="AP351">
            <v>73.819999999999993</v>
          </cell>
          <cell r="AQ351">
            <v>29.5</v>
          </cell>
          <cell r="AR351">
            <v>31.35</v>
          </cell>
          <cell r="AS351">
            <v>18.41</v>
          </cell>
          <cell r="AT351">
            <v>0</v>
          </cell>
          <cell r="AU351">
            <v>0</v>
          </cell>
          <cell r="AV351">
            <v>0</v>
          </cell>
          <cell r="AW351">
            <v>0</v>
          </cell>
          <cell r="AX351">
            <v>0</v>
          </cell>
          <cell r="AY351">
            <v>0</v>
          </cell>
          <cell r="AZ351">
            <v>0</v>
          </cell>
          <cell r="BA351">
            <v>0</v>
          </cell>
        </row>
        <row r="352">
          <cell r="B352">
            <v>16</v>
          </cell>
          <cell r="C352">
            <v>0</v>
          </cell>
          <cell r="D352">
            <v>0</v>
          </cell>
          <cell r="E352">
            <v>0</v>
          </cell>
          <cell r="F352">
            <v>0</v>
          </cell>
          <cell r="G352">
            <v>0</v>
          </cell>
          <cell r="H352">
            <v>0</v>
          </cell>
          <cell r="I352">
            <v>0</v>
          </cell>
          <cell r="J352">
            <v>0</v>
          </cell>
          <cell r="K352">
            <v>0</v>
          </cell>
          <cell r="L352">
            <v>0</v>
          </cell>
          <cell r="M352">
            <v>0</v>
          </cell>
          <cell r="N352">
            <v>0</v>
          </cell>
          <cell r="Q352">
            <v>31.8</v>
          </cell>
          <cell r="R352">
            <v>31.3</v>
          </cell>
          <cell r="S352">
            <v>21.1</v>
          </cell>
          <cell r="T352">
            <v>17.399999999999999</v>
          </cell>
          <cell r="U352">
            <v>24.2</v>
          </cell>
          <cell r="X352">
            <v>45.5</v>
          </cell>
          <cell r="Y352">
            <v>13.1</v>
          </cell>
          <cell r="Z352">
            <v>15.8</v>
          </cell>
          <cell r="AA352">
            <v>31.3</v>
          </cell>
          <cell r="AB352">
            <v>45.3</v>
          </cell>
          <cell r="AC352">
            <v>20.6</v>
          </cell>
          <cell r="AD352">
            <v>17.600000000000001</v>
          </cell>
          <cell r="AE352">
            <v>56.2</v>
          </cell>
          <cell r="AF352">
            <v>23.3</v>
          </cell>
          <cell r="AJ352">
            <v>0</v>
          </cell>
          <cell r="AK352">
            <v>0</v>
          </cell>
          <cell r="AL352">
            <v>48.92</v>
          </cell>
          <cell r="AM352">
            <v>28.6</v>
          </cell>
          <cell r="AN352">
            <v>14.39</v>
          </cell>
          <cell r="AO352">
            <v>29.05</v>
          </cell>
          <cell r="AP352">
            <v>52.12</v>
          </cell>
          <cell r="AQ352">
            <v>29.95</v>
          </cell>
          <cell r="AR352">
            <v>45.85</v>
          </cell>
          <cell r="AS352">
            <v>16.34</v>
          </cell>
          <cell r="AT352">
            <v>0</v>
          </cell>
          <cell r="AU352">
            <v>0</v>
          </cell>
          <cell r="AV352">
            <v>0</v>
          </cell>
          <cell r="AW352">
            <v>0</v>
          </cell>
          <cell r="AX352">
            <v>0</v>
          </cell>
          <cell r="AY352">
            <v>0</v>
          </cell>
          <cell r="AZ352">
            <v>0</v>
          </cell>
          <cell r="BA352">
            <v>0</v>
          </cell>
        </row>
        <row r="353">
          <cell r="B353">
            <v>17</v>
          </cell>
          <cell r="C353">
            <v>0</v>
          </cell>
          <cell r="D353">
            <v>0</v>
          </cell>
          <cell r="E353">
            <v>0</v>
          </cell>
          <cell r="F353">
            <v>0</v>
          </cell>
          <cell r="G353">
            <v>0</v>
          </cell>
          <cell r="H353">
            <v>0</v>
          </cell>
          <cell r="I353">
            <v>0</v>
          </cell>
          <cell r="J353">
            <v>0</v>
          </cell>
          <cell r="K353">
            <v>0</v>
          </cell>
          <cell r="L353">
            <v>0</v>
          </cell>
          <cell r="M353">
            <v>0</v>
          </cell>
          <cell r="N353">
            <v>0</v>
          </cell>
          <cell r="Q353">
            <v>92.7</v>
          </cell>
          <cell r="R353">
            <v>75.400000000000006</v>
          </cell>
          <cell r="S353">
            <v>13.4</v>
          </cell>
          <cell r="T353">
            <v>13.9</v>
          </cell>
          <cell r="U353">
            <v>35.299999999999997</v>
          </cell>
          <cell r="X353">
            <v>40.6</v>
          </cell>
          <cell r="Y353">
            <v>13.8</v>
          </cell>
          <cell r="Z353">
            <v>23.1</v>
          </cell>
          <cell r="AA353">
            <v>36.6</v>
          </cell>
          <cell r="AB353">
            <v>38.5</v>
          </cell>
          <cell r="AC353">
            <v>19.8</v>
          </cell>
          <cell r="AD353">
            <v>17.100000000000001</v>
          </cell>
          <cell r="AE353">
            <v>76.5</v>
          </cell>
          <cell r="AF353">
            <v>20.9</v>
          </cell>
          <cell r="AJ353">
            <v>0</v>
          </cell>
          <cell r="AK353">
            <v>0</v>
          </cell>
          <cell r="AL353">
            <v>24.42</v>
          </cell>
          <cell r="AM353">
            <v>30.41</v>
          </cell>
          <cell r="AN353">
            <v>15.01</v>
          </cell>
          <cell r="AO353">
            <v>27.51</v>
          </cell>
          <cell r="AP353">
            <v>27.73</v>
          </cell>
          <cell r="AQ353">
            <v>31.35</v>
          </cell>
          <cell r="AR353">
            <v>34.770000000000003</v>
          </cell>
          <cell r="AS353">
            <v>32.299999999999997</v>
          </cell>
          <cell r="AT353">
            <v>0</v>
          </cell>
          <cell r="AU353">
            <v>0</v>
          </cell>
          <cell r="AV353">
            <v>0</v>
          </cell>
          <cell r="AW353">
            <v>0</v>
          </cell>
          <cell r="AX353">
            <v>0</v>
          </cell>
          <cell r="AY353">
            <v>0</v>
          </cell>
          <cell r="AZ353">
            <v>0</v>
          </cell>
          <cell r="BA353">
            <v>0</v>
          </cell>
        </row>
        <row r="354">
          <cell r="B354">
            <v>18</v>
          </cell>
          <cell r="C354">
            <v>0</v>
          </cell>
          <cell r="D354">
            <v>0</v>
          </cell>
          <cell r="E354">
            <v>0</v>
          </cell>
          <cell r="F354">
            <v>0</v>
          </cell>
          <cell r="G354">
            <v>0</v>
          </cell>
          <cell r="H354">
            <v>0</v>
          </cell>
          <cell r="I354">
            <v>0</v>
          </cell>
          <cell r="J354">
            <v>0</v>
          </cell>
          <cell r="K354">
            <v>0</v>
          </cell>
          <cell r="L354">
            <v>0</v>
          </cell>
          <cell r="M354">
            <v>0</v>
          </cell>
          <cell r="N354">
            <v>0</v>
          </cell>
          <cell r="Q354">
            <v>66.2</v>
          </cell>
          <cell r="R354">
            <v>113.1</v>
          </cell>
          <cell r="S354">
            <v>11.9</v>
          </cell>
          <cell r="T354">
            <v>23.1</v>
          </cell>
          <cell r="U354">
            <v>32.5</v>
          </cell>
          <cell r="X354">
            <v>36.6</v>
          </cell>
          <cell r="Y354">
            <v>13.1</v>
          </cell>
          <cell r="Z354">
            <v>18.2</v>
          </cell>
          <cell r="AA354">
            <v>57.6</v>
          </cell>
          <cell r="AB354">
            <v>29.8</v>
          </cell>
          <cell r="AC354">
            <v>17.3</v>
          </cell>
          <cell r="AD354">
            <v>17.600000000000001</v>
          </cell>
          <cell r="AE354">
            <v>53.6</v>
          </cell>
          <cell r="AF354">
            <v>21.1</v>
          </cell>
          <cell r="AJ354">
            <v>0</v>
          </cell>
          <cell r="AK354">
            <v>0</v>
          </cell>
          <cell r="AL354">
            <v>77.86</v>
          </cell>
          <cell r="AM354">
            <v>28.16</v>
          </cell>
          <cell r="AN354">
            <v>27.73</v>
          </cell>
          <cell r="AO354">
            <v>29.05</v>
          </cell>
          <cell r="AP354">
            <v>79.92</v>
          </cell>
          <cell r="AQ354">
            <v>34.020000000000003</v>
          </cell>
          <cell r="AR354">
            <v>36.83</v>
          </cell>
          <cell r="AS354">
            <v>20.71</v>
          </cell>
          <cell r="AT354">
            <v>0</v>
          </cell>
          <cell r="AU354">
            <v>0</v>
          </cell>
          <cell r="AV354">
            <v>0</v>
          </cell>
          <cell r="AW354">
            <v>0</v>
          </cell>
          <cell r="AX354">
            <v>0</v>
          </cell>
          <cell r="AY354">
            <v>0</v>
          </cell>
          <cell r="AZ354">
            <v>0</v>
          </cell>
          <cell r="BA354">
            <v>0</v>
          </cell>
        </row>
        <row r="355">
          <cell r="B355">
            <v>19</v>
          </cell>
          <cell r="C355">
            <v>0</v>
          </cell>
          <cell r="D355">
            <v>0</v>
          </cell>
          <cell r="E355">
            <v>0</v>
          </cell>
          <cell r="F355">
            <v>0</v>
          </cell>
          <cell r="G355">
            <v>0</v>
          </cell>
          <cell r="H355">
            <v>0</v>
          </cell>
          <cell r="I355">
            <v>0</v>
          </cell>
          <cell r="J355">
            <v>0</v>
          </cell>
          <cell r="K355">
            <v>0</v>
          </cell>
          <cell r="L355">
            <v>0</v>
          </cell>
          <cell r="M355">
            <v>0</v>
          </cell>
          <cell r="N355">
            <v>0</v>
          </cell>
          <cell r="Q355">
            <v>48.5</v>
          </cell>
          <cell r="R355">
            <v>54.9</v>
          </cell>
          <cell r="S355">
            <v>10.9</v>
          </cell>
          <cell r="T355">
            <v>44.9</v>
          </cell>
          <cell r="U355">
            <v>33.5</v>
          </cell>
          <cell r="X355">
            <v>49.4</v>
          </cell>
          <cell r="Y355">
            <v>13.6</v>
          </cell>
          <cell r="Z355">
            <v>21.9</v>
          </cell>
          <cell r="AA355">
            <v>41.8</v>
          </cell>
          <cell r="AB355">
            <v>25.9</v>
          </cell>
          <cell r="AC355">
            <v>16.399999999999999</v>
          </cell>
          <cell r="AD355">
            <v>14.8</v>
          </cell>
          <cell r="AE355">
            <v>43.5</v>
          </cell>
          <cell r="AF355">
            <v>18.7</v>
          </cell>
          <cell r="AJ355">
            <v>0</v>
          </cell>
          <cell r="AK355">
            <v>0</v>
          </cell>
          <cell r="AL355">
            <v>103.67</v>
          </cell>
          <cell r="AM355">
            <v>27.73</v>
          </cell>
          <cell r="AN355">
            <v>20.54</v>
          </cell>
          <cell r="AO355">
            <v>33.520000000000003</v>
          </cell>
          <cell r="AP355">
            <v>104.63</v>
          </cell>
          <cell r="AQ355">
            <v>40.07</v>
          </cell>
          <cell r="AR355">
            <v>34.770000000000003</v>
          </cell>
          <cell r="AS355">
            <v>17.79</v>
          </cell>
          <cell r="AT355">
            <v>0</v>
          </cell>
          <cell r="AU355">
            <v>0</v>
          </cell>
          <cell r="AV355">
            <v>0</v>
          </cell>
          <cell r="AW355">
            <v>0</v>
          </cell>
          <cell r="AX355">
            <v>0</v>
          </cell>
          <cell r="AY355">
            <v>0</v>
          </cell>
          <cell r="AZ355">
            <v>0</v>
          </cell>
          <cell r="BA355">
            <v>0</v>
          </cell>
        </row>
        <row r="356">
          <cell r="B356">
            <v>20</v>
          </cell>
          <cell r="C356">
            <v>0</v>
          </cell>
          <cell r="D356">
            <v>0</v>
          </cell>
          <cell r="E356">
            <v>0</v>
          </cell>
          <cell r="F356">
            <v>0</v>
          </cell>
          <cell r="G356">
            <v>0</v>
          </cell>
          <cell r="H356">
            <v>0</v>
          </cell>
          <cell r="I356">
            <v>0</v>
          </cell>
          <cell r="J356">
            <v>0</v>
          </cell>
          <cell r="K356">
            <v>0</v>
          </cell>
          <cell r="L356">
            <v>0</v>
          </cell>
          <cell r="M356">
            <v>0</v>
          </cell>
          <cell r="N356">
            <v>0</v>
          </cell>
          <cell r="Q356">
            <v>46.6</v>
          </cell>
          <cell r="R356">
            <v>53.8</v>
          </cell>
          <cell r="S356">
            <v>20.399999999999999</v>
          </cell>
          <cell r="T356">
            <v>21.2</v>
          </cell>
          <cell r="U356">
            <v>49.4</v>
          </cell>
          <cell r="X356">
            <v>35</v>
          </cell>
          <cell r="Y356">
            <v>13.1</v>
          </cell>
          <cell r="Z356">
            <v>31.1</v>
          </cell>
          <cell r="AA356">
            <v>36.799999999999997</v>
          </cell>
          <cell r="AB356">
            <v>24.9</v>
          </cell>
          <cell r="AC356">
            <v>18.8</v>
          </cell>
          <cell r="AD356">
            <v>15.2</v>
          </cell>
          <cell r="AE356">
            <v>37.799999999999997</v>
          </cell>
          <cell r="AF356">
            <v>18.3</v>
          </cell>
          <cell r="AJ356">
            <v>0</v>
          </cell>
          <cell r="AK356">
            <v>0</v>
          </cell>
          <cell r="AL356">
            <v>84.57</v>
          </cell>
          <cell r="AM356">
            <v>26.87</v>
          </cell>
          <cell r="AN356">
            <v>16.91</v>
          </cell>
          <cell r="AO356">
            <v>12.97</v>
          </cell>
          <cell r="AP356">
            <v>86.3</v>
          </cell>
          <cell r="AQ356">
            <v>45.25</v>
          </cell>
          <cell r="AR356">
            <v>33.770000000000003</v>
          </cell>
          <cell r="AS356">
            <v>19.37</v>
          </cell>
          <cell r="AT356">
            <v>0</v>
          </cell>
          <cell r="AU356">
            <v>0</v>
          </cell>
          <cell r="AV356">
            <v>0</v>
          </cell>
          <cell r="AW356">
            <v>0</v>
          </cell>
          <cell r="AX356">
            <v>0</v>
          </cell>
          <cell r="AY356">
            <v>0</v>
          </cell>
          <cell r="AZ356">
            <v>0</v>
          </cell>
          <cell r="BA356">
            <v>0</v>
          </cell>
        </row>
        <row r="357">
          <cell r="B357">
            <v>21</v>
          </cell>
          <cell r="C357">
            <v>0</v>
          </cell>
          <cell r="D357">
            <v>0</v>
          </cell>
          <cell r="E357">
            <v>0</v>
          </cell>
          <cell r="F357">
            <v>0</v>
          </cell>
          <cell r="G357">
            <v>0</v>
          </cell>
          <cell r="H357">
            <v>0</v>
          </cell>
          <cell r="I357">
            <v>0</v>
          </cell>
          <cell r="J357">
            <v>0</v>
          </cell>
          <cell r="K357">
            <v>0</v>
          </cell>
          <cell r="L357">
            <v>0</v>
          </cell>
          <cell r="M357">
            <v>0</v>
          </cell>
          <cell r="N357">
            <v>0</v>
          </cell>
          <cell r="Q357">
            <v>32.299999999999997</v>
          </cell>
          <cell r="R357">
            <v>93.1</v>
          </cell>
          <cell r="S357">
            <v>18.600000000000001</v>
          </cell>
          <cell r="T357">
            <v>16.8</v>
          </cell>
          <cell r="U357">
            <v>36.700000000000003</v>
          </cell>
          <cell r="Y357">
            <v>13.1</v>
          </cell>
          <cell r="Z357">
            <v>19.7</v>
          </cell>
          <cell r="AA357">
            <v>49</v>
          </cell>
          <cell r="AB357">
            <v>22.7</v>
          </cell>
          <cell r="AC357">
            <v>16.899999999999999</v>
          </cell>
          <cell r="AD357">
            <v>14.4</v>
          </cell>
          <cell r="AE357">
            <v>38.4</v>
          </cell>
          <cell r="AF357">
            <v>20.100000000000001</v>
          </cell>
          <cell r="AJ357">
            <v>0</v>
          </cell>
          <cell r="AK357">
            <v>0</v>
          </cell>
          <cell r="AL357">
            <v>103.67</v>
          </cell>
          <cell r="AM357">
            <v>27.3</v>
          </cell>
          <cell r="AN357">
            <v>16.2</v>
          </cell>
          <cell r="AO357">
            <v>28.6</v>
          </cell>
          <cell r="AP357">
            <v>104.63</v>
          </cell>
          <cell r="AQ357">
            <v>84.14</v>
          </cell>
          <cell r="AR357">
            <v>29.95</v>
          </cell>
          <cell r="AS357">
            <v>20.03</v>
          </cell>
          <cell r="AT357">
            <v>0</v>
          </cell>
          <cell r="AU357">
            <v>0</v>
          </cell>
          <cell r="AV357">
            <v>0</v>
          </cell>
          <cell r="AW357">
            <v>0</v>
          </cell>
          <cell r="AX357">
            <v>0</v>
          </cell>
          <cell r="AY357">
            <v>0</v>
          </cell>
          <cell r="AZ357">
            <v>0</v>
          </cell>
          <cell r="BA357">
            <v>0</v>
          </cell>
        </row>
        <row r="358">
          <cell r="B358">
            <v>22</v>
          </cell>
          <cell r="C358">
            <v>0</v>
          </cell>
          <cell r="D358">
            <v>0</v>
          </cell>
          <cell r="E358">
            <v>0</v>
          </cell>
          <cell r="F358">
            <v>0</v>
          </cell>
          <cell r="G358">
            <v>0</v>
          </cell>
          <cell r="H358">
            <v>0</v>
          </cell>
          <cell r="I358">
            <v>0</v>
          </cell>
          <cell r="J358">
            <v>0</v>
          </cell>
          <cell r="K358">
            <v>0</v>
          </cell>
          <cell r="L358">
            <v>0</v>
          </cell>
          <cell r="M358">
            <v>0</v>
          </cell>
          <cell r="N358">
            <v>0</v>
          </cell>
          <cell r="Q358">
            <v>28.2</v>
          </cell>
          <cell r="R358">
            <v>52.9</v>
          </cell>
          <cell r="S358">
            <v>15.2</v>
          </cell>
          <cell r="T358">
            <v>15.1</v>
          </cell>
          <cell r="U358">
            <v>44.8</v>
          </cell>
          <cell r="Y358">
            <v>13.1</v>
          </cell>
          <cell r="Z358">
            <v>17.7</v>
          </cell>
          <cell r="AA358">
            <v>50.6</v>
          </cell>
          <cell r="AB358">
            <v>31.1</v>
          </cell>
          <cell r="AC358">
            <v>15.9</v>
          </cell>
          <cell r="AD358">
            <v>14</v>
          </cell>
          <cell r="AE358">
            <v>35</v>
          </cell>
          <cell r="AF358">
            <v>16.8</v>
          </cell>
          <cell r="AJ358">
            <v>0</v>
          </cell>
          <cell r="AK358">
            <v>0</v>
          </cell>
          <cell r="AL358">
            <v>56.11</v>
          </cell>
          <cell r="AM358">
            <v>27.73</v>
          </cell>
          <cell r="AN358">
            <v>14.39</v>
          </cell>
          <cell r="AO358">
            <v>25.83</v>
          </cell>
          <cell r="AP358">
            <v>58.87</v>
          </cell>
          <cell r="AQ358">
            <v>48.92</v>
          </cell>
          <cell r="AR358">
            <v>26.87</v>
          </cell>
          <cell r="AS358">
            <v>18.100000000000001</v>
          </cell>
          <cell r="AT358">
            <v>0</v>
          </cell>
          <cell r="AU358">
            <v>0</v>
          </cell>
          <cell r="AV358">
            <v>0</v>
          </cell>
          <cell r="AW358">
            <v>0</v>
          </cell>
          <cell r="AX358">
            <v>0</v>
          </cell>
          <cell r="AY358">
            <v>0</v>
          </cell>
          <cell r="AZ358">
            <v>0</v>
          </cell>
          <cell r="BA358">
            <v>0</v>
          </cell>
        </row>
        <row r="359">
          <cell r="B359">
            <v>23</v>
          </cell>
          <cell r="C359">
            <v>0</v>
          </cell>
          <cell r="D359">
            <v>0</v>
          </cell>
          <cell r="E359">
            <v>0</v>
          </cell>
          <cell r="F359">
            <v>0</v>
          </cell>
          <cell r="G359">
            <v>0</v>
          </cell>
          <cell r="H359">
            <v>0</v>
          </cell>
          <cell r="I359">
            <v>0</v>
          </cell>
          <cell r="J359">
            <v>0</v>
          </cell>
          <cell r="K359">
            <v>0</v>
          </cell>
          <cell r="L359">
            <v>0</v>
          </cell>
          <cell r="M359">
            <v>0</v>
          </cell>
          <cell r="N359">
            <v>0</v>
          </cell>
          <cell r="Q359">
            <v>25.3</v>
          </cell>
          <cell r="R359">
            <v>48.5</v>
          </cell>
          <cell r="S359">
            <v>16.399999999999999</v>
          </cell>
          <cell r="T359">
            <v>44</v>
          </cell>
          <cell r="U359">
            <v>33.700000000000003</v>
          </cell>
          <cell r="X359">
            <v>48.7</v>
          </cell>
          <cell r="Y359">
            <v>13.1</v>
          </cell>
          <cell r="Z359">
            <v>16.8</v>
          </cell>
          <cell r="AA359">
            <v>39.6</v>
          </cell>
          <cell r="AB359">
            <v>25.9</v>
          </cell>
          <cell r="AC359">
            <v>15.4</v>
          </cell>
          <cell r="AD359">
            <v>13.6</v>
          </cell>
          <cell r="AE359">
            <v>30.6</v>
          </cell>
          <cell r="AF359">
            <v>15.8</v>
          </cell>
          <cell r="AJ359">
            <v>0</v>
          </cell>
          <cell r="AK359">
            <v>0</v>
          </cell>
          <cell r="AL359">
            <v>48.3</v>
          </cell>
          <cell r="AM359">
            <v>27.73</v>
          </cell>
          <cell r="AN359">
            <v>13.8</v>
          </cell>
          <cell r="AO359">
            <v>24.42</v>
          </cell>
          <cell r="AP359">
            <v>51.47</v>
          </cell>
          <cell r="AQ359">
            <v>45.85</v>
          </cell>
          <cell r="AR359">
            <v>27.3</v>
          </cell>
          <cell r="AS359">
            <v>21.77</v>
          </cell>
          <cell r="AT359">
            <v>0</v>
          </cell>
          <cell r="AU359">
            <v>0</v>
          </cell>
          <cell r="AV359">
            <v>0</v>
          </cell>
          <cell r="AW359">
            <v>0</v>
          </cell>
          <cell r="AX359">
            <v>0</v>
          </cell>
          <cell r="AY359">
            <v>0</v>
          </cell>
          <cell r="AZ359">
            <v>0</v>
          </cell>
          <cell r="BA359">
            <v>0</v>
          </cell>
        </row>
        <row r="360">
          <cell r="B360">
            <v>24</v>
          </cell>
          <cell r="C360">
            <v>0</v>
          </cell>
          <cell r="D360">
            <v>0</v>
          </cell>
          <cell r="E360">
            <v>0</v>
          </cell>
          <cell r="F360">
            <v>0</v>
          </cell>
          <cell r="G360">
            <v>0</v>
          </cell>
          <cell r="H360">
            <v>0</v>
          </cell>
          <cell r="I360">
            <v>0</v>
          </cell>
          <cell r="J360">
            <v>0</v>
          </cell>
          <cell r="K360">
            <v>0</v>
          </cell>
          <cell r="L360">
            <v>0</v>
          </cell>
          <cell r="M360">
            <v>0</v>
          </cell>
          <cell r="N360">
            <v>0</v>
          </cell>
          <cell r="Q360">
            <v>22.8</v>
          </cell>
          <cell r="R360">
            <v>43.9</v>
          </cell>
          <cell r="S360">
            <v>17.5</v>
          </cell>
          <cell r="T360">
            <v>16.600000000000001</v>
          </cell>
          <cell r="U360">
            <v>28.9</v>
          </cell>
          <cell r="X360">
            <v>44.9</v>
          </cell>
          <cell r="Y360">
            <v>13.1</v>
          </cell>
          <cell r="Z360">
            <v>16.100000000000001</v>
          </cell>
          <cell r="AA360">
            <v>36.700000000000003</v>
          </cell>
          <cell r="AB360">
            <v>36.6</v>
          </cell>
          <cell r="AC360">
            <v>15.9</v>
          </cell>
          <cell r="AD360">
            <v>13.2</v>
          </cell>
          <cell r="AE360">
            <v>29.1</v>
          </cell>
          <cell r="AF360">
            <v>16.7</v>
          </cell>
          <cell r="AJ360">
            <v>0</v>
          </cell>
          <cell r="AK360">
            <v>0</v>
          </cell>
          <cell r="AL360">
            <v>44.06</v>
          </cell>
          <cell r="AM360">
            <v>27.73</v>
          </cell>
          <cell r="AN360">
            <v>13.8</v>
          </cell>
          <cell r="AO360">
            <v>29.95</v>
          </cell>
          <cell r="AP360">
            <v>47.37</v>
          </cell>
          <cell r="AQ360">
            <v>38.700000000000003</v>
          </cell>
          <cell r="AR360">
            <v>25.62</v>
          </cell>
          <cell r="AS360">
            <v>21.06</v>
          </cell>
          <cell r="AT360">
            <v>0</v>
          </cell>
          <cell r="AU360">
            <v>0</v>
          </cell>
          <cell r="AV360">
            <v>0</v>
          </cell>
          <cell r="AW360">
            <v>0</v>
          </cell>
          <cell r="AX360">
            <v>0</v>
          </cell>
          <cell r="AY360">
            <v>0</v>
          </cell>
          <cell r="AZ360">
            <v>0</v>
          </cell>
          <cell r="BA360">
            <v>0</v>
          </cell>
        </row>
        <row r="361">
          <cell r="B361">
            <v>25</v>
          </cell>
          <cell r="C361">
            <v>0</v>
          </cell>
          <cell r="D361">
            <v>0</v>
          </cell>
          <cell r="E361">
            <v>0</v>
          </cell>
          <cell r="F361">
            <v>0</v>
          </cell>
          <cell r="G361">
            <v>0</v>
          </cell>
          <cell r="H361">
            <v>0</v>
          </cell>
          <cell r="I361">
            <v>0</v>
          </cell>
          <cell r="J361">
            <v>0</v>
          </cell>
          <cell r="K361">
            <v>0</v>
          </cell>
          <cell r="L361">
            <v>0</v>
          </cell>
          <cell r="M361">
            <v>0</v>
          </cell>
          <cell r="N361">
            <v>0</v>
          </cell>
          <cell r="Q361">
            <v>21.1</v>
          </cell>
          <cell r="R361">
            <v>34.5</v>
          </cell>
          <cell r="S361">
            <v>17.399999999999999</v>
          </cell>
          <cell r="T361">
            <v>14.6</v>
          </cell>
          <cell r="U361">
            <v>29.2</v>
          </cell>
          <cell r="X361">
            <v>38.700000000000003</v>
          </cell>
          <cell r="Y361">
            <v>19.2</v>
          </cell>
          <cell r="Z361">
            <v>15.2</v>
          </cell>
          <cell r="AA361">
            <v>33.6</v>
          </cell>
          <cell r="AB361">
            <v>25.9</v>
          </cell>
          <cell r="AC361">
            <v>32.200000000000003</v>
          </cell>
          <cell r="AD361">
            <v>12.6</v>
          </cell>
          <cell r="AE361">
            <v>29.4</v>
          </cell>
          <cell r="AF361">
            <v>22.3</v>
          </cell>
          <cell r="AJ361">
            <v>0</v>
          </cell>
          <cell r="AK361">
            <v>0</v>
          </cell>
          <cell r="AL361">
            <v>37.89</v>
          </cell>
          <cell r="AM361">
            <v>28.16</v>
          </cell>
          <cell r="AN361">
            <v>13.57</v>
          </cell>
          <cell r="AO361">
            <v>25.42</v>
          </cell>
          <cell r="AP361">
            <v>41.47</v>
          </cell>
          <cell r="AQ361">
            <v>33.520000000000003</v>
          </cell>
          <cell r="AR361">
            <v>26.87</v>
          </cell>
          <cell r="AS361">
            <v>22.5</v>
          </cell>
          <cell r="AT361">
            <v>0</v>
          </cell>
          <cell r="AU361">
            <v>0</v>
          </cell>
          <cell r="AV361">
            <v>0</v>
          </cell>
          <cell r="AW361">
            <v>0</v>
          </cell>
          <cell r="AX361">
            <v>0</v>
          </cell>
          <cell r="AY361">
            <v>0</v>
          </cell>
          <cell r="AZ361">
            <v>0</v>
          </cell>
          <cell r="BA361">
            <v>0</v>
          </cell>
        </row>
        <row r="362">
          <cell r="B362">
            <v>26</v>
          </cell>
          <cell r="C362">
            <v>0</v>
          </cell>
          <cell r="D362">
            <v>0</v>
          </cell>
          <cell r="E362">
            <v>0</v>
          </cell>
          <cell r="F362">
            <v>0</v>
          </cell>
          <cell r="G362">
            <v>0</v>
          </cell>
          <cell r="H362">
            <v>0</v>
          </cell>
          <cell r="I362">
            <v>0</v>
          </cell>
          <cell r="J362">
            <v>0</v>
          </cell>
          <cell r="K362">
            <v>0</v>
          </cell>
          <cell r="L362">
            <v>0</v>
          </cell>
          <cell r="M362">
            <v>0</v>
          </cell>
          <cell r="N362">
            <v>0</v>
          </cell>
          <cell r="Q362">
            <v>28.6</v>
          </cell>
          <cell r="R362">
            <v>29.8</v>
          </cell>
          <cell r="S362">
            <v>16.899999999999999</v>
          </cell>
          <cell r="T362">
            <v>15</v>
          </cell>
          <cell r="U362">
            <v>27.2</v>
          </cell>
          <cell r="X362">
            <v>39.6</v>
          </cell>
          <cell r="Y362">
            <v>12.9</v>
          </cell>
          <cell r="Z362">
            <v>15</v>
          </cell>
          <cell r="AA362">
            <v>28.5</v>
          </cell>
          <cell r="AB362">
            <v>20.8</v>
          </cell>
          <cell r="AC362">
            <v>20.100000000000001</v>
          </cell>
          <cell r="AD362">
            <v>13.2</v>
          </cell>
          <cell r="AE362">
            <v>32.1</v>
          </cell>
          <cell r="AF362">
            <v>21</v>
          </cell>
          <cell r="AJ362">
            <v>0</v>
          </cell>
          <cell r="AK362">
            <v>0</v>
          </cell>
          <cell r="AL362">
            <v>34.770000000000003</v>
          </cell>
          <cell r="AM362">
            <v>26.87</v>
          </cell>
          <cell r="AN362">
            <v>13.02</v>
          </cell>
          <cell r="AO362">
            <v>23.83</v>
          </cell>
          <cell r="AP362">
            <v>38.159999999999997</v>
          </cell>
          <cell r="AQ362">
            <v>33.520000000000003</v>
          </cell>
          <cell r="AR362">
            <v>36.83</v>
          </cell>
          <cell r="AS362">
            <v>22.5</v>
          </cell>
          <cell r="AT362">
            <v>0</v>
          </cell>
          <cell r="AU362">
            <v>0</v>
          </cell>
          <cell r="AV362">
            <v>0</v>
          </cell>
          <cell r="AW362">
            <v>0</v>
          </cell>
          <cell r="AX362">
            <v>0</v>
          </cell>
          <cell r="AY362">
            <v>0</v>
          </cell>
          <cell r="AZ362">
            <v>0</v>
          </cell>
          <cell r="BA362">
            <v>0</v>
          </cell>
        </row>
        <row r="363">
          <cell r="B363">
            <v>27</v>
          </cell>
          <cell r="C363">
            <v>0</v>
          </cell>
          <cell r="D363">
            <v>0</v>
          </cell>
          <cell r="E363">
            <v>0</v>
          </cell>
          <cell r="F363">
            <v>0</v>
          </cell>
          <cell r="G363">
            <v>0</v>
          </cell>
          <cell r="H363">
            <v>0</v>
          </cell>
          <cell r="I363">
            <v>0</v>
          </cell>
          <cell r="J363">
            <v>0</v>
          </cell>
          <cell r="K363">
            <v>0</v>
          </cell>
          <cell r="L363">
            <v>0</v>
          </cell>
          <cell r="M363">
            <v>0</v>
          </cell>
          <cell r="N363">
            <v>0</v>
          </cell>
          <cell r="Q363">
            <v>19.5</v>
          </cell>
          <cell r="R363">
            <v>27.6</v>
          </cell>
          <cell r="S363">
            <v>16.8</v>
          </cell>
          <cell r="T363">
            <v>13.4</v>
          </cell>
          <cell r="U363">
            <v>23.3</v>
          </cell>
          <cell r="X363">
            <v>34.6</v>
          </cell>
          <cell r="Y363">
            <v>12.7</v>
          </cell>
          <cell r="Z363">
            <v>15.1</v>
          </cell>
          <cell r="AA363">
            <v>25.1</v>
          </cell>
          <cell r="AB363">
            <v>19</v>
          </cell>
          <cell r="AC363">
            <v>18.899999999999999</v>
          </cell>
          <cell r="AD363">
            <v>12.6</v>
          </cell>
          <cell r="AE363">
            <v>36.9</v>
          </cell>
          <cell r="AF363">
            <v>20.8</v>
          </cell>
          <cell r="AJ363">
            <v>0</v>
          </cell>
          <cell r="AK363">
            <v>0</v>
          </cell>
          <cell r="AL363">
            <v>30.41</v>
          </cell>
          <cell r="AM363">
            <v>36.83</v>
          </cell>
          <cell r="AN363">
            <v>12.31</v>
          </cell>
          <cell r="AO363">
            <v>23.44</v>
          </cell>
          <cell r="AP363">
            <v>33.520000000000003</v>
          </cell>
          <cell r="AQ363">
            <v>26.24</v>
          </cell>
          <cell r="AR363">
            <v>33.770000000000003</v>
          </cell>
          <cell r="AS363">
            <v>21.41</v>
          </cell>
          <cell r="AT363">
            <v>0</v>
          </cell>
          <cell r="AU363">
            <v>0</v>
          </cell>
          <cell r="AV363">
            <v>0</v>
          </cell>
          <cell r="AW363">
            <v>0</v>
          </cell>
          <cell r="AX363">
            <v>0</v>
          </cell>
          <cell r="AY363">
            <v>0</v>
          </cell>
          <cell r="AZ363">
            <v>0</v>
          </cell>
          <cell r="BA363">
            <v>0</v>
          </cell>
        </row>
        <row r="364">
          <cell r="B364">
            <v>28</v>
          </cell>
          <cell r="C364">
            <v>0</v>
          </cell>
          <cell r="D364">
            <v>0</v>
          </cell>
          <cell r="E364">
            <v>0</v>
          </cell>
          <cell r="F364">
            <v>0</v>
          </cell>
          <cell r="G364">
            <v>0</v>
          </cell>
          <cell r="H364">
            <v>0</v>
          </cell>
          <cell r="I364">
            <v>0</v>
          </cell>
          <cell r="J364">
            <v>0</v>
          </cell>
          <cell r="K364">
            <v>0</v>
          </cell>
          <cell r="L364">
            <v>0</v>
          </cell>
          <cell r="M364">
            <v>0</v>
          </cell>
          <cell r="N364">
            <v>0</v>
          </cell>
          <cell r="Q364">
            <v>18.8</v>
          </cell>
          <cell r="R364">
            <v>25.3</v>
          </cell>
          <cell r="S364">
            <v>14.2</v>
          </cell>
          <cell r="T364">
            <v>13.6</v>
          </cell>
          <cell r="U364">
            <v>21.5</v>
          </cell>
          <cell r="X364">
            <v>31.1</v>
          </cell>
          <cell r="Y364">
            <v>12.3</v>
          </cell>
          <cell r="Z364">
            <v>21.4</v>
          </cell>
          <cell r="AA364">
            <v>22.7</v>
          </cell>
          <cell r="AB364">
            <v>21.5</v>
          </cell>
          <cell r="AC364">
            <v>19.100000000000001</v>
          </cell>
          <cell r="AD364">
            <v>12.3</v>
          </cell>
          <cell r="AE364">
            <v>35.4</v>
          </cell>
          <cell r="AF364">
            <v>48.8</v>
          </cell>
          <cell r="AJ364">
            <v>0</v>
          </cell>
          <cell r="AK364">
            <v>0</v>
          </cell>
          <cell r="AL364">
            <v>27.73</v>
          </cell>
          <cell r="AM364">
            <v>34.26</v>
          </cell>
          <cell r="AN364">
            <v>13.13</v>
          </cell>
          <cell r="AO364">
            <v>22.5</v>
          </cell>
          <cell r="AP364">
            <v>31.11</v>
          </cell>
          <cell r="AQ364">
            <v>24.61</v>
          </cell>
          <cell r="AR364">
            <v>29.05</v>
          </cell>
          <cell r="AS364">
            <v>20.71</v>
          </cell>
          <cell r="AT364">
            <v>0</v>
          </cell>
          <cell r="AU364">
            <v>0</v>
          </cell>
          <cell r="AV364">
            <v>0</v>
          </cell>
          <cell r="AW364">
            <v>0</v>
          </cell>
          <cell r="AX364">
            <v>0</v>
          </cell>
          <cell r="AY364">
            <v>0</v>
          </cell>
          <cell r="AZ364">
            <v>0</v>
          </cell>
          <cell r="BA364">
            <v>0</v>
          </cell>
        </row>
        <row r="365">
          <cell r="B365">
            <v>29</v>
          </cell>
          <cell r="C365">
            <v>0</v>
          </cell>
          <cell r="D365">
            <v>0</v>
          </cell>
          <cell r="E365">
            <v>0</v>
          </cell>
          <cell r="F365">
            <v>0</v>
          </cell>
          <cell r="G365">
            <v>0</v>
          </cell>
          <cell r="H365">
            <v>0</v>
          </cell>
          <cell r="I365">
            <v>0</v>
          </cell>
          <cell r="J365">
            <v>0</v>
          </cell>
          <cell r="K365">
            <v>0</v>
          </cell>
          <cell r="L365">
            <v>0</v>
          </cell>
          <cell r="M365">
            <v>0</v>
          </cell>
          <cell r="N365">
            <v>0</v>
          </cell>
          <cell r="Q365">
            <v>19.8</v>
          </cell>
          <cell r="R365">
            <v>23.8</v>
          </cell>
          <cell r="S365">
            <v>13.4</v>
          </cell>
          <cell r="T365">
            <v>13.8</v>
          </cell>
          <cell r="U365">
            <v>20.8</v>
          </cell>
          <cell r="Y365">
            <v>12.3</v>
          </cell>
          <cell r="Z365">
            <v>14.7</v>
          </cell>
          <cell r="AA365">
            <v>28</v>
          </cell>
          <cell r="AB365">
            <v>30.2</v>
          </cell>
          <cell r="AC365">
            <v>18.3</v>
          </cell>
          <cell r="AD365">
            <v>13.4</v>
          </cell>
          <cell r="AE365">
            <v>34.1</v>
          </cell>
          <cell r="AF365">
            <v>26</v>
          </cell>
          <cell r="AJ365">
            <v>0</v>
          </cell>
          <cell r="AK365">
            <v>0</v>
          </cell>
          <cell r="AL365">
            <v>25.62</v>
          </cell>
          <cell r="AM365">
            <v>31.82</v>
          </cell>
          <cell r="AN365">
            <v>12.71</v>
          </cell>
          <cell r="AO365">
            <v>21.06</v>
          </cell>
          <cell r="AP365">
            <v>29.05</v>
          </cell>
          <cell r="AQ365">
            <v>22.69</v>
          </cell>
          <cell r="AR365">
            <v>25.62</v>
          </cell>
          <cell r="AS365">
            <v>42.9</v>
          </cell>
          <cell r="AT365">
            <v>0</v>
          </cell>
          <cell r="AU365">
            <v>0</v>
          </cell>
          <cell r="AV365">
            <v>0</v>
          </cell>
          <cell r="AW365">
            <v>0</v>
          </cell>
          <cell r="AX365">
            <v>0</v>
          </cell>
          <cell r="AY365">
            <v>0</v>
          </cell>
          <cell r="AZ365">
            <v>0</v>
          </cell>
          <cell r="BA365">
            <v>0</v>
          </cell>
        </row>
        <row r="366">
          <cell r="B366">
            <v>30</v>
          </cell>
          <cell r="C366">
            <v>0</v>
          </cell>
          <cell r="D366">
            <v>0</v>
          </cell>
          <cell r="E366">
            <v>0</v>
          </cell>
          <cell r="F366">
            <v>0</v>
          </cell>
          <cell r="G366">
            <v>0</v>
          </cell>
          <cell r="H366">
            <v>0</v>
          </cell>
          <cell r="I366">
            <v>0</v>
          </cell>
          <cell r="J366">
            <v>0</v>
          </cell>
          <cell r="K366">
            <v>0</v>
          </cell>
          <cell r="L366">
            <v>0</v>
          </cell>
          <cell r="M366">
            <v>0</v>
          </cell>
          <cell r="N366">
            <v>0</v>
          </cell>
          <cell r="Q366">
            <v>20.2</v>
          </cell>
          <cell r="R366">
            <v>21.4</v>
          </cell>
          <cell r="S366">
            <v>40.200000000000003</v>
          </cell>
          <cell r="T366">
            <v>11.7</v>
          </cell>
          <cell r="U366">
            <v>19.8</v>
          </cell>
          <cell r="Y366">
            <v>12.1</v>
          </cell>
          <cell r="Z366">
            <v>17.600000000000001</v>
          </cell>
          <cell r="AA366">
            <v>24.4</v>
          </cell>
          <cell r="AB366">
            <v>16.2</v>
          </cell>
          <cell r="AC366">
            <v>16.899999999999999</v>
          </cell>
          <cell r="AD366">
            <v>14.3</v>
          </cell>
          <cell r="AE366">
            <v>28.2</v>
          </cell>
          <cell r="AF366">
            <v>30.9</v>
          </cell>
          <cell r="AJ366">
            <v>0</v>
          </cell>
          <cell r="AK366">
            <v>0</v>
          </cell>
          <cell r="AL366">
            <v>25.62</v>
          </cell>
          <cell r="AM366">
            <v>31.82</v>
          </cell>
          <cell r="AN366">
            <v>12.71</v>
          </cell>
          <cell r="AO366">
            <v>20.2</v>
          </cell>
          <cell r="AP366">
            <v>28.82</v>
          </cell>
          <cell r="AQ366">
            <v>20.89</v>
          </cell>
          <cell r="AR366">
            <v>24.81</v>
          </cell>
          <cell r="AS366">
            <v>21.06</v>
          </cell>
          <cell r="AT366">
            <v>0</v>
          </cell>
          <cell r="AU366">
            <v>0</v>
          </cell>
          <cell r="AV366">
            <v>0</v>
          </cell>
          <cell r="AW366">
            <v>0</v>
          </cell>
          <cell r="AX366">
            <v>0</v>
          </cell>
          <cell r="AY366">
            <v>0</v>
          </cell>
          <cell r="AZ366">
            <v>0</v>
          </cell>
          <cell r="BA366">
            <v>0</v>
          </cell>
        </row>
        <row r="367">
          <cell r="B367">
            <v>31</v>
          </cell>
          <cell r="C367">
            <v>0</v>
          </cell>
          <cell r="D367">
            <v>0</v>
          </cell>
          <cell r="E367">
            <v>0</v>
          </cell>
          <cell r="F367">
            <v>0</v>
          </cell>
          <cell r="G367">
            <v>0</v>
          </cell>
          <cell r="H367">
            <v>0</v>
          </cell>
          <cell r="I367">
            <v>0</v>
          </cell>
          <cell r="J367">
            <v>0</v>
          </cell>
          <cell r="K367">
            <v>0</v>
          </cell>
          <cell r="L367">
            <v>0</v>
          </cell>
          <cell r="M367">
            <v>0</v>
          </cell>
          <cell r="N367">
            <v>0</v>
          </cell>
          <cell r="Q367">
            <v>17.399999999999999</v>
          </cell>
          <cell r="R367">
            <v>20.8</v>
          </cell>
          <cell r="S367">
            <v>22.7</v>
          </cell>
          <cell r="T367">
            <v>10.9</v>
          </cell>
          <cell r="U367">
            <v>29.7</v>
          </cell>
          <cell r="Y367">
            <v>11.7</v>
          </cell>
          <cell r="Z367">
            <v>27.3</v>
          </cell>
          <cell r="AA367">
            <v>21.1</v>
          </cell>
          <cell r="AB367">
            <v>16.5</v>
          </cell>
          <cell r="AC367">
            <v>16.100000000000001</v>
          </cell>
          <cell r="AD367">
            <v>25.9</v>
          </cell>
          <cell r="AE367">
            <v>28.2</v>
          </cell>
          <cell r="AF367">
            <v>20.8</v>
          </cell>
          <cell r="AJ367">
            <v>0</v>
          </cell>
          <cell r="AK367">
            <v>0</v>
          </cell>
          <cell r="AL367">
            <v>23.64</v>
          </cell>
          <cell r="AM367">
            <v>29.5</v>
          </cell>
          <cell r="AN367">
            <v>11.92</v>
          </cell>
          <cell r="AO367">
            <v>19.7</v>
          </cell>
          <cell r="AP367">
            <v>26.87</v>
          </cell>
          <cell r="AQ367">
            <v>20.2</v>
          </cell>
          <cell r="AR367">
            <v>26.45</v>
          </cell>
          <cell r="AS367">
            <v>20.71</v>
          </cell>
          <cell r="AT367">
            <v>0</v>
          </cell>
          <cell r="AU367">
            <v>0</v>
          </cell>
          <cell r="AV367">
            <v>0</v>
          </cell>
          <cell r="AW367">
            <v>0</v>
          </cell>
          <cell r="AX367">
            <v>0</v>
          </cell>
          <cell r="AY367">
            <v>0</v>
          </cell>
          <cell r="AZ367">
            <v>0</v>
          </cell>
          <cell r="BA367">
            <v>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as"/>
      <sheetName val="Definiciones"/>
      <sheetName val="Matriz de criticidad (MABE)"/>
      <sheetName val="Plantilla"/>
      <sheetName val="Dependencias"/>
      <sheetName val="FACTORES"/>
    </sheetNames>
    <sheetDataSet>
      <sheetData sheetId="0">
        <row r="2">
          <cell r="A2" t="str">
            <v>EPM</v>
          </cell>
          <cell r="B2" t="str">
            <v>Nuevo</v>
          </cell>
          <cell r="C2" t="str">
            <v>Egreso</v>
          </cell>
          <cell r="D2" t="str">
            <v>DETERMINADA</v>
          </cell>
          <cell r="E2" t="str">
            <v>ACTA DE ACUERDO DE DISPONIBILIDAD TÉCNICA</v>
          </cell>
          <cell r="F2" t="str">
            <v>ACTIVIDADES CIENTIFICAS Y TECNOLOGICAS</v>
          </cell>
          <cell r="G2" t="str">
            <v>ACUERDO DE DISPONIBILIDAD TÉCNICA</v>
          </cell>
          <cell r="H2" t="str">
            <v>ACOMPAÑAMIENTO A FILIALES</v>
          </cell>
          <cell r="I2" t="str">
            <v>APALANCABLE</v>
          </cell>
          <cell r="J2" t="str">
            <v>ABASTECIMIENTO Y ADMINISTRACIÓN DE BIENES Y SERVICIOS</v>
          </cell>
          <cell r="K2" t="str">
            <v>ACTUALIZACIÓN DEL SISTEMA DE CONTROL DISTRIBUIDO DCS DE LA SIERRA</v>
          </cell>
          <cell r="L2" t="str">
            <v>SI</v>
          </cell>
        </row>
        <row r="3">
          <cell r="A3" t="str">
            <v>CENS</v>
          </cell>
          <cell r="B3" t="str">
            <v>Renovación</v>
          </cell>
          <cell r="C3" t="str">
            <v>Ingreso</v>
          </cell>
          <cell r="D3" t="str">
            <v>ESTIMADA</v>
          </cell>
          <cell r="E3" t="str">
            <v>RENOVACIÓN CONTRATO</v>
          </cell>
          <cell r="F3" t="str">
            <v>BIEN Y SERVICIO PARA DEFENSA Y SEGURIDAD</v>
          </cell>
          <cell r="G3" t="str">
            <v>ADQUIRIR BIENES Y SERVICIOS</v>
          </cell>
          <cell r="H3" t="str">
            <v>Aislantes</v>
          </cell>
          <cell r="I3" t="str">
            <v>CRITICO</v>
          </cell>
          <cell r="J3" t="str">
            <v>DESARROLLO Y GESTIÓN DE INVERSIONES DE CRECIMIENTO AGUAS</v>
          </cell>
          <cell r="K3" t="str">
            <v>ADOPCIÓN DE LAS NORMAS INTERNACIONALES DE INFORMACIÓN FINANCIERA NIIF EN GRUPO EPM</v>
          </cell>
          <cell r="L3" t="str">
            <v>NO</v>
          </cell>
        </row>
        <row r="4">
          <cell r="A4" t="str">
            <v>CHEC</v>
          </cell>
          <cell r="B4" t="str">
            <v>Acta</v>
          </cell>
          <cell r="C4" t="str">
            <v>Mixto</v>
          </cell>
          <cell r="D4" t="str">
            <v>INDETERMINADA</v>
          </cell>
          <cell r="E4" t="str">
            <v>SOLICITUD DE OFERTA NO VINCULANTE</v>
          </cell>
          <cell r="F4" t="str">
            <v>COMODATO</v>
          </cell>
          <cell r="G4" t="str">
            <v>CONTRATACION FUTURA</v>
          </cell>
          <cell r="H4" t="str">
            <v>Almacenaje</v>
          </cell>
          <cell r="I4" t="str">
            <v>NO CRITICO</v>
          </cell>
          <cell r="J4" t="str">
            <v>DESARROLLO Y GESTIÓN DE INVERSIONES DE CRECIMIENTO ENERGÍA</v>
          </cell>
          <cell r="K4" t="str">
            <v>ADOPCIÓN DE MARCOS ÁGILES PARA EL DESARROLLO DE PROYECTOS DE TI</v>
          </cell>
        </row>
        <row r="5">
          <cell r="A5" t="str">
            <v>EDEQ</v>
          </cell>
          <cell r="C5" t="str">
            <v>No aplica</v>
          </cell>
          <cell r="D5" t="str">
            <v>SIN CUANTÍA</v>
          </cell>
          <cell r="E5" t="str">
            <v>SOLICITUD PRIVADA DE UNA OFERTA HASTA 100 SMLMV</v>
          </cell>
          <cell r="F5" t="str">
            <v>COMPRA DE BIENES MUEBLES</v>
          </cell>
          <cell r="G5" t="str">
            <v>CONTRATACION SOCIAL</v>
          </cell>
          <cell r="H5" t="str">
            <v>Alquiler de equipos para la Operación</v>
          </cell>
          <cell r="I5" t="str">
            <v>ESTRATEGICO</v>
          </cell>
          <cell r="J5" t="str">
            <v>GESTIÓN AMBIENTAL</v>
          </cell>
          <cell r="K5" t="str">
            <v>ADQUISICIÓN DE SERVIDUMBRE, CONSTRUCCIÓN DEL COLECTOR HASTA EL RÍO CAUCA</v>
          </cell>
        </row>
        <row r="6">
          <cell r="A6" t="str">
            <v>CENS</v>
          </cell>
          <cell r="E6" t="str">
            <v>SOLICITUD PRIVADA DE UNA OFERTA DE 100 A 5000 SMLMV</v>
          </cell>
          <cell r="F6" t="str">
            <v>CONSULTORIA</v>
          </cell>
          <cell r="G6" t="str">
            <v>IMPORTACIONES</v>
          </cell>
          <cell r="H6" t="str">
            <v>AMOBLAMIENTO Y/O ELEMENTOS DE AMOBLAMIENTO</v>
          </cell>
          <cell r="J6" t="str">
            <v>GESTIÓN DE INFRAESTRUCTURA LOCATIVA</v>
          </cell>
          <cell r="K6" t="str">
            <v>AMPLIACIÓN DE LA CAPACIDAD DE LA DISTRIBUCIÓN PRIMARIA EN EL SECTOR OCCIDENTAL DE MEDELLÍN - CADENA OCCIDENTE</v>
          </cell>
        </row>
        <row r="7">
          <cell r="A7" t="str">
            <v>Aguas de Urabá</v>
          </cell>
          <cell r="E7" t="str">
            <v>SOLICITUD PRIVADA DE UNA OFERTA MAYOR A 5000 SMLMV</v>
          </cell>
          <cell r="F7" t="str">
            <v>CONTRATO FIDUCIA O ENCARGO FIDUCIARIO</v>
          </cell>
          <cell r="G7" t="str">
            <v>INTERVENTORIA DE TERCEROS</v>
          </cell>
          <cell r="H7" t="str">
            <v>AVALÚOS</v>
          </cell>
          <cell r="J7" t="str">
            <v>GESTIÓN DE RELACIONES</v>
          </cell>
          <cell r="K7" t="str">
            <v>AMPLIACIÓN DE LA INFRAESTRUCTURA DE POTABILIZACION 
OPTIMIZACIÓN Y AMPLIACIÓN DE LA PTAP SOPETRÁN 60 L/S</v>
          </cell>
        </row>
        <row r="8">
          <cell r="A8" t="str">
            <v>Aguas de Occidente</v>
          </cell>
          <cell r="E8" t="str">
            <v>SOLICITUD PRIVADA DE UNA OFERTA (SIN VALOR)</v>
          </cell>
          <cell r="F8" t="str">
            <v>CONTRATOS CON INTERVENTORIA DE TERCEROS</v>
          </cell>
          <cell r="G8" t="str">
            <v>OFERTA DE SERVICIOS</v>
          </cell>
          <cell r="H8" t="str">
            <v>Baterías</v>
          </cell>
          <cell r="J8" t="str">
            <v>GESTIÓN DE TECNOLOGÍA DE INFORMACIÓN</v>
          </cell>
          <cell r="K8" t="str">
            <v>AMPLIACIÓN PRIMERA ETAPA PTAR SAN FERNANDO</v>
          </cell>
        </row>
        <row r="9">
          <cell r="A9" t="str">
            <v>Aguas de Malambo</v>
          </cell>
          <cell r="E9" t="str">
            <v>SOLICITUD PRIVADA DE OFERTAS (DIFERENTE A ABYS)</v>
          </cell>
          <cell r="F9" t="str">
            <v>CONTRATOS CON ORGANISMOS MULTILATERALES</v>
          </cell>
          <cell r="G9" t="str">
            <v>SEGUROS</v>
          </cell>
          <cell r="H9" t="str">
            <v>BENEFICIOS EMPLEADOS/DEPORTE Y RECREACIÓN</v>
          </cell>
          <cell r="J9" t="str">
            <v>GESTIÓN DEL TALENTO HUMANO</v>
          </cell>
          <cell r="K9" t="str">
            <v>AMPLIACIÓN SUBESTACIÓN VILLA LUZ</v>
          </cell>
        </row>
        <row r="10">
          <cell r="A10" t="str">
            <v>EPO</v>
          </cell>
          <cell r="E10" t="str">
            <v>SOLICITUD PÚBLICA DE OFERTAS HASTA 100 SMLMV</v>
          </cell>
          <cell r="F10" t="str">
            <v>CORRETAJE O INTERMEDIACIÓN DE SEGUROS</v>
          </cell>
          <cell r="G10" t="str">
            <v>SERVICIOS DE SALUD</v>
          </cell>
          <cell r="H10" t="str">
            <v>BENEFICIOS EMPLEADOS/PROVEEDURÍA</v>
          </cell>
          <cell r="J10" t="str">
            <v>GESTIÓN FINANCIERA</v>
          </cell>
          <cell r="K10" t="str">
            <v>ANÁLISIS DE COGENERACIÓN Y AUTOGENERACIÓN</v>
          </cell>
        </row>
        <row r="11">
          <cell r="A11" t="str">
            <v>Aguas de Oriente</v>
          </cell>
          <cell r="E11" t="str">
            <v>SOLICITUD PÚBLICA DE OFERTAS DE 100 A 5000 SMLMV</v>
          </cell>
          <cell r="F11" t="str">
            <v>DESARROLLO DE PROYECTOS CULTURALES</v>
          </cell>
          <cell r="G11" t="str">
            <v>SUBASTA</v>
          </cell>
          <cell r="H11" t="str">
            <v>BENEFICIOS EMPLEADOS/SALUD</v>
          </cell>
          <cell r="J11" t="str">
            <v>GESTIÓN JURÍDICA</v>
          </cell>
          <cell r="K11" t="str">
            <v>ANTIOQUIA POTABLE</v>
          </cell>
        </row>
        <row r="12">
          <cell r="E12" t="str">
            <v>SOLICITUD PÚBLICA DE OFERTAS MAYOR A 5000 SMLMV</v>
          </cell>
          <cell r="F12" t="str">
            <v>INTERMEDIACIÓN PROVEER TALENTO HUMANO</v>
          </cell>
          <cell r="H12" t="str">
            <v>Cables y Alambres</v>
          </cell>
          <cell r="J12" t="str">
            <v>IMPLEMENTACIÓN DEL MEJORAMIENTO ORGANIZACIONAL</v>
          </cell>
          <cell r="K12" t="str">
            <v>ASESOR WEB</v>
          </cell>
        </row>
        <row r="13">
          <cell r="E13" t="str">
            <v>SOLICITUD PÚBLICA DE OFERTAS (SIN VALOR)</v>
          </cell>
          <cell r="F13" t="str">
            <v>MANTENIMIENTO Y/O REPARACION</v>
          </cell>
          <cell r="H13" t="str">
            <v>Cajas y tableros</v>
          </cell>
          <cell r="J13" t="str">
            <v>PLANEACIÓN EMPRESARIAL</v>
          </cell>
          <cell r="K13" t="str">
            <v>BIOGAS</v>
          </cell>
        </row>
        <row r="14">
          <cell r="E14" t="str">
            <v>SOLICITUD PÚBLICA DE OFERTAS (DIFERENTE A ABYS)</v>
          </cell>
          <cell r="F14" t="str">
            <v>OBRA PÚBLICA</v>
          </cell>
          <cell r="H14" t="str">
            <v>Calderas</v>
          </cell>
          <cell r="J14" t="str">
            <v>PRESTACIÓN DE SERVICIO DE GAS NATURAL</v>
          </cell>
          <cell r="K14" t="str">
            <v>BITÁCORA 3.0</v>
          </cell>
        </row>
        <row r="15">
          <cell r="E15" t="str">
            <v>SOLICITUD ÚNICA DE OFERTAS HASTA 100 SMLMV</v>
          </cell>
          <cell r="F15" t="str">
            <v>OTROS</v>
          </cell>
          <cell r="H15" t="str">
            <v>Combustible</v>
          </cell>
          <cell r="J15" t="str">
            <v>PRESTACIÓN DE SERVICIOS CORPORATIVOS</v>
          </cell>
          <cell r="K15" t="str">
            <v>BODEGA DE DATOS GRUPO EPM</v>
          </cell>
        </row>
        <row r="16">
          <cell r="E16" t="str">
            <v>SOLICITUD ÚNICA DE OFERTAS DE 100 A 5000 SMLMV</v>
          </cell>
          <cell r="F16" t="str">
            <v>PRESTACIÓN DE SERVICIOS</v>
          </cell>
          <cell r="H16" t="str">
            <v>COMODATOS</v>
          </cell>
          <cell r="J16" t="str">
            <v>PRESTACIÓN DE SERVICIOS DE ACUEDUCTO Y SANEAMIENTO</v>
          </cell>
          <cell r="K16" t="str">
            <v>CANALES VIRTUALES PARA ATENCIÓN DE CONSTRUCTORES</v>
          </cell>
        </row>
        <row r="17">
          <cell r="E17" t="str">
            <v>SOLICITUD ÚNICA DE OFERTAS MAYOR A 5000 SMLMV</v>
          </cell>
          <cell r="F17" t="str">
            <v>PRESTACIÓN SERVICIOS DE SALUD</v>
          </cell>
          <cell r="H17" t="str">
            <v>COMPENSACIONES</v>
          </cell>
          <cell r="J17" t="str">
            <v>PRESTACIÓN DE SERVICIOS DE ENERGÍA ELÉCTRICA</v>
          </cell>
          <cell r="K17" t="str">
            <v>CENTRAL CARBOELÉCTRICA LA LOMA</v>
          </cell>
        </row>
        <row r="18">
          <cell r="E18" t="str">
            <v>SOLICITUD ÚNICA DE OFERTAS (SIN VALOR)</v>
          </cell>
          <cell r="F18" t="str">
            <v>PUBLICIDAD</v>
          </cell>
          <cell r="H18" t="str">
            <v>COMPRA DE ACTIVOS A TERCEROS</v>
          </cell>
          <cell r="J18" t="str">
            <v>PRESTACIÓN DE SERVICIOS DE VALOR AGREGADO</v>
          </cell>
          <cell r="K18" t="str">
            <v>CENTRAL HIDROELÉCTRICA EL BUEY</v>
          </cell>
        </row>
        <row r="19">
          <cell r="F19" t="str">
            <v>SERVICIOS DE TRANSPORTE</v>
          </cell>
          <cell r="H19" t="str">
            <v>COMPRA DE ACTIVOS A TERCEROS</v>
          </cell>
          <cell r="J19" t="str">
            <v>PRESTACIÓN DE SERVICIOS ESPECIALES</v>
          </cell>
          <cell r="K19" t="str">
            <v>CENTRO PARRILLA - CIRCUITO ORFELINATO</v>
          </cell>
        </row>
        <row r="20">
          <cell r="F20" t="str">
            <v>SUMINISTRO</v>
          </cell>
          <cell r="H20" t="str">
            <v>COMPRA DE ENERGÍA</v>
          </cell>
          <cell r="J20" t="str">
            <v>VERIFICACIÓN EMPRESARIAL</v>
          </cell>
          <cell r="K20" t="str">
            <v>CIRCUITOS 2013-2014</v>
          </cell>
        </row>
        <row r="21">
          <cell r="H21" t="str">
            <v>COMPRA DE GAS</v>
          </cell>
          <cell r="J21" t="str">
            <v>NO APLICA</v>
          </cell>
          <cell r="K21" t="str">
            <v>COLECTORES SABANETA, PUEBLO VIEJO Y TABLAZA</v>
          </cell>
        </row>
        <row r="22">
          <cell r="H22" t="str">
            <v>COMPRA, ALQUILER Y MANTENIMIENTO DE EQUIPOS NO OPERATIVOS</v>
          </cell>
          <cell r="K22" t="str">
            <v>COLEGA- VISION GRUPO EPM</v>
          </cell>
        </row>
        <row r="23">
          <cell r="H23" t="str">
            <v xml:space="preserve">Compuertas </v>
          </cell>
          <cell r="K23" t="str">
            <v>COMPENSACION S/E TIBU 2X15MVAR 115KV</v>
          </cell>
        </row>
        <row r="24">
          <cell r="H24" t="str">
            <v>CONSTITUCIÓN DE SERVIDUMBRES</v>
          </cell>
          <cell r="K24" t="str">
            <v>COMUNICACIONES UNIFICADAS EN LAS FILIALES  ESSA, EDEQ, CENS Y CHEC</v>
          </cell>
        </row>
        <row r="25">
          <cell r="H25" t="str">
            <v>Construcción  Centrales Generación</v>
          </cell>
          <cell r="K25" t="str">
            <v>CONEXIÓN A INTERCONEXIÓN SISTEMA LA MONTAÑA Y SISTEMA LA CASCADA</v>
          </cell>
        </row>
        <row r="26">
          <cell r="H26" t="str">
            <v>Construcción Edificaciones</v>
          </cell>
          <cell r="K26" t="str">
            <v>CONEXIÓN CLIENTE CEMENTOS NARE</v>
          </cell>
        </row>
        <row r="27">
          <cell r="H27" t="str">
            <v>Construcción obras civiles para Provisión de Aguas</v>
          </cell>
          <cell r="K27" t="str">
            <v>CONEXIÓN CLIENTE PAPELSA</v>
          </cell>
        </row>
        <row r="28">
          <cell r="H28" t="str">
            <v>Construcción Obras de urbanismo</v>
          </cell>
          <cell r="K28" t="str">
            <v>CONEXIÓN ECOPETROL CENS TIBÚ</v>
          </cell>
        </row>
        <row r="29">
          <cell r="H29" t="str">
            <v>Construcción obras gestión residuos solidos</v>
          </cell>
          <cell r="K29" t="str">
            <v>CONEXIÓN ECOPETROL ESSA CASABE</v>
          </cell>
        </row>
        <row r="30">
          <cell r="H30" t="str">
            <v>Construcción Obras para la Gestión Integral de Aguas Residuales</v>
          </cell>
          <cell r="K30" t="str">
            <v>CONEXIÓN ECOPETROL ESSA EL LLANITO</v>
          </cell>
        </row>
        <row r="31">
          <cell r="H31" t="str">
            <v>Construcción Otras Obras civiles</v>
          </cell>
          <cell r="K31" t="str">
            <v>CONEXIÓN ECOPETROL ESSA YARIGUÍ</v>
          </cell>
        </row>
        <row r="32">
          <cell r="H32" t="str">
            <v>Consultoría Estratégica</v>
          </cell>
          <cell r="K32" t="str">
            <v>CONEXIÓN ECOPETROL MAGDALENA MEDIO</v>
          </cell>
        </row>
        <row r="33">
          <cell r="H33" t="str">
            <v>Consultoría Técnica y Servicios de Ingeniería</v>
          </cell>
          <cell r="K33" t="str">
            <v>CONEXIÓN GUAYABAL - OPERADOR DE RED - OR</v>
          </cell>
        </row>
        <row r="34">
          <cell r="H34" t="str">
            <v>DACIONES DE PAGO</v>
          </cell>
          <cell r="K34" t="str">
            <v xml:space="preserve">CONFIABILIDAD CAUCASIA </v>
          </cell>
        </row>
        <row r="35">
          <cell r="H35" t="str">
            <v>Dotación</v>
          </cell>
          <cell r="K35" t="str">
            <v>CONFIABILIDAD URABÁ - OCCIDENTE</v>
          </cell>
        </row>
        <row r="36">
          <cell r="H36" t="str">
            <v>Electrodomésticos</v>
          </cell>
          <cell r="K36" t="str">
            <v>CONFIABILIDAD YARUMAL</v>
          </cell>
        </row>
        <row r="37">
          <cell r="H37" t="str">
            <v>Elementos prefabricados</v>
          </cell>
          <cell r="K37" t="str">
            <v>CONSOLIDACIÓN CENTROS DE CONTROL</v>
          </cell>
        </row>
        <row r="38">
          <cell r="H38" t="str">
            <v>Equipos de patio</v>
          </cell>
          <cell r="K38" t="str">
            <v>CONSOLIDACIÓN PROYECCIONES FINANCIERAS GRUPO EPM BAJO NIIF</v>
          </cell>
        </row>
        <row r="39">
          <cell r="H39" t="str">
            <v>Equipos de protección y maniobra</v>
          </cell>
          <cell r="K39" t="str">
            <v>CONSTRUCCIÓN DE LA CENTRAL HIDROELÉCTICA BONYIC</v>
          </cell>
        </row>
        <row r="40">
          <cell r="H40" t="str">
            <v>EQUIPOS DE SUCCIÓN-PRESIÓN</v>
          </cell>
          <cell r="K40" t="str">
            <v>CONSTRUCCIÓN DE RED MATRIZ SOPETRÁN - LA FLORIDA</v>
          </cell>
        </row>
        <row r="41">
          <cell r="H41" t="str">
            <v>Equipos y útiles de oficina</v>
          </cell>
          <cell r="K41" t="str">
            <v>CONSTRUCCIÓN ESTACIÓN DE SERVICIO (EDS) GAS NATURAL VEHICULAR (GNV) EN LA NAVARRA DEL MUNICIPIO DE APARTADÓ (ANTIOQUIA).</v>
          </cell>
        </row>
        <row r="42">
          <cell r="H42" t="str">
            <v>Eventos</v>
          </cell>
          <cell r="K42" t="str">
            <v>CONSTRUCCIÓN Y REPARACIÓN DE REDES DE ALCANTARILLADO</v>
          </cell>
        </row>
        <row r="43">
          <cell r="H43" t="str">
            <v>Fluidos e insumos Químicos</v>
          </cell>
          <cell r="K43" t="str">
            <v>CONSULTAS EN LISTAS PÚBLICAS</v>
          </cell>
        </row>
        <row r="44">
          <cell r="H44" t="str">
            <v>Generadores</v>
          </cell>
          <cell r="K44" t="str">
            <v>CONTROL DE CAUDAL DE LAS DESVIACIONES DE LA CADENA GUATRÓN</v>
          </cell>
        </row>
        <row r="45">
          <cell r="H45" t="str">
            <v>Gestión Documental</v>
          </cell>
          <cell r="K45" t="str">
            <v>CONVERSIÓN A COMBUSTIBLES LÍQUIDOS LA SIERRA</v>
          </cell>
        </row>
        <row r="46">
          <cell r="H46" t="str">
            <v>Herrajes</v>
          </cell>
          <cell r="K46" t="str">
            <v>CUENCAS LA IGUANÁ - LA GARCÍA</v>
          </cell>
        </row>
        <row r="47">
          <cell r="H47" t="str">
            <v>Herramientas de Campo</v>
          </cell>
          <cell r="K47" t="str">
            <v>CUENCAS RODAS, PIEDRAS BLANCAS Y EL SALADO</v>
          </cell>
        </row>
        <row r="48">
          <cell r="H48" t="str">
            <v>Interventoría</v>
          </cell>
          <cell r="K48" t="str">
            <v>CUMPLIMIENTO RESOLUCIÓN 0222/2011, SOBRE MANEJO INTEGRAL DE RESIDUOS PELIGROSOS TIPO PCBS</v>
          </cell>
        </row>
        <row r="49">
          <cell r="H49" t="str">
            <v>Lectura de Instrumentación de presas</v>
          </cell>
          <cell r="K49" t="str">
            <v>CUMPLIR EL CÓDIGO DE MEDIDA (RESOLUCIÓN CREG 038-2014) EN LAS FRONTERAS COMERCIALES DE LAS FILIALES EPM, CHEC, EDEQ, ESSA Y CENS</v>
          </cell>
        </row>
        <row r="50">
          <cell r="H50" t="str">
            <v>Luminarias</v>
          </cell>
          <cell r="K50" t="str">
            <v>DEFINICIÓN E IMPLEMENTACIÓN DEL MODELO DE ARQUITECTURA EMPRESARIAL GRUPO EPM</v>
          </cell>
        </row>
        <row r="51">
          <cell r="H51" t="str">
            <v>Mantenimiento de edificaciones</v>
          </cell>
          <cell r="K51" t="str">
            <v xml:space="preserve">DESARROLLO INTEGRAL DE ITUANGO </v>
          </cell>
        </row>
        <row r="52">
          <cell r="H52" t="str">
            <v>Mantenimiento de Infraestructura para la Gestión Residuos Solidos</v>
          </cell>
          <cell r="K52" t="str">
            <v>DISEÑO E IMPLEMENTACIÓN DE PRESUPUESTO BASE CERO PARA EL GRUPO EPM</v>
          </cell>
        </row>
        <row r="53">
          <cell r="H53" t="str">
            <v>Mantenimiento de Redes</v>
          </cell>
          <cell r="K53" t="str">
            <v>DISEÑO E IMPLEMENTACIÓN DE UN PROGRAMA DE FIDELIZACIÓN EN EL GRUPO EPM – “PROYECTO FIDELIZACIÓN” (LEALTAD)</v>
          </cell>
        </row>
        <row r="54">
          <cell r="H54" t="str">
            <v>Mantenimiento de Subestaciones</v>
          </cell>
          <cell r="K54" t="str">
            <v xml:space="preserve">DISEÑO, ADQUISICIÓN, PRUEBAS, MONTAJE Y PUESTA EN SERVICIO DE LOS EQUIPOS ELECTROMECÁNICOS MINICENTRAL PAJARITO </v>
          </cell>
        </row>
        <row r="55">
          <cell r="H55" t="str">
            <v>Mantenimiento de zonas verdes</v>
          </cell>
          <cell r="K55" t="str">
            <v>DISEÑO, CONSTRUCCIÓN Y OPERACIÓN DE PLANTA DE LIXIVIADOS</v>
          </cell>
        </row>
        <row r="56">
          <cell r="H56" t="str">
            <v>Mantenimiento equipos Operativos</v>
          </cell>
          <cell r="K56" t="str">
            <v>DISTRIBUCIÓN DE GLP (GAS LICUADO DE PETROLEO)</v>
          </cell>
        </row>
        <row r="57">
          <cell r="H57" t="str">
            <v>Mantenimiento Infraestructura Centrales Generación Energía</v>
          </cell>
          <cell r="K57" t="str">
            <v>DISTRITO TÉRMINO LA ALPUJARRA</v>
          </cell>
        </row>
        <row r="58">
          <cell r="H58" t="str">
            <v>Mantenimiento infraestructura para la Gestión Integral de Aguas Residuales</v>
          </cell>
          <cell r="K58" t="str">
            <v>EDS CARIBE</v>
          </cell>
        </row>
        <row r="59">
          <cell r="H59" t="str">
            <v>Mantenimiento Infraestructura para Provisión de Aguas</v>
          </cell>
          <cell r="K59" t="str">
            <v xml:space="preserve">EDS GNV PARA CUENCAS METROPLUS </v>
          </cell>
        </row>
        <row r="60">
          <cell r="H60" t="str">
            <v>Mantenimiento otras obras civiles</v>
          </cell>
          <cell r="K60" t="str">
            <v>EDS LA TASAJERA</v>
          </cell>
        </row>
        <row r="61">
          <cell r="H61" t="str">
            <v>Maquinaria y Equipos de Construcción</v>
          </cell>
          <cell r="K61" t="str">
            <v xml:space="preserve">EDS MALL AUTOS </v>
          </cell>
        </row>
        <row r="62">
          <cell r="H62" t="str">
            <v>Material para filtros de plantas de tratamiento</v>
          </cell>
          <cell r="K62" t="str">
            <v>EDS NACIONAL</v>
          </cell>
        </row>
        <row r="63">
          <cell r="H63" t="str">
            <v>Materiales de Construcción</v>
          </cell>
          <cell r="K63" t="str">
            <v>ELECTRIFICACIÓN RURAL  ETAPA III. CLIENTES
2014: 14,000 
2015: 11,000
2016: 10,000
2017:   9,000</v>
          </cell>
        </row>
        <row r="64">
          <cell r="H64" t="str">
            <v>Medidores y Macromedidores</v>
          </cell>
          <cell r="K64" t="str">
            <v>EMPRESA DE ENERGÍA SOLAR GRUPO EPM</v>
          </cell>
        </row>
        <row r="65">
          <cell r="H65" t="str">
            <v>Montaje de Equipos</v>
          </cell>
          <cell r="K65" t="str">
            <v>EN LÍNEA CON LOS CLIENTES</v>
          </cell>
        </row>
        <row r="66">
          <cell r="H66" t="str">
            <v>NO APLICA</v>
          </cell>
          <cell r="K66" t="str">
            <v>ENERGÍA DE CONSTRUCCIÓN ESPÍRITU SANTO</v>
          </cell>
        </row>
        <row r="67">
          <cell r="H67" t="str">
            <v>NOMINA</v>
          </cell>
          <cell r="K67" t="str">
            <v>EQUIPOS  E INSTRUMENTACIÓN AGUAS RESIDUALES</v>
          </cell>
        </row>
        <row r="68">
          <cell r="H68" t="str">
            <v>NÓMINA/APORTE JUBILADOS</v>
          </cell>
          <cell r="K68" t="str">
            <v>ESTRUCTURAS DE DESVÍO</v>
          </cell>
        </row>
        <row r="69">
          <cell r="H69" t="str">
            <v>OTROS EQUIPOS DE SUB-ESTACIÓN</v>
          </cell>
          <cell r="K69" t="str">
            <v>ESTUDIO DE AMPLIACIÓN DE LA MINICENTRAL TÁMESIS</v>
          </cell>
        </row>
        <row r="70">
          <cell r="H70" t="str">
            <v>Otros Equipos Especiales</v>
          </cell>
          <cell r="K70" t="str">
            <v>ESTUDIO DE OPTIMIZACIÓN DE LA CENTRAL CARACOLI</v>
          </cell>
        </row>
        <row r="71">
          <cell r="H71" t="str">
            <v>Otros Equipos Estándar</v>
          </cell>
          <cell r="K71" t="str">
            <v>EVOLUCIÓN PORTAL EPM</v>
          </cell>
        </row>
        <row r="72">
          <cell r="H72" t="str">
            <v>Otros estudios técnicos</v>
          </cell>
          <cell r="K72" t="str">
            <v>EXPANSIÓN 1 - LÍNEA LA CRUZADA ZARAGOZA</v>
          </cell>
        </row>
        <row r="73">
          <cell r="H73" t="str">
            <v>Otros Mantenimientos</v>
          </cell>
          <cell r="K73" t="str">
            <v>EXPANSIÓN 2</v>
          </cell>
        </row>
        <row r="74">
          <cell r="H74" t="str">
            <v>Otros Mantenimientos Operativos</v>
          </cell>
          <cell r="K74" t="str">
            <v>EXPANSIÓN 3</v>
          </cell>
        </row>
        <row r="75">
          <cell r="H75" t="str">
            <v>Otros Materiales estándar</v>
          </cell>
          <cell r="K75" t="str">
            <v>EXPANSIÓN ACUEDUCTO LLANADITAS</v>
          </cell>
        </row>
        <row r="76">
          <cell r="H76" t="str">
            <v>Otros servicios de construcción</v>
          </cell>
          <cell r="K76" t="str">
            <v>EXPANSIÓN ALUMBRADO PÚBLICO</v>
          </cell>
        </row>
        <row r="77">
          <cell r="H77" t="str">
            <v>Otros Servicios Profesionales/Corporativos</v>
          </cell>
          <cell r="K77" t="str">
            <v>EXPANSION ENVIGADO SECTOR LAS FLORES - LA MINA</v>
          </cell>
        </row>
        <row r="78">
          <cell r="H78" t="str">
            <v>PAGO AUDITORÍA A LA CONTRALORÍA</v>
          </cell>
          <cell r="K78" t="str">
            <v>EXPANSIÓN LA ESTRELLA</v>
          </cell>
        </row>
        <row r="79">
          <cell r="H79" t="str">
            <v>PAGO DE IMPUESTOS</v>
          </cell>
          <cell r="K79" t="str">
            <v>EXPANSIÓN PARQUE MONTAÑA MUNICIPIO DE BELLO</v>
          </cell>
        </row>
        <row r="80">
          <cell r="H80" t="str">
            <v>PAGO SERVICIOS PÚBLICOS</v>
          </cell>
          <cell r="K80" t="str">
            <v>EXPANSIÓN VALLE DE ABURRA</v>
          </cell>
        </row>
        <row r="81">
          <cell r="H81" t="str">
            <v>PATROCINIOS</v>
          </cell>
          <cell r="K81" t="str">
            <v>EXPANSIÓN VERSALLES, LA HONDA, LA CRUZ</v>
          </cell>
        </row>
        <row r="82">
          <cell r="H82" t="str">
            <v>Poda</v>
          </cell>
          <cell r="K82" t="str">
            <v>EXPANSIÓN VP T&amp;D</v>
          </cell>
        </row>
        <row r="83">
          <cell r="H83" t="str">
            <v>Postes y Estructuras</v>
          </cell>
          <cell r="K83" t="str">
            <v>FASE III - PROGRAMA ALDEAS</v>
          </cell>
        </row>
        <row r="84">
          <cell r="H84" t="str">
            <v>PROPIEDAD RAÍZ</v>
          </cell>
          <cell r="K84" t="str">
            <v>FASE IV - PROGRAMA ALDEAS</v>
          </cell>
        </row>
        <row r="85">
          <cell r="H85" t="str">
            <v>Recursos de Tecnología y Telecomunicaciones</v>
          </cell>
          <cell r="K85" t="str">
            <v xml:space="preserve">GENERACIÓN EN SITIO PARA LAS POBLACIONES DE VIGÍA DEL FUERTE (DEPTO. ANTIOQUIA) Y NUEVA BOJAYÁ(DEPTO. CHOCÓ) </v>
          </cell>
        </row>
        <row r="86">
          <cell r="H86" t="str">
            <v>Redes</v>
          </cell>
          <cell r="K86" t="str">
            <v>GESTIÓN CONTENIDO AUDIOVISUAL</v>
          </cell>
        </row>
        <row r="87">
          <cell r="H87" t="str">
            <v>Reducción y control de perdidas</v>
          </cell>
          <cell r="K87" t="str">
            <v>GESTIÓN DE LA INFORMACIÓN ESTRATÉGICA DEL NEGOCIO GENERACIÓN ENERGÍA APALANCADO EN LOS CRITERIOS DEL PROYECTO CORPORATIVO DE EPM SIN FRONTERAS GESTIÓN DE LA INFORMACIÓN</v>
          </cell>
        </row>
        <row r="88">
          <cell r="H88" t="str">
            <v>Repuestos de Materiales Estándar</v>
          </cell>
          <cell r="K88" t="str">
            <v>GESTIÓN INMOBILIARIA</v>
          </cell>
        </row>
        <row r="89">
          <cell r="H89" t="str">
            <v>Repuestos equipos especiales</v>
          </cell>
          <cell r="K89" t="str">
            <v>GESTIÓN SEGURIDAD DE LA INFORMACIÓN</v>
          </cell>
        </row>
        <row r="90">
          <cell r="H90" t="str">
            <v>Servicios Ambientales</v>
          </cell>
          <cell r="K90" t="str">
            <v>GESTIÓN Y MONITOREO DEL ENTORNO DIGITAL</v>
          </cell>
        </row>
        <row r="91">
          <cell r="H91" t="str">
            <v>Servicios comerciales</v>
          </cell>
          <cell r="K91" t="str">
            <v>GNC - GAS NATURAL COMPRIMIDO</v>
          </cell>
        </row>
        <row r="92">
          <cell r="H92" t="str">
            <v>Servicios de Alimentación y Abastecimiento</v>
          </cell>
          <cell r="K92" t="str">
            <v>HELIOS</v>
          </cell>
        </row>
        <row r="93">
          <cell r="H93" t="str">
            <v>Servicios de Auditoria</v>
          </cell>
          <cell r="K93" t="str">
            <v>HOMOLOGACIÓN CATASTRAL</v>
          </cell>
        </row>
        <row r="94">
          <cell r="H94" t="str">
            <v>Servicios de Comercio Exterior y Aduaneros</v>
          </cell>
          <cell r="K94" t="str">
            <v>IMPLEMENTACIÓN DE LA CADENA DE SUMINISTRO PARA EL GRUPO EPM</v>
          </cell>
        </row>
        <row r="95">
          <cell r="H95" t="str">
            <v>Servicios de Contabilidad</v>
          </cell>
          <cell r="K95" t="str">
            <v>IMPLEMENTACIÓN DE LA ESTRATEGIA DE GOBIERNO EN LÍNEA EN EL GRUPO EPM ACORDE A LO DEFINIDO EN EL DECRETO-2693-DE-2012. – “PROYECTO GOBIERNO EN LÍNEA”</v>
          </cell>
        </row>
        <row r="96">
          <cell r="H96" t="str">
            <v>Servicios de Laboratorio</v>
          </cell>
          <cell r="K96" t="str">
            <v>IMPLEMENTACIÓN DE LA FUNCIÓN COMERCIAL INTEGRADA</v>
          </cell>
        </row>
        <row r="97">
          <cell r="H97" t="str">
            <v>Servicios de Publicidad y Promoción</v>
          </cell>
          <cell r="K97" t="str">
            <v>IMPLEMENTACIÓN DE LAS FUNCIONES DHYCO EN EL GRUPO EPM</v>
          </cell>
        </row>
        <row r="98">
          <cell r="H98" t="str">
            <v>Servicios de Recursos Humanos</v>
          </cell>
          <cell r="K98" t="str">
            <v>IMPLEMENTACION DE LOS PROCESOS FINANCIEROS Y REORGANIZACION DE LA FUNCION FINANCIERA</v>
          </cell>
        </row>
        <row r="99">
          <cell r="H99" t="str">
            <v>Servicios de Relaciones Publicas</v>
          </cell>
          <cell r="K99" t="str">
            <v>IMPLEMENTACIÓN DE UN CENTRO DE SERVICIOS COMPARTIDOS PARA EL GRUPO EPM</v>
          </cell>
        </row>
        <row r="100">
          <cell r="H100" t="str">
            <v>Servicios de Seguros</v>
          </cell>
          <cell r="K100" t="str">
            <v>IMPLEMENTACIÓN DE  UN SISTEMA DE GESTIÓN DE INFORMACIÓN COMO SOPORTE PARA LA TOMA DE DECISIONES</v>
          </cell>
        </row>
        <row r="101">
          <cell r="H101" t="str">
            <v>SERVICIOS DE SEÑALIZACIÓN Y SEÑALÉCTICA</v>
          </cell>
          <cell r="K101" t="str">
            <v>IMPLEMENTACIÓN DEL MACROPROCESO DE GESTIÓN DE ACTIVOS EN EL GRUPO</v>
          </cell>
        </row>
        <row r="102">
          <cell r="H102" t="str">
            <v>Servicios de Vigilancia/Seguridad</v>
          </cell>
          <cell r="K102" t="str">
            <v>IMPLEMENTACIÓN DEL MODELO OPERATIVO EN EL GRUPO EPM – “PROYECTO ADN”</v>
          </cell>
        </row>
        <row r="103">
          <cell r="H103" t="str">
            <v>Servicios e Implementos de Aseo</v>
          </cell>
          <cell r="K103" t="str">
            <v>IMPLEMENTACIÓN DEL PROCESO DE PLANEACIÓN INTEGRADA (INCLUYE PRIORIZACIÓN DE PROYECTOS)</v>
          </cell>
        </row>
        <row r="104">
          <cell r="H104" t="str">
            <v>Servicios financieros</v>
          </cell>
          <cell r="K104" t="str">
            <v>IMPLEMENTAR LA ACTIVIDAD AUDITORÍA INTERNA CON ALCANCE DE GRUPO (AUDITORÍA CORPORATIVA)</v>
          </cell>
        </row>
        <row r="105">
          <cell r="H105" t="str">
            <v>Servicios Legales</v>
          </cell>
          <cell r="K105" t="str">
            <v>INFRAESTRUCTURA CARACOLÍ</v>
          </cell>
        </row>
        <row r="106">
          <cell r="H106" t="str">
            <v>Servicios Metalmecánica</v>
          </cell>
          <cell r="K106" t="str">
            <v>INFRAESTRUCTURA LOCATIVA T&amp;D</v>
          </cell>
        </row>
        <row r="107">
          <cell r="H107" t="str">
            <v>Servicios Técnicos</v>
          </cell>
          <cell r="K107" t="str">
            <v>INSPECCIÓN DE REDES DE ALCANTARILLADO CON CCTV</v>
          </cell>
        </row>
        <row r="108">
          <cell r="H108" t="str">
            <v>Servicios Varios</v>
          </cell>
          <cell r="K108" t="str">
            <v>INTEGRACIÓN DEL DESARROLLO DE PROYECTOS DE INFRAESTRUCTURA Y MEJORA OPERACIONAL E IMPLEMENTACIÓN DE CENTROS DE EXCELENCIA TÉCNICA PARA EL GRUPO EMPRESARIAL</v>
          </cell>
        </row>
        <row r="109">
          <cell r="H109" t="str">
            <v>Servicios y recursos de TI</v>
          </cell>
          <cell r="K109" t="str">
            <v>INTERCALACIÓN DE PIEZAS PARA INSPECCIÓN DE CONDUCCIONES</v>
          </cell>
        </row>
        <row r="110">
          <cell r="H110" t="str">
            <v>Sistemas de bombeo, motores y bombas</v>
          </cell>
          <cell r="K110" t="str">
            <v>INTERCEPTOR SUR</v>
          </cell>
        </row>
        <row r="111">
          <cell r="H111" t="str">
            <v>Suscripciones</v>
          </cell>
          <cell r="K111" t="str">
            <v>INTERCONEXIÓN CALDAS - LA ESTRELLA</v>
          </cell>
        </row>
        <row r="112">
          <cell r="H112" t="str">
            <v>TABLEROS DE CONTROL, POTENCIA Y DE COMUNICACIONES</v>
          </cell>
          <cell r="K112" t="str">
            <v>INTERCONEXIÓN COCORNÁ – LA SIERRA 110 KV</v>
          </cell>
        </row>
        <row r="113">
          <cell r="H113" t="str">
            <v>Tanques y plantas  prefabricados</v>
          </cell>
          <cell r="K113" t="str">
            <v>INTERCONEXIÓN DISPAC-EPM (STR)</v>
          </cell>
        </row>
        <row r="114">
          <cell r="H114" t="str">
            <v>TARJETA GRUPO EPM</v>
          </cell>
          <cell r="K114" t="str">
            <v>INTERCONEXIÓN SALTO-LA CRUZADA Y  NUEVA SE EN AMALFI. (STR)</v>
          </cell>
        </row>
        <row r="115">
          <cell r="H115" t="str">
            <v>Telemedida</v>
          </cell>
          <cell r="K115" t="str">
            <v>INTERCONEXIÓN SAN ANTONIO DE PRADO</v>
          </cell>
        </row>
        <row r="116">
          <cell r="H116" t="str">
            <v>Topografía y Georeferenciacion</v>
          </cell>
          <cell r="K116" t="str">
            <v>ITUANGO LÍNEAS A 500 KV ASOCIADAS</v>
          </cell>
        </row>
        <row r="117">
          <cell r="H117" t="str">
            <v>Torres de transmisión</v>
          </cell>
          <cell r="K117" t="str">
            <v>LA CEJA - SONSÓN</v>
          </cell>
        </row>
        <row r="118">
          <cell r="H118" t="str">
            <v>Transformadores</v>
          </cell>
          <cell r="K118" t="str">
            <v>LÍNEA 115KV AYACUCHO - AGUACHICA NUEVA</v>
          </cell>
        </row>
        <row r="119">
          <cell r="H119" t="str">
            <v>TRANSPORTE DE ENERGÍA</v>
          </cell>
          <cell r="K119" t="str">
            <v>LÍNEA ITUANGO - YARUMAL</v>
          </cell>
        </row>
        <row r="120">
          <cell r="H120" t="str">
            <v>TRANSPORTE DE GAS</v>
          </cell>
          <cell r="K120" t="str">
            <v>LUCI ALUMBRADO PÚBLICO</v>
          </cell>
        </row>
        <row r="121">
          <cell r="H121" t="str">
            <v>Transportes y Talleres</v>
          </cell>
          <cell r="K121" t="str">
            <v>MAIL ARCHIVING</v>
          </cell>
        </row>
        <row r="122">
          <cell r="H122" t="str">
            <v>Tuberías y Geotextiles</v>
          </cell>
          <cell r="K122" t="str">
            <v>MALENA 230 KV</v>
          </cell>
        </row>
        <row r="123">
          <cell r="H123" t="str">
            <v xml:space="preserve">Turbinas </v>
          </cell>
          <cell r="K123" t="str">
            <v>MEJORAMIENTO DE LA CALIDAD DEL SERVICIO</v>
          </cell>
        </row>
        <row r="124">
          <cell r="H124" t="str">
            <v>Válvulas reguladoras de presión</v>
          </cell>
          <cell r="K124" t="str">
            <v>MEJORAMIENTO EN LA PRODUCTIVIDAD EN CAMPO EN LOS NEGOCIOS DE GAS, AGUA Y SANEAMIENTO Y TRANSMISIÓN Y DISTRIBUCIÓN</v>
          </cell>
        </row>
        <row r="125">
          <cell r="H125" t="str">
            <v>Válvulas, hidrantes y accesorios</v>
          </cell>
          <cell r="K125" t="str">
            <v>METANO</v>
          </cell>
        </row>
        <row r="126">
          <cell r="K126" t="str">
            <v>MINA GRAMALOTE 115 MVA, CONEXIÓN JAGUAS 220 KV</v>
          </cell>
        </row>
        <row r="127">
          <cell r="K127" t="str">
            <v>MODELACIÓN E INSTRUMENTACIÓN ALCANTARILLADO</v>
          </cell>
        </row>
        <row r="128">
          <cell r="K128" t="str">
            <v>MODERNIZACIÓN CENTRAL HIDROELÉCTRICA PLAYAS</v>
          </cell>
        </row>
        <row r="129">
          <cell r="K129" t="str">
            <v>MODERNIZACIÓN DE LA PLANTA LA AYURÁ</v>
          </cell>
        </row>
        <row r="130">
          <cell r="K130" t="str">
            <v>MODERNIZACIÓN DEL SISTEMA DE CONTROL Y CABLEADO DE LOS CAMPOS DE CONEXIÓN DE LA SUBESTACIÓN LA SIERRA</v>
          </cell>
        </row>
        <row r="131">
          <cell r="K131" t="str">
            <v>MODERNIZACIÓN PLANTA SAN FERNANDO - ACTUALIZACIÓN TECNOLÓGICA TRATAMIENTO PRELIMINAR</v>
          </cell>
        </row>
        <row r="132">
          <cell r="K132" t="str">
            <v>MODERNIZACIÓN Y REPOSICIÓN DE TANQUES DE ALMACENAMIENTO DE AGUA POTABLE</v>
          </cell>
        </row>
        <row r="133">
          <cell r="K133" t="str">
            <v>MODERNIZACIÓN Y REPOSICIÓN REDES CIRCUITOS YULIMAR, CASTILLA, CASTILLA-BELLO Y POTRERITO</v>
          </cell>
        </row>
        <row r="134">
          <cell r="K134" t="str">
            <v>MONITOREO PORCE IV</v>
          </cell>
        </row>
        <row r="135">
          <cell r="K135" t="str">
            <v>NARE</v>
          </cell>
        </row>
        <row r="136">
          <cell r="K136" t="str">
            <v>NORDESTE</v>
          </cell>
        </row>
        <row r="137">
          <cell r="K137" t="str">
            <v>NORMALIZACIÓN AYACUCHO</v>
          </cell>
        </row>
        <row r="138">
          <cell r="K138" t="str">
            <v>NUEVA ESPERANZA</v>
          </cell>
        </row>
        <row r="139">
          <cell r="K139" t="str">
            <v>NUEVA S/E SANTA ROSA A 110 KV (1)</v>
          </cell>
        </row>
        <row r="140">
          <cell r="K140" t="str">
            <v>NUEVA SEDE EPM APARTADÓ</v>
          </cell>
        </row>
        <row r="141">
          <cell r="K141" t="str">
            <v>NUEVA SUBESTACIÓN MONTERÍA 220 KV Y CORREDOR DE LÍNEA CHINÚ – MONTERÍA – URABÁ 220 KV</v>
          </cell>
        </row>
        <row r="142">
          <cell r="K142" t="str">
            <v>NUEVAS OFICINAS SEDE EMVARIAS - CENTRO DE SERVICIOS COMPARTIDOS</v>
          </cell>
        </row>
        <row r="143">
          <cell r="K143" t="str">
            <v>NUEVO CORREDOR BELLO - GUAYABAL - ANCÓN 230 KV</v>
          </cell>
        </row>
        <row r="144">
          <cell r="K144" t="str">
            <v>OBRAS DE CONSTRUCCIÓN MINA GRAMALOTE - APERTURA LÍNEA LIMÓN-SAN JOSÉ DEL NUS 44 KV</v>
          </cell>
        </row>
        <row r="145">
          <cell r="K145" t="str">
            <v>OCENSA 15 MVA A CAUCASIA 110 KV</v>
          </cell>
        </row>
        <row r="146">
          <cell r="K146" t="str">
            <v>OFICINA ANZA</v>
          </cell>
        </row>
        <row r="147">
          <cell r="K147" t="str">
            <v>OFICINA BURITICÁ</v>
          </cell>
        </row>
        <row r="148">
          <cell r="K148" t="str">
            <v>OFICINA CAICEDO</v>
          </cell>
        </row>
        <row r="149">
          <cell r="K149" t="str">
            <v>OFICINA CAREPA</v>
          </cell>
        </row>
        <row r="150">
          <cell r="K150" t="str">
            <v>OFICINA CHIGORODÓ</v>
          </cell>
        </row>
        <row r="151">
          <cell r="K151" t="str">
            <v>OFICINA EBÉJICO</v>
          </cell>
        </row>
        <row r="152">
          <cell r="K152" t="str">
            <v>OFICINA FREDONIA</v>
          </cell>
        </row>
        <row r="153">
          <cell r="K153" t="str">
            <v>OFICINA FRONTINO</v>
          </cell>
        </row>
        <row r="154">
          <cell r="K154" t="str">
            <v>OFICINA GIRALDO</v>
          </cell>
        </row>
        <row r="155">
          <cell r="K155" t="str">
            <v>OFICINA HISPANIA</v>
          </cell>
        </row>
        <row r="156">
          <cell r="K156" t="str">
            <v>OFICINA MUTATÁ</v>
          </cell>
        </row>
        <row r="157">
          <cell r="K157" t="str">
            <v>OFICINA PEQUE</v>
          </cell>
        </row>
        <row r="158">
          <cell r="K158" t="str">
            <v>OFICINA RIONEGRO</v>
          </cell>
        </row>
        <row r="159">
          <cell r="K159" t="str">
            <v>OFICINA SABANALARGA</v>
          </cell>
        </row>
        <row r="160">
          <cell r="K160" t="str">
            <v>OFICINA TÁMESIS</v>
          </cell>
        </row>
        <row r="161">
          <cell r="K161" t="str">
            <v>OPTIMIZACIÓN CADENA NARE - GUATAPÉ (POTENCIA)</v>
          </cell>
        </row>
        <row r="162">
          <cell r="K162" t="str">
            <v>OPTIMIZACIÓN DE LA CADENA GUADALUPE TRONERAS</v>
          </cell>
        </row>
        <row r="163">
          <cell r="K163" t="str">
            <v>OPTIMIZACIÓN DE RED DE ACUEDUCTO - SAN JERÓNIMO</v>
          </cell>
        </row>
        <row r="164">
          <cell r="K164" t="str">
            <v>OPTIMIZACIÓN DE RED DE ACUEDUCTO EL PASO - EL ESPINAL Y OTROS SECTORES - SANTAFÉ DE ANTIOQUIA</v>
          </cell>
        </row>
        <row r="165">
          <cell r="K165" t="str">
            <v>OPTIMIZACIÓN DEL SISTEMA DE ALMACENAMIENTO, SUMINISTRO Y BOMBEO EN EL SECTOR LAS FLORES Y AUTOMATIZACIÓN DEL SISTEMA</v>
          </cell>
        </row>
        <row r="166">
          <cell r="K166" t="str">
            <v xml:space="preserve">OTRAS CUENCAS ACUEDUCTO Y ALCANTARILLADO </v>
          </cell>
        </row>
        <row r="167">
          <cell r="K167" t="str">
            <v>OTRAS INVERSIONES BOMBEOS</v>
          </cell>
        </row>
        <row r="168">
          <cell r="K168" t="str">
            <v>OTRAS INVERSIONES CAPTACIÓN</v>
          </cell>
        </row>
        <row r="169">
          <cell r="K169" t="str">
            <v>OTRAS INVERSIONES EQUIPOS POTABILIZACIÓN</v>
          </cell>
        </row>
        <row r="170">
          <cell r="K170" t="str">
            <v>OTRAS INVERSIONES PLANTA SAN FERNANDO</v>
          </cell>
        </row>
        <row r="171">
          <cell r="K171" t="str">
            <v>OTRAS INVERSIONES POTABILIZACIÓN</v>
          </cell>
        </row>
        <row r="172">
          <cell r="K172" t="str">
            <v>OTRAS INVERSIONES REDES ACUEDUCTO DECRETO 3050</v>
          </cell>
        </row>
        <row r="173">
          <cell r="K173" t="str">
            <v>OTRAS INVERSIONES REDES ALCANTARILLADO DECRETO 3050</v>
          </cell>
        </row>
        <row r="174">
          <cell r="K174" t="str">
            <v>OTRAS INVERSIONES TANQUES CONDUCCIONES</v>
          </cell>
        </row>
        <row r="175">
          <cell r="K175" t="str">
            <v>OTROS: HABILITACIÓN VIVIENDAS ACUEDUCTO</v>
          </cell>
        </row>
        <row r="176">
          <cell r="K176" t="str">
            <v>OTROS: HABILITACIÓN VIVIENDAS AGUAS RESIDUALES</v>
          </cell>
        </row>
        <row r="177">
          <cell r="K177" t="str">
            <v>OTROS: INTERADMINISTRATIVOS ACUEDUCTO</v>
          </cell>
        </row>
        <row r="178">
          <cell r="K178" t="str">
            <v>OTROS: INTERADMINISTRATIVOS ALCANTARILLADO</v>
          </cell>
        </row>
        <row r="179">
          <cell r="K179" t="str">
            <v>OTROS: INVERSIONES DISTRIBUCIÓN SECUNDARIA (PEQUEÑOS TRAMOS)</v>
          </cell>
        </row>
        <row r="180">
          <cell r="K180" t="str">
            <v>PABELLÓN DEL AGUA</v>
          </cell>
        </row>
        <row r="181">
          <cell r="K181" t="str">
            <v>PARQUE AMBIENTAL</v>
          </cell>
        </row>
        <row r="182">
          <cell r="K182" t="str">
            <v>PARQUE VERDE Y ALREDEDORES</v>
          </cell>
        </row>
        <row r="183">
          <cell r="K183" t="str">
            <v>PARQUE VIAL DEL RÍO MEDELLÍN</v>
          </cell>
        </row>
        <row r="184">
          <cell r="K184" t="str">
            <v>PAVIMENTOS ACUEDUCTO</v>
          </cell>
        </row>
        <row r="185">
          <cell r="K185" t="str">
            <v>PAVIMENTOS GESTION AGUAS RESIDUALES</v>
          </cell>
        </row>
        <row r="186">
          <cell r="K186" t="str">
            <v>PCH CANTAYÚS</v>
          </cell>
        </row>
        <row r="187">
          <cell r="K187" t="str">
            <v xml:space="preserve">PCH EL MOLINO 20 MW </v>
          </cell>
        </row>
        <row r="188">
          <cell r="K188" t="str">
            <v>PCH FALCON 13 MW A MINAS DEL VAPOR 44 KV - EXPANSIÓN MINAS DEL VAPOR</v>
          </cell>
        </row>
        <row r="189">
          <cell r="K189" t="str">
            <v>PCH MAGALLO</v>
          </cell>
        </row>
        <row r="190">
          <cell r="K190" t="str">
            <v>PCH RIO SAN JUAN 120 MW A BOLOMBOLO 110 KV</v>
          </cell>
        </row>
        <row r="191">
          <cell r="K191" t="str">
            <v>PCH SAN ANDRÉS 23 MW Y SANTA INÉS 9 MW, A YARUMAL II 110 KV</v>
          </cell>
        </row>
        <row r="192">
          <cell r="K192" t="str">
            <v>PCH SAN FRANCISCO 52 MW A GUATAPÉ 110 KV</v>
          </cell>
        </row>
        <row r="193">
          <cell r="K193" t="str">
            <v>PCH SAN LUIS 1 Y 2</v>
          </cell>
        </row>
        <row r="194">
          <cell r="K194" t="str">
            <v>PCH SIRGUA, PALOMA I Y II A SONSÓN 110 KV</v>
          </cell>
        </row>
        <row r="195">
          <cell r="K195" t="str">
            <v>PCH URAMA 20 MW - APERTURA LÍNEA CHORODÓ CAUCHERAS 110 KV</v>
          </cell>
        </row>
        <row r="196">
          <cell r="K196" t="str">
            <v>PEQUEÑAS CENTRALES HIDROELÉCTRICAS (PCHS) RIO ABAJO Y CARACOLÍ</v>
          </cell>
        </row>
        <row r="197">
          <cell r="K197" t="str">
            <v>PLAN MAESTRO DE ACUEDUCTO Y ALCANTARILLADO CALDAS Y BARBOSA</v>
          </cell>
        </row>
        <row r="198">
          <cell r="K198" t="str">
            <v>PLAN PROYECTO ANÁLISIS DE RIESGO Y SERVIDUMBRES EN REDES VITALES DE AGUA – REDES AGUAS RESIDUALES</v>
          </cell>
        </row>
        <row r="199">
          <cell r="K199" t="str">
            <v>PLANTA CEMENTERA CEMEX</v>
          </cell>
        </row>
        <row r="200">
          <cell r="K200" t="str">
            <v>PLAZA DEL AGUA</v>
          </cell>
        </row>
        <row r="201">
          <cell r="K201" t="str">
            <v>PLAZA NUEVO PEÑOL</v>
          </cell>
        </row>
        <row r="202">
          <cell r="K202" t="str">
            <v>PORCE IV</v>
          </cell>
        </row>
        <row r="203">
          <cell r="K203" t="str">
            <v xml:space="preserve">PROGRAMA CONEXIONES I
</v>
          </cell>
        </row>
        <row r="204">
          <cell r="K204" t="str">
            <v xml:space="preserve">PROGRAMA DE REDUCCIÓN PÉRDIDAS DISTRIBUCIÓN ENERGÍA </v>
          </cell>
        </row>
        <row r="205">
          <cell r="K205" t="str">
            <v>PROGRAMAS DE ACUEDUCTO Y ALCANTARILLADO MUNICIPIOS DE INFLUENCIA DE ITUANGO</v>
          </cell>
        </row>
        <row r="206">
          <cell r="K206" t="str">
            <v>PROTECCIÓN DE DATOS PERSONALES</v>
          </cell>
        </row>
        <row r="207">
          <cell r="K207" t="str">
            <v>PROYECTO DE RECUPERACIÓN ADMINISTRATIVA DE CONSUMOS EN EL CRM DYNAMICS</v>
          </cell>
        </row>
        <row r="208">
          <cell r="K208" t="str">
            <v>PROYECTO EÓLICO CHILE - 110 MW_CURUROS</v>
          </cell>
        </row>
        <row r="209">
          <cell r="K209" t="str">
            <v>PROYECTO EÓLICO JEPIRACHI II</v>
          </cell>
        </row>
        <row r="210">
          <cell r="K210" t="str">
            <v>PROYECTO HIDROELÉCTRICO EL SIRENO</v>
          </cell>
        </row>
        <row r="211">
          <cell r="K211" t="str">
            <v>PROYECTO HIDROELÉCTRICO ESPÍRITU SANTO</v>
          </cell>
        </row>
        <row r="212">
          <cell r="K212" t="str">
            <v>PROYECTO HIDROELÉCTRICO SAN FRANCISCO</v>
          </cell>
        </row>
        <row r="213">
          <cell r="K213" t="str">
            <v>PROYECTO MUELLE GUATAPÉ</v>
          </cell>
        </row>
        <row r="214">
          <cell r="K214" t="str">
            <v>PROYECTO PILOTO DE MEDICIÓN INTELIGENTE MULTISERVICIO</v>
          </cell>
        </row>
        <row r="215">
          <cell r="K215" t="str">
            <v>PTAR BELLO</v>
          </cell>
        </row>
        <row r="216">
          <cell r="K216" t="str">
            <v>PUERTO TRIUNFO &amp; RÍO CLARO</v>
          </cell>
        </row>
        <row r="217">
          <cell r="K217" t="str">
            <v>RAMAL AEROPUERTO JOSÉ MARÍA CÓRDOVA</v>
          </cell>
        </row>
        <row r="218">
          <cell r="K218" t="str">
            <v>RAMAL DE INTERCONEXIÓN GAS CALDAS-AMAGÁ Y ESTACIÓN COMPRESORA AMAGÁ</v>
          </cell>
        </row>
        <row r="219">
          <cell r="K219" t="str">
            <v>RAMAL DE INTERCONEXIÓN GAS COPACABANA - SAN PEDRO DE LOS MILAGROS</v>
          </cell>
        </row>
        <row r="220">
          <cell r="K220" t="str">
            <v>RAMAL LACTEOS EL ZARZAL - SAN FELIX</v>
          </cell>
        </row>
        <row r="221">
          <cell r="K221" t="str">
            <v>RAMAL NORTE</v>
          </cell>
        </row>
        <row r="222">
          <cell r="K222" t="str">
            <v>RAMAL ORIENTE</v>
          </cell>
        </row>
        <row r="223">
          <cell r="K223" t="str">
            <v>RECAUDO EN LÍNEA POR VENTANILLA</v>
          </cell>
        </row>
        <row r="224">
          <cell r="K224" t="str">
            <v>RED DE TELECOMUNICACIONES DE GRUPO</v>
          </cell>
        </row>
        <row r="225">
          <cell r="K225" t="str">
            <v>REHABILITACIÓN CENTRAL DOLORES</v>
          </cell>
        </row>
        <row r="226">
          <cell r="K226" t="str">
            <v>REMAR ETAPA II-RECONFIGURACIÓN, MODERNIZACIÓN Y AUTOMATIZACIÓN DE SUBESTACIONES REGIONALES</v>
          </cell>
        </row>
        <row r="227">
          <cell r="K227" t="str">
            <v>REMAR III</v>
          </cell>
        </row>
        <row r="228">
          <cell r="K228" t="str">
            <v xml:space="preserve">RENOVACIÓN COLECTORES ALCANTARILLADO </v>
          </cell>
        </row>
        <row r="229">
          <cell r="K229" t="str">
            <v>RENOVACIÓN Y MODERNIZACIÓN EDIFICIO EPM</v>
          </cell>
        </row>
        <row r="230">
          <cell r="K230" t="str">
            <v>REPOSICIÓN 1</v>
          </cell>
        </row>
        <row r="231">
          <cell r="K231" t="str">
            <v>REPOSICIÓN 2</v>
          </cell>
        </row>
        <row r="232">
          <cell r="K232" t="str">
            <v>REPOSICIÓN CABLES DE POTENCIA CENTRAL PLAYAS</v>
          </cell>
        </row>
        <row r="233">
          <cell r="K233" t="str">
            <v>REPOSICIÓN DE EQUIPOS DE  LA CÁMARA DE VÁLVULAS Y TORRES DE CAPTACIÓN DE LA CENTRAL GUATAPÉ</v>
          </cell>
        </row>
        <row r="234">
          <cell r="K234" t="str">
            <v>REPOSICIÓN DE REGULADORES DE TENSIÓN Y VELOCIDAD GUADALUPE (U3 Y U4)</v>
          </cell>
        </row>
        <row r="235">
          <cell r="K235" t="str">
            <v>REPOSICIÓN DEL ALUMBRADO PÚBLICO</v>
          </cell>
        </row>
        <row r="236">
          <cell r="K236" t="str">
            <v>REPOSICIÓN DEL CONTROL, SERVICIOS AUXILIARES EQUIPOS DE CAMPO DE LA SUBESTACIÓN LA TASAJERA</v>
          </cell>
        </row>
        <row r="237">
          <cell r="K237" t="str">
            <v>REPOSICIÓN EQUIPOS</v>
          </cell>
        </row>
        <row r="238">
          <cell r="K238" t="str">
            <v xml:space="preserve">REPOSICIÓN ESTATORES DE PLAYAS </v>
          </cell>
        </row>
        <row r="239">
          <cell r="K239" t="str">
            <v>REPOSICIÓN FUTURA ALCANTARILLADO</v>
          </cell>
        </row>
        <row r="240">
          <cell r="K240" t="str">
            <v>REPOSICIÓN REGULADORES DE VELOCIDAD, TENSIÓN Y EXCITACIÓN Y CONTROL SCI PARA LA CENTRAL PORCE II</v>
          </cell>
        </row>
        <row r="241">
          <cell r="K241" t="str">
            <v xml:space="preserve">REPOSICIÓN RODETE PELTON DE GUATAPÉ </v>
          </cell>
        </row>
        <row r="242">
          <cell r="K242" t="str">
            <v xml:space="preserve">REPOSICIÓN SISTEMA DE CONTROL, INSTRUMENTACIÓN Y SERVICIOS AUXILIARES DE LAS CENTRALES TASAJERA-NIQUIA </v>
          </cell>
        </row>
        <row r="243">
          <cell r="K243" t="str">
            <v>REPOSICIÓN TRAFOS DE POTENCIA RÍOGRANDE I</v>
          </cell>
        </row>
        <row r="244">
          <cell r="K244" t="str">
            <v>REPOSICIÓN VP T&amp;D</v>
          </cell>
        </row>
        <row r="245">
          <cell r="K245" t="str">
            <v>REPOTENCIACIÓN LÍNEA BELÉN - INSULA 115KV</v>
          </cell>
        </row>
        <row r="246">
          <cell r="K246" t="str">
            <v>REPOTENCIACIÓN LÍNEA CONVENCIÓN - TIBÚ 115KV</v>
          </cell>
        </row>
        <row r="247">
          <cell r="K247" t="str">
            <v>REPOTENCIACIÓN LÍNEA TIBÚ - PLANTA ZULIA 115KV</v>
          </cell>
        </row>
        <row r="248">
          <cell r="K248" t="str">
            <v>REPOTENCIACIÓN OCAÑA - CONVENCIÓN 115 KV</v>
          </cell>
        </row>
        <row r="249">
          <cell r="K249" t="str">
            <v>REPOTENCIACIÓN PLANTA  MUNICIPAL</v>
          </cell>
        </row>
        <row r="250">
          <cell r="K250" t="str">
            <v>REVISIÓN Y COMPLEMENTO DEL PLAN DE NEGOCIO ESCO EPM</v>
          </cell>
        </row>
        <row r="251">
          <cell r="K251" t="str">
            <v>SALOMÓN: EXPEDIENTE DEL CLIENTE Y DE LAS INSTALACIONES</v>
          </cell>
        </row>
        <row r="252">
          <cell r="K252" t="str">
            <v>SAN LORENZO - SONSÓN</v>
          </cell>
        </row>
        <row r="253">
          <cell r="K253" t="str">
            <v>SE NUEVA AGUACHICA</v>
          </cell>
        </row>
        <row r="254">
          <cell r="K254" t="str">
            <v>SECADO BIOSÓLIDOS PTAR SAN FERNANDO</v>
          </cell>
        </row>
        <row r="255">
          <cell r="K255" t="str">
            <v xml:space="preserve">SEPARACIÓN CIRCUITO NUTIBARA CAMPESTRE 
</v>
          </cell>
        </row>
        <row r="256">
          <cell r="K256" t="str">
            <v>SIGRE - SISTEMA DE INFORMACIÓN PARA LA GESTIÓN DE RELACIONES CON EL ESTADO- (ANTES PROACTIVIDAD NORMATIVA)</v>
          </cell>
        </row>
        <row r="257">
          <cell r="K257" t="str">
            <v>SISTEMA ADMINISTRACIÓN DE DEUDA, COBERTURA Y PORTAFOLIO INVERSIONES GRUPO EPM</v>
          </cell>
        </row>
        <row r="258">
          <cell r="K258" t="str">
            <v>SOLUCIÓN INFORMÁTICA PARA LA GESTIÓN DE COBRANZA</v>
          </cell>
        </row>
        <row r="259">
          <cell r="K259" t="str">
            <v>SOLUCIÓN PARA LA VALORACIÓN DE LA CARTERA A COSTO AMORTIZADO.</v>
          </cell>
        </row>
        <row r="260">
          <cell r="K260" t="str">
            <v>SUBESTACIÓN CABAÑAS</v>
          </cell>
        </row>
        <row r="261">
          <cell r="K261" t="str">
            <v>SUBESTACIÓN OCAÑA 230/115 KV</v>
          </cell>
        </row>
        <row r="262">
          <cell r="K262" t="str">
            <v>SUBESTACIÓN SAN MATEO 230/115 KV</v>
          </cell>
        </row>
        <row r="263">
          <cell r="K263" t="str">
            <v>TRATAMIENTO Y DISPOSICIÓN DE LODOS DE POTABILIZACIÓN MANANTIALES, AYURÁ Y CALDAS</v>
          </cell>
        </row>
        <row r="264">
          <cell r="K264" t="str">
            <v>TÚNEL PIEDRAS BLANCAS - EL TOLDO</v>
          </cell>
        </row>
        <row r="265">
          <cell r="K265" t="str">
            <v>URABA</v>
          </cell>
        </row>
        <row r="266">
          <cell r="K266" t="str">
            <v>UVA ALMERIA</v>
          </cell>
        </row>
        <row r="267">
          <cell r="K267" t="str">
            <v>UVA CAMPOVALDÉS</v>
          </cell>
        </row>
        <row r="268">
          <cell r="K268" t="str">
            <v>UVA ORFELINATO</v>
          </cell>
        </row>
        <row r="269">
          <cell r="K269" t="str">
            <v>UVA PEDREGAL</v>
          </cell>
        </row>
        <row r="270">
          <cell r="K270" t="str">
            <v>UVA POBLADO</v>
          </cell>
        </row>
        <row r="271">
          <cell r="K271" t="str">
            <v>UVA POPULAR</v>
          </cell>
        </row>
        <row r="272">
          <cell r="K272" t="str">
            <v>UVA PORVENIR</v>
          </cell>
        </row>
        <row r="273">
          <cell r="K273" t="str">
            <v>UVA PTAR SAN FERNANDO</v>
          </cell>
        </row>
        <row r="274">
          <cell r="K274" t="str">
            <v>UVA SAN CRISTOBAL</v>
          </cell>
        </row>
        <row r="275">
          <cell r="K275" t="str">
            <v>UVA SANTA ELENA</v>
          </cell>
        </row>
        <row r="276">
          <cell r="K276" t="str">
            <v>UVA SANTO DOMINGO</v>
          </cell>
        </row>
        <row r="277">
          <cell r="K277" t="str">
            <v>UVA TABLAZA</v>
          </cell>
        </row>
        <row r="278">
          <cell r="K278" t="str">
            <v>VALLE SAN NICOLÁS</v>
          </cell>
        </row>
        <row r="279">
          <cell r="K279" t="str">
            <v>VARIANTE IMPULSIÓN DE AURES</v>
          </cell>
        </row>
        <row r="280">
          <cell r="K280" t="str">
            <v>VASO ALTAÍR</v>
          </cell>
        </row>
        <row r="281">
          <cell r="K281" t="str">
            <v>NO APLICA</v>
          </cell>
        </row>
      </sheetData>
      <sheetData sheetId="1"/>
      <sheetData sheetId="2"/>
      <sheetData sheetId="3"/>
      <sheetData sheetId="4"/>
      <sheetData sheetId="5"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ON"/>
      <sheetName val="DISEÑO"/>
      <sheetName val="DEFLEXION TUBERIA"/>
      <sheetName val="CANTIDADES DE OBRA"/>
      <sheetName val="FORMATO CANTIDADES DE OBRA"/>
      <sheetName val="TABLAS REFERENCIA"/>
    </sheetNames>
    <sheetDataSet>
      <sheetData sheetId="0"/>
      <sheetData sheetId="1">
        <row r="288">
          <cell r="D288" t="str">
            <v>SANITARIO</v>
          </cell>
        </row>
        <row r="289">
          <cell r="D289" t="str">
            <v>PLUVIAL</v>
          </cell>
        </row>
        <row r="290">
          <cell r="D290" t="str">
            <v>COMBINADO</v>
          </cell>
        </row>
      </sheetData>
      <sheetData sheetId="2"/>
      <sheetData sheetId="3"/>
      <sheetData sheetId="4"/>
      <sheetData sheetId="5"/>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RMAS y DATOS"/>
      <sheetName val="DATOS INICIALES"/>
      <sheetName val="DATOS DE ENTRADA"/>
      <sheetName val="FORMATO"/>
      <sheetName val="Hoja1"/>
      <sheetName val="TUBERIA"/>
    </sheetNames>
    <sheetDataSet>
      <sheetData sheetId="0" refreshError="1">
        <row r="1">
          <cell r="A1" t="str">
            <v>ACUAL S.A.</v>
          </cell>
          <cell r="C1" t="str">
            <v>411 76 81</v>
          </cell>
          <cell r="D1" t="str">
            <v>411 76 81</v>
          </cell>
          <cell r="E1" t="str">
            <v>Carrera 80 39-157, oficina 801 Ed. Centro Ejecut.</v>
          </cell>
          <cell r="F1" t="str">
            <v>Medellín</v>
          </cell>
          <cell r="M1" t="str">
            <v>SI</v>
          </cell>
          <cell r="N1">
            <v>0</v>
          </cell>
        </row>
        <row r="2">
          <cell r="A2" t="str">
            <v>ADYCOR S.A.</v>
          </cell>
          <cell r="C2" t="str">
            <v>260 62 39</v>
          </cell>
          <cell r="D2" t="str">
            <v>260 62 49</v>
          </cell>
          <cell r="E2" t="str">
            <v>Carrera 67 B  51 A-66, oficina 203</v>
          </cell>
          <cell r="F2" t="str">
            <v>Medellín</v>
          </cell>
          <cell r="M2" t="str">
            <v>NO</v>
          </cell>
          <cell r="N2">
            <v>1</v>
          </cell>
        </row>
        <row r="3">
          <cell r="A3" t="str">
            <v>ALEJANDRO DIAZGRANADOS</v>
          </cell>
          <cell r="C3" t="str">
            <v>311 82 75</v>
          </cell>
          <cell r="E3" t="str">
            <v>Carrera 34  7 63</v>
          </cell>
          <cell r="F3" t="str">
            <v>Medellín</v>
          </cell>
          <cell r="N3">
            <v>2</v>
          </cell>
        </row>
        <row r="4">
          <cell r="A4" t="str">
            <v>ANDINA DE CONSTRUCCIONES LTDA.</v>
          </cell>
          <cell r="C4" t="str">
            <v>288 32 88</v>
          </cell>
          <cell r="E4" t="str">
            <v>Calle 57 Sur  43 A - 191</v>
          </cell>
          <cell r="F4" t="str">
            <v>Sabaneta</v>
          </cell>
          <cell r="N4">
            <v>3</v>
          </cell>
        </row>
        <row r="5">
          <cell r="A5" t="str">
            <v>ARIEL AGUIRRE OCAMPO</v>
          </cell>
          <cell r="C5">
            <v>3137753</v>
          </cell>
          <cell r="E5" t="str">
            <v>Carrera 48  12 Sur - 70, oficina 303</v>
          </cell>
          <cell r="F5" t="str">
            <v>Medellín</v>
          </cell>
          <cell r="N5">
            <v>4</v>
          </cell>
        </row>
        <row r="6">
          <cell r="A6" t="str">
            <v>CANALYCÓN S.A.</v>
          </cell>
          <cell r="C6" t="str">
            <v>269 08 22</v>
          </cell>
          <cell r="E6" t="str">
            <v>Carrera 22  47 - 150</v>
          </cell>
          <cell r="F6" t="str">
            <v>Medellín</v>
          </cell>
          <cell r="N6">
            <v>5</v>
          </cell>
        </row>
        <row r="7">
          <cell r="A7" t="str">
            <v>CONASFALTOS S.A.</v>
          </cell>
          <cell r="C7" t="str">
            <v xml:space="preserve">274 35 10 </v>
          </cell>
          <cell r="E7" t="str">
            <v>Diagonal 51  15 A -161</v>
          </cell>
          <cell r="F7" t="str">
            <v>Medellín</v>
          </cell>
        </row>
        <row r="8">
          <cell r="A8" t="str">
            <v>CONCIMEL LTDA.</v>
          </cell>
          <cell r="C8" t="str">
            <v>264 97 94</v>
          </cell>
          <cell r="E8" t="str">
            <v>Calle 49 A  80 - 11, oficina 201</v>
          </cell>
          <cell r="F8" t="str">
            <v>Medellín</v>
          </cell>
        </row>
        <row r="9">
          <cell r="A9" t="str">
            <v>CONCONCRETO S.A.</v>
          </cell>
          <cell r="C9" t="str">
            <v>373 80 80</v>
          </cell>
          <cell r="E9" t="str">
            <v xml:space="preserve">Carrera 42  75 - 125 </v>
          </cell>
          <cell r="F9" t="str">
            <v>Medellín</v>
          </cell>
        </row>
        <row r="10">
          <cell r="A10" t="str">
            <v>CONCORPE S.A.</v>
          </cell>
          <cell r="C10" t="str">
            <v>263 07 23</v>
          </cell>
          <cell r="E10" t="str">
            <v>Diagonal 50  73 - 89</v>
          </cell>
          <cell r="F10" t="str">
            <v>Medellín</v>
          </cell>
        </row>
        <row r="11">
          <cell r="A11" t="str">
            <v>CONGIR LTDA.</v>
          </cell>
          <cell r="C11" t="str">
            <v>288 58 80</v>
          </cell>
          <cell r="E11" t="str">
            <v>Carrera 48  57 Sur - 30 Sabaneta</v>
          </cell>
          <cell r="F11" t="str">
            <v>Sabaneta</v>
          </cell>
        </row>
        <row r="12">
          <cell r="A12" t="str">
            <v>CONINSA S.A.</v>
          </cell>
          <cell r="C12" t="str">
            <v>512 15 13</v>
          </cell>
          <cell r="E12" t="str">
            <v>Calle 55  45 - 55</v>
          </cell>
          <cell r="F12" t="str">
            <v>Medellín</v>
          </cell>
        </row>
        <row r="13">
          <cell r="A13" t="str">
            <v>CONSTRUCIVILES LTDA.</v>
          </cell>
          <cell r="C13" t="str">
            <v>279 27 95</v>
          </cell>
          <cell r="E13" t="str">
            <v>Calle 80 Sur  60 - 16, oficina 202 La Estrella</v>
          </cell>
          <cell r="F13" t="str">
            <v>La Estrella</v>
          </cell>
        </row>
        <row r="14">
          <cell r="A14" t="str">
            <v>CONSTRUCTORA ALTAIR LTDA.</v>
          </cell>
          <cell r="E14" t="str">
            <v>Calle 61A  55A-50</v>
          </cell>
          <cell r="F14" t="str">
            <v>Medellín</v>
          </cell>
        </row>
        <row r="15">
          <cell r="A15" t="str">
            <v>CONSTRUIMOS Y ASOCIAMOS LTDA.</v>
          </cell>
          <cell r="C15" t="str">
            <v>250 55 79</v>
          </cell>
          <cell r="E15" t="str">
            <v>Carrera 81  32 - 146, local 138</v>
          </cell>
          <cell r="F15" t="str">
            <v>Medellín</v>
          </cell>
        </row>
        <row r="16">
          <cell r="A16" t="str">
            <v>CONSA LTDA.</v>
          </cell>
          <cell r="C16" t="str">
            <v>288 61 88</v>
          </cell>
          <cell r="E16" t="str">
            <v>Carrera 45  75 B Sur - 70 Sabaneta</v>
          </cell>
          <cell r="F16" t="str">
            <v>Sabaneta</v>
          </cell>
        </row>
        <row r="17">
          <cell r="A17" t="str">
            <v>DUQUE PÉREZ Y CÍA.</v>
          </cell>
          <cell r="C17" t="str">
            <v>311 78 72</v>
          </cell>
          <cell r="E17" t="str">
            <v>Carrera 43 A  14 - 109, oficina 411</v>
          </cell>
          <cell r="F17" t="str">
            <v>Medellín</v>
          </cell>
        </row>
        <row r="18">
          <cell r="A18" t="str">
            <v>ENGICO LTDA.</v>
          </cell>
          <cell r="C18" t="str">
            <v>331 47 52</v>
          </cell>
          <cell r="E18" t="str">
            <v>Carrera 50  26 Sur - 70  Envigado</v>
          </cell>
          <cell r="F18" t="str">
            <v>Envigado</v>
          </cell>
        </row>
        <row r="19">
          <cell r="A19" t="str">
            <v>EXCARVAR S.A.</v>
          </cell>
          <cell r="C19" t="str">
            <v>288 40 25</v>
          </cell>
          <cell r="E19" t="str">
            <v>Carrera 43 A  62 Sur - 37 Sabaneta</v>
          </cell>
          <cell r="F19" t="str">
            <v>Sabaneta</v>
          </cell>
        </row>
        <row r="20">
          <cell r="A20" t="str">
            <v>EXPLANEACIÓN DEL SUR</v>
          </cell>
          <cell r="C20" t="str">
            <v>252 57 26</v>
          </cell>
          <cell r="E20" t="str">
            <v>Carrera 91 44 C - 43</v>
          </cell>
          <cell r="F20" t="str">
            <v>Medellín</v>
          </cell>
        </row>
        <row r="21">
          <cell r="A21" t="str">
            <v>FERROSTAAL DE COLOMBIA LTDA.</v>
          </cell>
          <cell r="C21" t="str">
            <v>celular 932579283</v>
          </cell>
          <cell r="E21" t="str">
            <v>Avenida El Dorado 97-03</v>
          </cell>
          <cell r="F21" t="str">
            <v>Santafé de Bogotá, D.C.</v>
          </cell>
        </row>
        <row r="22">
          <cell r="A22" t="str">
            <v>GISAICO LTDA.</v>
          </cell>
          <cell r="C22" t="str">
            <v>276 18 18</v>
          </cell>
          <cell r="E22" t="str">
            <v>Carrera 42 D  45 B Sur - 176</v>
          </cell>
          <cell r="F22" t="str">
            <v>Medellín</v>
          </cell>
        </row>
        <row r="23">
          <cell r="A23" t="str">
            <v>HERNÁN PINEDA</v>
          </cell>
          <cell r="C23" t="str">
            <v>511 90 78</v>
          </cell>
          <cell r="E23" t="str">
            <v>Carrera 49  50-22</v>
          </cell>
          <cell r="F23" t="str">
            <v>Medellín</v>
          </cell>
        </row>
        <row r="24">
          <cell r="A24" t="str">
            <v xml:space="preserve">I.C.S.A. </v>
          </cell>
          <cell r="C24" t="str">
            <v>252 04 25</v>
          </cell>
          <cell r="E24" t="str">
            <v>Calle 44  90 A - 49</v>
          </cell>
          <cell r="F24" t="str">
            <v>Medellín</v>
          </cell>
        </row>
        <row r="25">
          <cell r="A25" t="str">
            <v>INCIPAL LTDA.</v>
          </cell>
          <cell r="C25" t="str">
            <v>313 48 45</v>
          </cell>
          <cell r="E25" t="str">
            <v>Calle 24 Sur  40 - 47, oficina 309</v>
          </cell>
          <cell r="F25" t="str">
            <v>Medellín</v>
          </cell>
        </row>
        <row r="26">
          <cell r="A26" t="str">
            <v>INCIVILES LTDA.</v>
          </cell>
          <cell r="C26" t="str">
            <v>250 10 81</v>
          </cell>
          <cell r="E26" t="str">
            <v>Calle 32 F  75 C - 61</v>
          </cell>
          <cell r="F26" t="str">
            <v>Medellín</v>
          </cell>
        </row>
        <row r="27">
          <cell r="A27" t="str">
            <v>INCOLTES</v>
          </cell>
          <cell r="C27" t="str">
            <v>412 04 30</v>
          </cell>
          <cell r="E27" t="str">
            <v>Carrera 73  40 - 39</v>
          </cell>
          <cell r="F27" t="str">
            <v>Medellín</v>
          </cell>
        </row>
        <row r="28">
          <cell r="A28" t="str">
            <v>INCOL S.A.</v>
          </cell>
          <cell r="C28" t="str">
            <v>250 71 88</v>
          </cell>
          <cell r="E28" t="str">
            <v>Carrera 83 C  33 B - 6</v>
          </cell>
          <cell r="F28" t="str">
            <v>Medellín</v>
          </cell>
        </row>
        <row r="29">
          <cell r="A29" t="str">
            <v>INGENIERÍA SANITARIA</v>
          </cell>
          <cell r="C29" t="str">
            <v>230 2048</v>
          </cell>
          <cell r="E29" t="str">
            <v>Calle 49 B   63 - 21, oficina 1101, Edificio Camacol</v>
          </cell>
          <cell r="F29" t="str">
            <v>Medellín</v>
          </cell>
        </row>
        <row r="30">
          <cell r="A30" t="str">
            <v>INGENIERÍA Y CONTRATOS LTDA.</v>
          </cell>
          <cell r="C30" t="str">
            <v>265 65 55</v>
          </cell>
          <cell r="E30" t="str">
            <v>Carrera 65  32D-24</v>
          </cell>
          <cell r="F30" t="str">
            <v>Medellín</v>
          </cell>
        </row>
        <row r="31">
          <cell r="A31" t="str">
            <v>JESÚS MARÍA CARDENAS</v>
          </cell>
          <cell r="C31" t="str">
            <v>238 17 11</v>
          </cell>
          <cell r="E31" t="str">
            <v>Carrera 82 A  15 B - 45</v>
          </cell>
          <cell r="F31" t="str">
            <v>Medellín</v>
          </cell>
        </row>
        <row r="32">
          <cell r="A32" t="str">
            <v>JOSÉ JAIRO DÍAZ</v>
          </cell>
          <cell r="C32" t="str">
            <v>268 11 34</v>
          </cell>
          <cell r="E32" t="str">
            <v>Calle 10  42 - 45, oficina 307 y 308</v>
          </cell>
          <cell r="F32" t="str">
            <v>Medellín</v>
          </cell>
        </row>
        <row r="33">
          <cell r="A33" t="str">
            <v>M Y Z ASOCIADOS LTDA.</v>
          </cell>
          <cell r="C33" t="str">
            <v>230 24 48</v>
          </cell>
          <cell r="E33" t="str">
            <v>Calle 49 B   63 - 21, oficina 1101, Edificio Camacol</v>
          </cell>
          <cell r="F33" t="str">
            <v>Medellín</v>
          </cell>
        </row>
        <row r="34">
          <cell r="A34" t="str">
            <v>PABLO ALBERTO ESPINOSAS Y CÍA. LTDA.</v>
          </cell>
          <cell r="B34" t="str">
            <v>PABLO ALBERTO ESPINOSA ARANGO</v>
          </cell>
          <cell r="C34" t="str">
            <v>313 72 78</v>
          </cell>
          <cell r="D34" t="str">
            <v>313 53 11</v>
          </cell>
          <cell r="E34" t="str">
            <v>Calle 16 Sur  48 B - 4</v>
          </cell>
          <cell r="F34" t="str">
            <v>Medellín</v>
          </cell>
        </row>
        <row r="35">
          <cell r="A35" t="str">
            <v>PICO Y PALA LTDA.</v>
          </cell>
          <cell r="C35" t="str">
            <v>260 01 21</v>
          </cell>
          <cell r="E35" t="str">
            <v>Carrera 75 65 - 148</v>
          </cell>
          <cell r="F35" t="str">
            <v>Medellín</v>
          </cell>
        </row>
        <row r="36">
          <cell r="A36" t="str">
            <v>PROCOPAL S.A.</v>
          </cell>
          <cell r="C36" t="str">
            <v>285 45 00</v>
          </cell>
          <cell r="E36" t="str">
            <v>Carrera 50 GG  12 Sur - 70, oficina 301</v>
          </cell>
          <cell r="F36" t="str">
            <v>Medellín</v>
          </cell>
        </row>
        <row r="37">
          <cell r="A37" t="str">
            <v>RAMÍREZ Y CÍA. LTDA.</v>
          </cell>
          <cell r="C37" t="str">
            <v>342 39 46</v>
          </cell>
          <cell r="D37" t="str">
            <v>342 39 47</v>
          </cell>
          <cell r="E37" t="str">
            <v>Diagonal 75B  8-40</v>
          </cell>
          <cell r="F37" t="str">
            <v>Medellín</v>
          </cell>
        </row>
        <row r="38">
          <cell r="A38" t="str">
            <v>ZAPATA LOPERA S.A.</v>
          </cell>
          <cell r="C38" t="str">
            <v>413 71 49</v>
          </cell>
          <cell r="D38" t="str">
            <v>413 82 85</v>
          </cell>
          <cell r="E38" t="str">
            <v>Calle 47D  86B-25</v>
          </cell>
          <cell r="F38" t="str">
            <v>Medellín</v>
          </cell>
        </row>
        <row r="40">
          <cell r="C40" t="str">
            <v xml:space="preserve"> </v>
          </cell>
        </row>
      </sheetData>
      <sheetData sheetId="1" refreshError="1"/>
      <sheetData sheetId="2" refreshError="1"/>
      <sheetData sheetId="3" refreshError="1"/>
      <sheetData sheetId="4" refreshError="1"/>
      <sheetData sheetId="5"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4"/>
      <sheetName val="Listas 2"/>
      <sheetName val="Check list documental"/>
      <sheetName val="Listas"/>
      <sheetName val="Hoja5"/>
      <sheetName val="Resumen"/>
      <sheetName val="Check list document PROP"/>
      <sheetName val="FORMULARIO 3 PROP"/>
      <sheetName val="FORMULARIO 4 Y Experiencia"/>
      <sheetName val="FORMULARIO 5"/>
      <sheetName val="Actividades de contratos en eje"/>
      <sheetName val="Act contrato eje - 5inko"/>
      <sheetName val="Ejecutados"/>
      <sheetName val="Experiencia Grupos Constructor"/>
      <sheetName val="Experiencia Grupos Consultor"/>
      <sheetName val="Experiencia Grupos Proveedor"/>
      <sheetName val="CERTIFICACIONES"/>
      <sheetName val="FORMULARIO 11 PROP"/>
      <sheetName val="Base Datos"/>
      <sheetName val="Check list requisitos PROP"/>
      <sheetName val="Experiencia tecnica y certifica"/>
      <sheetName val="Consolidado"/>
      <sheetName val="Hoja3"/>
      <sheetName val="Financiera"/>
      <sheetName val="SMMLV"/>
      <sheetName val="Critirerio puntaje"/>
      <sheetName val="Resultados"/>
      <sheetName val="Listado de asistentes a reunion"/>
      <sheetName val="Listado de compra o cesion plie"/>
      <sheetName val="Listado prov 5ikno"/>
      <sheetName val="Alcances "/>
      <sheetName val="Listado de asistentes a reu"/>
      <sheetName val="clasificacion por grupos"/>
      <sheetName val="Listado de compra o cesion"/>
      <sheetName val="Listado prov 5ikno "/>
      <sheetName val="Hoja9"/>
      <sheetName val="Hoja1"/>
      <sheetName val="Resultados "/>
      <sheetName val="Hoja2"/>
      <sheetName val="Hoja6"/>
      <sheetName val="Seguimiento"/>
      <sheetName val="Resumen metas"/>
      <sheetName val="Brecha EPM"/>
      <sheetName val="FIRMAS y DATOS"/>
    </sheetNames>
    <sheetDataSet>
      <sheetData sheetId="0" refreshError="1"/>
      <sheetData sheetId="1" refreshError="1"/>
      <sheetData sheetId="2" refreshError="1"/>
      <sheetData sheetId="3">
        <row r="3">
          <cell r="E3" t="str">
            <v>HABIL</v>
          </cell>
        </row>
        <row r="33">
          <cell r="A33" t="str">
            <v>INTERVENTORIA O INSPECCIÓN</v>
          </cell>
        </row>
        <row r="34">
          <cell r="A34" t="str">
            <v>CONSULTORÍA - INTERVENTORIA O INSPECCIÓN</v>
          </cell>
        </row>
        <row r="35">
          <cell r="A35" t="str">
            <v>N.A.</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ow r="1">
          <cell r="A1">
            <v>8289223</v>
          </cell>
        </row>
      </sheetData>
      <sheetData sheetId="40"/>
      <sheetData sheetId="41"/>
      <sheetData sheetId="42">
        <row r="14">
          <cell r="A14" t="str">
            <v>2014</v>
          </cell>
        </row>
      </sheetData>
      <sheetData sheetId="4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sheetName val="Gabinetes agrup. CT's y PT's"/>
      <sheetName val="Gabinetes ctrol, prot. y med. "/>
      <sheetName val="Formulario de  precios"/>
    </sheetNames>
    <sheetDataSet>
      <sheetData sheetId="0"/>
      <sheetData sheetId="1"/>
      <sheetData sheetId="2"/>
      <sheetData sheetId="3"/>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PTO. OPTIM. SIST. DE CAPTACION"/>
      <sheetName val="PPTO. CONST. ESTAC.  REGULA"/>
      <sheetName val="APU CONST. ESTACIÓN REGULADORA"/>
      <sheetName val="PPTO. OPTIM. REDES DE DISTRIB."/>
      <sheetName val="APU OPTM. REDES DIST"/>
      <sheetName val="BASE"/>
    </sheetNames>
    <sheetDataSet>
      <sheetData sheetId="0"/>
      <sheetData sheetId="1"/>
      <sheetData sheetId="2"/>
      <sheetData sheetId="3"/>
      <sheetData sheetId="4"/>
      <sheetData sheetId="5"/>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de Diseño"/>
      <sheetName val="Diagnóstico"/>
      <sheetName val="Ppto total"/>
      <sheetName val="Tabla"/>
      <sheetName val="Cimentación"/>
      <sheetName val="Parámetros"/>
      <sheetName val="Resumen tubería"/>
      <sheetName val="Tabla 4.1 Distrito Nº1"/>
      <sheetName val="Tabla 4.2 Distrito Nº2"/>
      <sheetName val="Tabal 4.3 Resumén distritos"/>
      <sheetName val="Tabla 4.4 Sistemas"/>
      <sheetName val="Insuficiencia"/>
      <sheetName val="Ppto alcantarillado"/>
      <sheetName val="Base_de_Diseño"/>
      <sheetName val="Ppto_total"/>
      <sheetName val="Resumen_tubería"/>
      <sheetName val="Tabla_4_1_Distrito_Nº1"/>
      <sheetName val="Tabla_4_2_Distrito_Nº2"/>
      <sheetName val="Tabal_4_3_Resumén_distritos"/>
      <sheetName val="Tabla_4_4_Sistemas"/>
      <sheetName val="Ppto_alcantarillado"/>
    </sheetNames>
    <sheetDataSet>
      <sheetData sheetId="0" refreshError="1">
        <row r="1">
          <cell r="A1" t="str">
            <v>Name</v>
          </cell>
          <cell r="B1" t="str">
            <v>North</v>
          </cell>
          <cell r="C1" t="str">
            <v>East</v>
          </cell>
          <cell r="D1" t="str">
            <v>Zeta</v>
          </cell>
        </row>
        <row r="2">
          <cell r="A2" t="str">
            <v>56A</v>
          </cell>
          <cell r="B2">
            <v>1150890.493277774</v>
          </cell>
          <cell r="C2">
            <v>1148699.9976036465</v>
          </cell>
          <cell r="D2">
            <v>1357.8468233615824</v>
          </cell>
        </row>
        <row r="3">
          <cell r="A3" t="str">
            <v>55´</v>
          </cell>
          <cell r="B3">
            <v>1150939.6088</v>
          </cell>
          <cell r="C3">
            <v>1148731.3541999999</v>
          </cell>
          <cell r="D3">
            <v>1353.26</v>
          </cell>
        </row>
        <row r="4">
          <cell r="A4" t="str">
            <v>51B</v>
          </cell>
          <cell r="B4">
            <v>1150967.3355223082</v>
          </cell>
          <cell r="C4">
            <v>1148745.3622652381</v>
          </cell>
          <cell r="D4">
            <v>1351.3370866375085</v>
          </cell>
        </row>
        <row r="5">
          <cell r="A5">
            <v>51</v>
          </cell>
          <cell r="B5">
            <v>1151008.2450840478</v>
          </cell>
          <cell r="C5">
            <v>1148788.9781526409</v>
          </cell>
          <cell r="D5">
            <v>1346.7613011758103</v>
          </cell>
        </row>
        <row r="6">
          <cell r="A6">
            <v>52</v>
          </cell>
          <cell r="B6">
            <v>1151008.3400097564</v>
          </cell>
          <cell r="C6">
            <v>1148797.9004691627</v>
          </cell>
          <cell r="D6">
            <v>1346.7115480832808</v>
          </cell>
        </row>
        <row r="7">
          <cell r="A7">
            <v>153</v>
          </cell>
          <cell r="B7">
            <v>1151652.4674790408</v>
          </cell>
          <cell r="C7">
            <v>1148568.56123569</v>
          </cell>
          <cell r="D7">
            <v>1308.1328615355651</v>
          </cell>
        </row>
        <row r="8">
          <cell r="A8" t="str">
            <v>54A</v>
          </cell>
          <cell r="B8">
            <v>1150953.9060811799</v>
          </cell>
          <cell r="C8">
            <v>1148835.3323437518</v>
          </cell>
          <cell r="D8">
            <v>1359.4524193247446</v>
          </cell>
        </row>
        <row r="9">
          <cell r="A9">
            <v>50</v>
          </cell>
          <cell r="B9">
            <v>1151079.4170390253</v>
          </cell>
          <cell r="C9">
            <v>1148780.2852623155</v>
          </cell>
          <cell r="D9">
            <v>1341.7160417902012</v>
          </cell>
        </row>
        <row r="10">
          <cell r="A10" t="str">
            <v>49A</v>
          </cell>
          <cell r="B10">
            <v>1151132.4496352081</v>
          </cell>
          <cell r="C10">
            <v>1148766.1117737354</v>
          </cell>
          <cell r="D10">
            <v>1337.3564679161727</v>
          </cell>
        </row>
        <row r="11">
          <cell r="A11">
            <v>48</v>
          </cell>
          <cell r="B11">
            <v>1151204.7227012513</v>
          </cell>
          <cell r="C11">
            <v>1148731.7370260572</v>
          </cell>
          <cell r="D11">
            <v>1333.5220250614016</v>
          </cell>
        </row>
        <row r="12">
          <cell r="A12" t="str">
            <v>79A</v>
          </cell>
          <cell r="B12">
            <v>1151203.5444295572</v>
          </cell>
          <cell r="C12">
            <v>1148729.5418679791</v>
          </cell>
          <cell r="D12">
            <v>1333.5779267467412</v>
          </cell>
        </row>
        <row r="13">
          <cell r="A13">
            <v>57</v>
          </cell>
          <cell r="B13">
            <v>1151168.1878823163</v>
          </cell>
          <cell r="C13">
            <v>1148835.7758053313</v>
          </cell>
          <cell r="D13">
            <v>1332.341811154718</v>
          </cell>
        </row>
        <row r="14">
          <cell r="A14">
            <v>47</v>
          </cell>
          <cell r="B14">
            <v>1151238.3266864987</v>
          </cell>
          <cell r="C14">
            <v>1148798.0507170982</v>
          </cell>
          <cell r="D14">
            <v>1330.9776230528728</v>
          </cell>
        </row>
        <row r="15">
          <cell r="A15">
            <v>22</v>
          </cell>
          <cell r="B15">
            <v>1151183.4416591949</v>
          </cell>
          <cell r="C15">
            <v>1148869.4940884453</v>
          </cell>
          <cell r="D15">
            <v>1330.4908393994401</v>
          </cell>
        </row>
        <row r="16">
          <cell r="A16">
            <v>21</v>
          </cell>
          <cell r="B16">
            <v>1151210.6655712093</v>
          </cell>
          <cell r="C16">
            <v>1148921.8264671685</v>
          </cell>
          <cell r="D16">
            <v>1332.9726121331232</v>
          </cell>
        </row>
        <row r="17">
          <cell r="A17">
            <v>58</v>
          </cell>
          <cell r="B17">
            <v>1151133.5163972522</v>
          </cell>
          <cell r="C17">
            <v>1148853.6335178257</v>
          </cell>
          <cell r="D17">
            <v>1335.3154292551149</v>
          </cell>
        </row>
        <row r="18">
          <cell r="A18" t="str">
            <v>20A</v>
          </cell>
          <cell r="B18">
            <v>1151228.5688273532</v>
          </cell>
          <cell r="C18">
            <v>1148957.0964353324</v>
          </cell>
          <cell r="D18">
            <v>1333.7781795124936</v>
          </cell>
        </row>
        <row r="19">
          <cell r="A19">
            <v>23</v>
          </cell>
          <cell r="B19">
            <v>1151282.1254725184</v>
          </cell>
          <cell r="C19">
            <v>1148884.2047152522</v>
          </cell>
          <cell r="D19">
            <v>1326.8094664403145</v>
          </cell>
        </row>
        <row r="20">
          <cell r="A20">
            <v>19</v>
          </cell>
          <cell r="B20">
            <v>1151151.411888367</v>
          </cell>
          <cell r="C20">
            <v>1148951.560060662</v>
          </cell>
          <cell r="D20">
            <v>1336.3897296079072</v>
          </cell>
        </row>
        <row r="21">
          <cell r="A21">
            <v>7</v>
          </cell>
          <cell r="B21">
            <v>1150993.2220902746</v>
          </cell>
          <cell r="C21">
            <v>1148968.7832952163</v>
          </cell>
          <cell r="D21">
            <v>1361.8109900723489</v>
          </cell>
        </row>
        <row r="22">
          <cell r="A22">
            <v>244</v>
          </cell>
          <cell r="B22">
            <v>1151135.7517834278</v>
          </cell>
          <cell r="C22">
            <v>1148953.992519429</v>
          </cell>
          <cell r="D22">
            <v>1337.9686773003784</v>
          </cell>
        </row>
        <row r="23">
          <cell r="A23" t="str">
            <v>18A</v>
          </cell>
          <cell r="B23">
            <v>1151108.2314831046</v>
          </cell>
          <cell r="C23">
            <v>1148902.5007640375</v>
          </cell>
          <cell r="D23">
            <v>1339.8995084173137</v>
          </cell>
        </row>
        <row r="24">
          <cell r="A24">
            <v>261</v>
          </cell>
          <cell r="B24">
            <v>1151135.7517834278</v>
          </cell>
          <cell r="C24">
            <v>1148953.992519429</v>
          </cell>
          <cell r="D24">
            <v>1337.9686773003784</v>
          </cell>
        </row>
        <row r="25">
          <cell r="A25">
            <v>46</v>
          </cell>
          <cell r="B25">
            <v>1151112.4610964647</v>
          </cell>
          <cell r="C25">
            <v>1148936.2977245869</v>
          </cell>
          <cell r="D25">
            <v>1343.2294872909042</v>
          </cell>
        </row>
        <row r="26">
          <cell r="A26" t="str">
            <v>45A</v>
          </cell>
          <cell r="B26">
            <v>1151098.5621628934</v>
          </cell>
          <cell r="C26">
            <v>1148908.6707229412</v>
          </cell>
          <cell r="D26">
            <v>1344.8006000362748</v>
          </cell>
        </row>
        <row r="27">
          <cell r="A27">
            <v>61</v>
          </cell>
          <cell r="B27">
            <v>1151083.6715819638</v>
          </cell>
          <cell r="C27">
            <v>1148879.9605464032</v>
          </cell>
          <cell r="D27">
            <v>1344.0350426577841</v>
          </cell>
        </row>
        <row r="28">
          <cell r="A28">
            <v>10</v>
          </cell>
          <cell r="B28">
            <v>1151058.5954847152</v>
          </cell>
          <cell r="C28">
            <v>1148998.1493384498</v>
          </cell>
          <cell r="D28">
            <v>1351.4400127770471</v>
          </cell>
        </row>
        <row r="29">
          <cell r="A29">
            <v>9</v>
          </cell>
          <cell r="B29">
            <v>1151026.355220868</v>
          </cell>
          <cell r="C29">
            <v>1148935.1216390317</v>
          </cell>
          <cell r="D29">
            <v>1354.8503867135087</v>
          </cell>
        </row>
        <row r="30">
          <cell r="A30">
            <v>8</v>
          </cell>
          <cell r="B30">
            <v>1151022.9865773923</v>
          </cell>
          <cell r="C30">
            <v>1148930.3547811224</v>
          </cell>
          <cell r="D30">
            <v>1355.2620701696233</v>
          </cell>
        </row>
        <row r="31">
          <cell r="A31" t="str">
            <v>14A</v>
          </cell>
          <cell r="B31">
            <v>1151026.8686560146</v>
          </cell>
          <cell r="C31">
            <v>1149064.3791065551</v>
          </cell>
          <cell r="D31">
            <v>1359.647664261031</v>
          </cell>
        </row>
        <row r="32">
          <cell r="A32">
            <v>12</v>
          </cell>
          <cell r="B32">
            <v>1151098.5188178634</v>
          </cell>
          <cell r="C32">
            <v>1149073.4922249566</v>
          </cell>
          <cell r="D32">
            <v>1355.8392352142116</v>
          </cell>
        </row>
        <row r="33">
          <cell r="A33">
            <v>11</v>
          </cell>
          <cell r="B33">
            <v>1151077.6619190925</v>
          </cell>
          <cell r="C33">
            <v>1149036.7897374383</v>
          </cell>
          <cell r="D33">
            <v>1354.4959158024456</v>
          </cell>
        </row>
        <row r="34">
          <cell r="A34">
            <v>13</v>
          </cell>
          <cell r="B34">
            <v>1151048.3990745903</v>
          </cell>
          <cell r="C34">
            <v>1149099.0257615754</v>
          </cell>
          <cell r="D34">
            <v>1357.9725179132356</v>
          </cell>
        </row>
        <row r="35">
          <cell r="A35">
            <v>262</v>
          </cell>
          <cell r="B35">
            <v>1151004.4912259961</v>
          </cell>
          <cell r="C35">
            <v>1149025.0849031573</v>
          </cell>
          <cell r="D35">
            <v>1361.4499153808936</v>
          </cell>
        </row>
        <row r="36">
          <cell r="A36">
            <v>16</v>
          </cell>
          <cell r="B36">
            <v>1150995.1874033813</v>
          </cell>
          <cell r="C36">
            <v>1149029.8121934782</v>
          </cell>
          <cell r="D36">
            <v>1363.2155277383447</v>
          </cell>
        </row>
        <row r="37">
          <cell r="A37" t="str">
            <v>15A</v>
          </cell>
          <cell r="B37">
            <v>1150977.7464497215</v>
          </cell>
          <cell r="C37">
            <v>1149038.6658172507</v>
          </cell>
          <cell r="D37">
            <v>1364.7401172085349</v>
          </cell>
        </row>
        <row r="38">
          <cell r="A38">
            <v>6</v>
          </cell>
          <cell r="B38">
            <v>1150963.1274990751</v>
          </cell>
          <cell r="C38">
            <v>1149008.347188845</v>
          </cell>
          <cell r="D38">
            <v>1364.3542953925962</v>
          </cell>
        </row>
        <row r="39">
          <cell r="A39">
            <v>17</v>
          </cell>
          <cell r="B39">
            <v>1151141.8034219691</v>
          </cell>
          <cell r="C39">
            <v>1148956.3900550397</v>
          </cell>
          <cell r="D39">
            <v>1337.4683796959914</v>
          </cell>
        </row>
        <row r="40">
          <cell r="A40" t="str">
            <v>200A</v>
          </cell>
          <cell r="B40">
            <v>1151032.3495295774</v>
          </cell>
          <cell r="C40">
            <v>1148924.3942487428</v>
          </cell>
          <cell r="D40">
            <v>1354.525102858337</v>
          </cell>
        </row>
        <row r="41">
          <cell r="A41">
            <v>63</v>
          </cell>
          <cell r="B41">
            <v>1151055.4543660544</v>
          </cell>
          <cell r="C41">
            <v>1148921.7278309299</v>
          </cell>
          <cell r="D41">
            <v>1352.3889884608823</v>
          </cell>
        </row>
        <row r="42">
          <cell r="A42" t="str">
            <v>64A</v>
          </cell>
          <cell r="B42">
            <v>1151072.0636055109</v>
          </cell>
          <cell r="C42">
            <v>1148955.61588167</v>
          </cell>
          <cell r="D42">
            <v>1352.3702292516743</v>
          </cell>
        </row>
        <row r="43">
          <cell r="A43">
            <v>62</v>
          </cell>
          <cell r="B43">
            <v>1151059.7261104977</v>
          </cell>
          <cell r="C43">
            <v>1148899.3567772531</v>
          </cell>
          <cell r="D43">
            <v>1350.545742305291</v>
          </cell>
        </row>
        <row r="44">
          <cell r="A44">
            <v>44</v>
          </cell>
          <cell r="B44">
            <v>1151264.8361581019</v>
          </cell>
          <cell r="C44">
            <v>1148850.0532957893</v>
          </cell>
          <cell r="D44">
            <v>1327.8954260108117</v>
          </cell>
        </row>
        <row r="45">
          <cell r="A45">
            <v>24</v>
          </cell>
          <cell r="B45">
            <v>1151309.21</v>
          </cell>
          <cell r="C45">
            <v>1148870.7</v>
          </cell>
          <cell r="D45">
            <v>1326.28</v>
          </cell>
        </row>
        <row r="46">
          <cell r="A46">
            <v>25</v>
          </cell>
          <cell r="B46">
            <v>1151362.5060870789</v>
          </cell>
          <cell r="C46">
            <v>1148843.8456186319</v>
          </cell>
          <cell r="D46">
            <v>1325.8269282528281</v>
          </cell>
        </row>
        <row r="47">
          <cell r="A47">
            <v>43</v>
          </cell>
          <cell r="B47">
            <v>1151319.0600961938</v>
          </cell>
          <cell r="C47">
            <v>1148757.06547595</v>
          </cell>
          <cell r="D47">
            <v>1327.1651043106815</v>
          </cell>
        </row>
        <row r="48">
          <cell r="A48">
            <v>201</v>
          </cell>
          <cell r="B48">
            <v>1151306.0505700782</v>
          </cell>
          <cell r="C48">
            <v>1148730.2268973694</v>
          </cell>
          <cell r="D48">
            <v>1326.8987382930391</v>
          </cell>
        </row>
        <row r="49">
          <cell r="A49">
            <v>202</v>
          </cell>
          <cell r="B49">
            <v>1151291.5048365991</v>
          </cell>
          <cell r="C49">
            <v>1148699.8068667436</v>
          </cell>
          <cell r="D49">
            <v>1327.2316327608828</v>
          </cell>
        </row>
        <row r="50">
          <cell r="A50">
            <v>101</v>
          </cell>
          <cell r="B50">
            <v>1151287.5231146077</v>
          </cell>
          <cell r="C50">
            <v>1148687.6168845526</v>
          </cell>
          <cell r="D50">
            <v>1327.186592928904</v>
          </cell>
        </row>
        <row r="51">
          <cell r="A51">
            <v>203</v>
          </cell>
          <cell r="B51">
            <v>1151295.1759405355</v>
          </cell>
          <cell r="C51">
            <v>1148681.4858961669</v>
          </cell>
          <cell r="D51">
            <v>1326.326359215012</v>
          </cell>
        </row>
        <row r="52">
          <cell r="A52">
            <v>220</v>
          </cell>
          <cell r="B52">
            <v>1151270.5096259217</v>
          </cell>
          <cell r="C52">
            <v>1148658.0921981109</v>
          </cell>
          <cell r="D52">
            <v>1327.4960653935275</v>
          </cell>
        </row>
        <row r="53">
          <cell r="A53" t="str">
            <v>90A</v>
          </cell>
          <cell r="B53">
            <v>1151205.5256082765</v>
          </cell>
          <cell r="C53">
            <v>1148680.0092459517</v>
          </cell>
          <cell r="D53">
            <v>1331.4873214339698</v>
          </cell>
        </row>
        <row r="54">
          <cell r="A54">
            <v>78</v>
          </cell>
          <cell r="B54">
            <v>1151193.3010028289</v>
          </cell>
          <cell r="C54">
            <v>1148709.6458514908</v>
          </cell>
          <cell r="D54">
            <v>1332.549325612345</v>
          </cell>
        </row>
        <row r="55">
          <cell r="A55">
            <v>77</v>
          </cell>
          <cell r="B55">
            <v>1151183.7264971512</v>
          </cell>
          <cell r="C55">
            <v>1148687.4281196315</v>
          </cell>
          <cell r="D55">
            <v>1330.2644562821579</v>
          </cell>
        </row>
        <row r="56">
          <cell r="A56">
            <v>76</v>
          </cell>
          <cell r="B56">
            <v>1151171.9710216476</v>
          </cell>
          <cell r="C56">
            <v>1148665.7884250814</v>
          </cell>
          <cell r="D56">
            <v>1327.3333999184038</v>
          </cell>
        </row>
        <row r="57">
          <cell r="A57">
            <v>75</v>
          </cell>
          <cell r="B57">
            <v>1151154.3929999999</v>
          </cell>
          <cell r="C57">
            <v>1148622.8535</v>
          </cell>
          <cell r="D57">
            <v>1324.5662872811001</v>
          </cell>
        </row>
        <row r="58">
          <cell r="A58">
            <v>72</v>
          </cell>
          <cell r="B58">
            <v>1151130.97</v>
          </cell>
          <cell r="C58">
            <v>1148579.1089999999</v>
          </cell>
          <cell r="D58">
            <v>1321.4099999999999</v>
          </cell>
        </row>
        <row r="59">
          <cell r="A59">
            <v>73</v>
          </cell>
          <cell r="B59">
            <v>1151126.4038159726</v>
          </cell>
          <cell r="C59">
            <v>1148569.2673538057</v>
          </cell>
          <cell r="D59">
            <v>1322.0645776328436</v>
          </cell>
        </row>
        <row r="60">
          <cell r="A60">
            <v>217</v>
          </cell>
          <cell r="B60">
            <v>1151178.566254305</v>
          </cell>
          <cell r="C60">
            <v>1148538.4247280378</v>
          </cell>
          <cell r="D60">
            <v>1318.6581713835806</v>
          </cell>
        </row>
        <row r="61">
          <cell r="A61">
            <v>218</v>
          </cell>
          <cell r="B61">
            <v>1151197.6262841185</v>
          </cell>
          <cell r="C61">
            <v>1148550.0481416783</v>
          </cell>
          <cell r="D61">
            <v>1315.4846485457178</v>
          </cell>
        </row>
        <row r="62">
          <cell r="A62">
            <v>219</v>
          </cell>
          <cell r="B62">
            <v>1151201.707688818</v>
          </cell>
          <cell r="C62">
            <v>1148569.3253559452</v>
          </cell>
          <cell r="D62">
            <v>1317.8323720695976</v>
          </cell>
        </row>
        <row r="63">
          <cell r="A63">
            <v>216</v>
          </cell>
          <cell r="B63">
            <v>1151225.4132518293</v>
          </cell>
          <cell r="C63">
            <v>1148518.8593837544</v>
          </cell>
          <cell r="D63">
            <v>1311.3504917518001</v>
          </cell>
        </row>
        <row r="64">
          <cell r="A64">
            <v>255</v>
          </cell>
          <cell r="B64">
            <v>1151263.3914242866</v>
          </cell>
          <cell r="C64">
            <v>1148558.6377487867</v>
          </cell>
          <cell r="D64">
            <v>1317.4920775248022</v>
          </cell>
        </row>
        <row r="65">
          <cell r="A65">
            <v>210</v>
          </cell>
          <cell r="B65">
            <v>1151253.0524313932</v>
          </cell>
          <cell r="C65">
            <v>1148469.4865884893</v>
          </cell>
          <cell r="D65">
            <v>1309.4642647962642</v>
          </cell>
        </row>
        <row r="66">
          <cell r="A66" t="str">
            <v>71A</v>
          </cell>
          <cell r="B66">
            <v>1151115.7847693965</v>
          </cell>
          <cell r="C66">
            <v>1148643.0807847043</v>
          </cell>
          <cell r="D66">
            <v>1329.3308903994437</v>
          </cell>
        </row>
        <row r="67">
          <cell r="A67" t="str">
            <v>81A</v>
          </cell>
          <cell r="B67">
            <v>1151134.6047570049</v>
          </cell>
          <cell r="C67">
            <v>1148679.6123421285</v>
          </cell>
          <cell r="D67">
            <v>1329.3625978967411</v>
          </cell>
        </row>
        <row r="68">
          <cell r="A68" t="str">
            <v>85A</v>
          </cell>
          <cell r="B68">
            <v>1151081.0796274815</v>
          </cell>
          <cell r="C68">
            <v>1148661.9458679473</v>
          </cell>
          <cell r="D68">
            <v>1331.6305219397461</v>
          </cell>
        </row>
        <row r="69">
          <cell r="A69">
            <v>71</v>
          </cell>
          <cell r="B69">
            <v>1151094.1446617951</v>
          </cell>
          <cell r="C69">
            <v>1148602.6102189976</v>
          </cell>
          <cell r="D69">
            <v>1323.4890927616343</v>
          </cell>
        </row>
        <row r="70">
          <cell r="A70">
            <v>80</v>
          </cell>
          <cell r="B70">
            <v>1151160.9790000001</v>
          </cell>
          <cell r="C70">
            <v>1148700.5789999999</v>
          </cell>
          <cell r="D70">
            <v>1330.875</v>
          </cell>
        </row>
        <row r="71">
          <cell r="A71" t="str">
            <v>CJ82</v>
          </cell>
          <cell r="B71">
            <v>1151098.8674388544</v>
          </cell>
          <cell r="C71">
            <v>1148693.6913246096</v>
          </cell>
          <cell r="D71">
            <v>1332.5423001778324</v>
          </cell>
        </row>
        <row r="72">
          <cell r="A72" t="str">
            <v>82A</v>
          </cell>
          <cell r="B72">
            <v>1151104.8940819514</v>
          </cell>
          <cell r="C72">
            <v>1148701.5600514568</v>
          </cell>
          <cell r="D72">
            <v>1332.9722430336058</v>
          </cell>
        </row>
        <row r="73">
          <cell r="A73">
            <v>82</v>
          </cell>
          <cell r="B73">
            <v>1151096.3098258215</v>
          </cell>
          <cell r="C73">
            <v>1148708.8202834898</v>
          </cell>
          <cell r="D73">
            <v>1335.1402251249597</v>
          </cell>
        </row>
        <row r="74">
          <cell r="A74">
            <v>86</v>
          </cell>
          <cell r="B74">
            <v>1151059.6074372241</v>
          </cell>
          <cell r="C74">
            <v>1148623.1146933264</v>
          </cell>
          <cell r="D74">
            <v>1326.7679140245484</v>
          </cell>
        </row>
        <row r="75">
          <cell r="A75">
            <v>60</v>
          </cell>
          <cell r="B75">
            <v>1151089.8337173536</v>
          </cell>
          <cell r="C75">
            <v>1148891.466866859</v>
          </cell>
          <cell r="D75">
            <v>1344.5141339051972</v>
          </cell>
        </row>
        <row r="76">
          <cell r="A76" t="str">
            <v>65A</v>
          </cell>
          <cell r="B76">
            <v>1150910.3674630995</v>
          </cell>
          <cell r="C76">
            <v>1148670.3746952615</v>
          </cell>
          <cell r="D76">
            <v>1352.2210540071512</v>
          </cell>
        </row>
        <row r="77">
          <cell r="A77">
            <v>89</v>
          </cell>
          <cell r="B77">
            <v>1150956.6385658588</v>
          </cell>
          <cell r="C77">
            <v>1148644.124177306</v>
          </cell>
          <cell r="D77">
            <v>1341.4260925688691</v>
          </cell>
        </row>
        <row r="78">
          <cell r="A78">
            <v>88</v>
          </cell>
          <cell r="B78">
            <v>1150986.5638188175</v>
          </cell>
          <cell r="C78">
            <v>1148627.2744050543</v>
          </cell>
          <cell r="D78">
            <v>1337.2411111924082</v>
          </cell>
        </row>
        <row r="79">
          <cell r="A79">
            <v>87</v>
          </cell>
          <cell r="B79">
            <v>1151005.7955992499</v>
          </cell>
          <cell r="C79">
            <v>1148616.2576566741</v>
          </cell>
          <cell r="D79">
            <v>1335.3309915064096</v>
          </cell>
        </row>
        <row r="80">
          <cell r="A80">
            <v>69</v>
          </cell>
          <cell r="B80">
            <v>1151051.1265362487</v>
          </cell>
          <cell r="C80">
            <v>1148590.7856498142</v>
          </cell>
          <cell r="D80">
            <v>1329.1370475617673</v>
          </cell>
        </row>
        <row r="81">
          <cell r="A81">
            <v>221</v>
          </cell>
          <cell r="B81">
            <v>1151057.9711334559</v>
          </cell>
          <cell r="C81">
            <v>1148591.5972339832</v>
          </cell>
          <cell r="D81">
            <v>1328.1412066707021</v>
          </cell>
        </row>
        <row r="82">
          <cell r="A82">
            <v>68</v>
          </cell>
          <cell r="B82">
            <v>1151019.1672265283</v>
          </cell>
          <cell r="C82">
            <v>1148555.9637174096</v>
          </cell>
          <cell r="D82">
            <v>1336.0259859318408</v>
          </cell>
        </row>
        <row r="83">
          <cell r="A83" t="str">
            <v>66A</v>
          </cell>
          <cell r="B83">
            <v>1150915.667171842</v>
          </cell>
          <cell r="C83">
            <v>1148614.4148936991</v>
          </cell>
          <cell r="D83">
            <v>1345.7218434281829</v>
          </cell>
        </row>
        <row r="84">
          <cell r="A84">
            <v>67</v>
          </cell>
          <cell r="B84">
            <v>1150963.9882180393</v>
          </cell>
          <cell r="C84">
            <v>1148587.0227221956</v>
          </cell>
          <cell r="D84">
            <v>1339.2588025398586</v>
          </cell>
        </row>
        <row r="85">
          <cell r="A85" t="str">
            <v>83A</v>
          </cell>
          <cell r="B85">
            <v>1151064.8688418614</v>
          </cell>
          <cell r="C85">
            <v>1148733.2802838814</v>
          </cell>
          <cell r="D85">
            <v>1337.6737873533291</v>
          </cell>
        </row>
        <row r="86">
          <cell r="A86" t="str">
            <v>CJ255A</v>
          </cell>
          <cell r="B86">
            <v>1151289.3906379179</v>
          </cell>
          <cell r="C86">
            <v>1148546.1454071826</v>
          </cell>
          <cell r="D86">
            <v>1314.2304446415558</v>
          </cell>
        </row>
        <row r="87">
          <cell r="A87">
            <v>94</v>
          </cell>
          <cell r="B87">
            <v>1151307.2140522101</v>
          </cell>
          <cell r="C87">
            <v>1148537.708765619</v>
          </cell>
          <cell r="D87">
            <v>1312.7186235219669</v>
          </cell>
        </row>
        <row r="88">
          <cell r="A88">
            <v>95</v>
          </cell>
          <cell r="B88">
            <v>1151300.5448576743</v>
          </cell>
          <cell r="C88">
            <v>1148513.9450757906</v>
          </cell>
          <cell r="D88">
            <v>1310.4832733552007</v>
          </cell>
        </row>
        <row r="89">
          <cell r="A89">
            <v>97</v>
          </cell>
          <cell r="B89">
            <v>1151337.0226764609</v>
          </cell>
          <cell r="C89">
            <v>1148523.4106147108</v>
          </cell>
          <cell r="D89">
            <v>1313.5221565279505</v>
          </cell>
        </row>
        <row r="90">
          <cell r="A90">
            <v>96</v>
          </cell>
          <cell r="B90">
            <v>1151300.0347343453</v>
          </cell>
          <cell r="C90">
            <v>1148462.3872225289</v>
          </cell>
          <cell r="D90">
            <v>1302.3014133697372</v>
          </cell>
        </row>
        <row r="91">
          <cell r="A91">
            <v>212</v>
          </cell>
          <cell r="B91">
            <v>1151287.9100306323</v>
          </cell>
          <cell r="C91">
            <v>1148469.7869794625</v>
          </cell>
          <cell r="D91">
            <v>1305.3429140125509</v>
          </cell>
        </row>
        <row r="92">
          <cell r="A92">
            <v>211</v>
          </cell>
          <cell r="B92">
            <v>1151265.5858893902</v>
          </cell>
          <cell r="C92">
            <v>1148465.0850551676</v>
          </cell>
          <cell r="D92">
            <v>1307.0761491930057</v>
          </cell>
        </row>
        <row r="93">
          <cell r="A93">
            <v>208</v>
          </cell>
          <cell r="B93">
            <v>1151300.2584034256</v>
          </cell>
          <cell r="C93">
            <v>1148431.0280963366</v>
          </cell>
          <cell r="D93">
            <v>1300.2225257221767</v>
          </cell>
        </row>
        <row r="94">
          <cell r="A94">
            <v>258</v>
          </cell>
          <cell r="B94">
            <v>1151322.7914154534</v>
          </cell>
          <cell r="C94">
            <v>1148429.112632731</v>
          </cell>
          <cell r="D94">
            <v>1298.8508433945678</v>
          </cell>
        </row>
        <row r="95">
          <cell r="A95" t="str">
            <v>199A</v>
          </cell>
          <cell r="B95">
            <v>1151335.9800982745</v>
          </cell>
          <cell r="C95">
            <v>1148454.7091627161</v>
          </cell>
          <cell r="D95">
            <v>1303.0695447414712</v>
          </cell>
        </row>
        <row r="96">
          <cell r="A96">
            <v>214</v>
          </cell>
          <cell r="B96">
            <v>1151215.7298571668</v>
          </cell>
          <cell r="C96">
            <v>1148434.0182640983</v>
          </cell>
          <cell r="D96">
            <v>1305.9575144399801</v>
          </cell>
        </row>
        <row r="97">
          <cell r="A97">
            <v>215</v>
          </cell>
          <cell r="B97">
            <v>1151199.2545212787</v>
          </cell>
          <cell r="C97">
            <v>1148437.7634232449</v>
          </cell>
          <cell r="D97">
            <v>1306.8379854058219</v>
          </cell>
        </row>
        <row r="98">
          <cell r="A98">
            <v>213</v>
          </cell>
          <cell r="B98">
            <v>1151214.6013504101</v>
          </cell>
          <cell r="C98">
            <v>1148413.5498197312</v>
          </cell>
          <cell r="D98">
            <v>1305.4897574204765</v>
          </cell>
        </row>
        <row r="99">
          <cell r="A99">
            <v>222</v>
          </cell>
          <cell r="B99">
            <v>1151293.2270181987</v>
          </cell>
          <cell r="C99">
            <v>1148398.5560882036</v>
          </cell>
          <cell r="D99">
            <v>1299.3190243042732</v>
          </cell>
        </row>
        <row r="100">
          <cell r="A100">
            <v>223</v>
          </cell>
          <cell r="B100">
            <v>1151289.8015691093</v>
          </cell>
          <cell r="C100">
            <v>1148379.6932618781</v>
          </cell>
          <cell r="D100">
            <v>1297.0834867449441</v>
          </cell>
        </row>
        <row r="101">
          <cell r="A101">
            <v>209</v>
          </cell>
          <cell r="B101">
            <v>1151251.3120192047</v>
          </cell>
          <cell r="C101">
            <v>1148406.8167570189</v>
          </cell>
          <cell r="D101">
            <v>1302.756660711025</v>
          </cell>
        </row>
        <row r="102">
          <cell r="A102">
            <v>224</v>
          </cell>
          <cell r="B102">
            <v>1151263.8030685855</v>
          </cell>
          <cell r="C102">
            <v>1148353.6907741309</v>
          </cell>
          <cell r="D102">
            <v>1288.1668665317982</v>
          </cell>
        </row>
        <row r="103">
          <cell r="A103" t="str">
            <v>109A</v>
          </cell>
          <cell r="B103">
            <v>1151350.5749764103</v>
          </cell>
          <cell r="C103">
            <v>1148351.1358806477</v>
          </cell>
          <cell r="D103">
            <v>1288.2990619103534</v>
          </cell>
        </row>
        <row r="104">
          <cell r="A104">
            <v>127</v>
          </cell>
          <cell r="B104">
            <v>1151345.9727719096</v>
          </cell>
          <cell r="C104">
            <v>1148343.2091738614</v>
          </cell>
          <cell r="D104">
            <v>1288.7707662308019</v>
          </cell>
        </row>
        <row r="105">
          <cell r="A105">
            <v>109</v>
          </cell>
          <cell r="B105">
            <v>1151358.7836018377</v>
          </cell>
          <cell r="C105">
            <v>1148366.3229974753</v>
          </cell>
          <cell r="D105">
            <v>1293.2323060288252</v>
          </cell>
        </row>
        <row r="106">
          <cell r="A106">
            <v>108</v>
          </cell>
          <cell r="B106">
            <v>1151376.3081463464</v>
          </cell>
          <cell r="C106">
            <v>1148400.2911714204</v>
          </cell>
          <cell r="D106">
            <v>1295.4229628686064</v>
          </cell>
        </row>
        <row r="107">
          <cell r="A107">
            <v>110</v>
          </cell>
          <cell r="B107">
            <v>1151383.3012392889</v>
          </cell>
          <cell r="C107">
            <v>1148413.7773120357</v>
          </cell>
          <cell r="D107">
            <v>1296.9497589426319</v>
          </cell>
        </row>
        <row r="108">
          <cell r="A108">
            <v>111</v>
          </cell>
          <cell r="B108">
            <v>1151396.1051370283</v>
          </cell>
          <cell r="C108">
            <v>1148439.4646963559</v>
          </cell>
          <cell r="D108">
            <v>1300.6505512958956</v>
          </cell>
        </row>
        <row r="109">
          <cell r="A109">
            <v>107</v>
          </cell>
          <cell r="B109">
            <v>1151344.5786752105</v>
          </cell>
          <cell r="C109">
            <v>1148417.7437091372</v>
          </cell>
          <cell r="D109">
            <v>1297.020100693039</v>
          </cell>
        </row>
        <row r="110">
          <cell r="A110" t="str">
            <v>CJ258A</v>
          </cell>
          <cell r="B110">
            <v>1151317.9157587145</v>
          </cell>
          <cell r="C110">
            <v>1148431.6801892288</v>
          </cell>
          <cell r="D110">
            <v>1297.5892890776004</v>
          </cell>
        </row>
        <row r="111">
          <cell r="A111">
            <v>106</v>
          </cell>
          <cell r="B111">
            <v>1151359.2487616511</v>
          </cell>
          <cell r="C111">
            <v>1148444.186925584</v>
          </cell>
          <cell r="D111">
            <v>1302.2642481393373</v>
          </cell>
        </row>
        <row r="112">
          <cell r="A112" t="str">
            <v>198A</v>
          </cell>
          <cell r="B112">
            <v>1151347.5770615209</v>
          </cell>
          <cell r="C112">
            <v>1148478.3496585821</v>
          </cell>
          <cell r="D112">
            <v>1308.7820517120713</v>
          </cell>
        </row>
        <row r="113">
          <cell r="A113">
            <v>103</v>
          </cell>
          <cell r="B113">
            <v>1151371.0219404057</v>
          </cell>
          <cell r="C113">
            <v>1148466.6404584947</v>
          </cell>
          <cell r="D113">
            <v>1309.3655523770256</v>
          </cell>
        </row>
        <row r="114">
          <cell r="A114" t="str">
            <v>102A</v>
          </cell>
          <cell r="B114">
            <v>1151385.1344992181</v>
          </cell>
          <cell r="C114">
            <v>1148493.6665940909</v>
          </cell>
          <cell r="D114">
            <v>1313.2660030446293</v>
          </cell>
        </row>
        <row r="115">
          <cell r="A115">
            <v>112</v>
          </cell>
          <cell r="B115">
            <v>1151401.7817717334</v>
          </cell>
          <cell r="C115">
            <v>1148451.0763649635</v>
          </cell>
          <cell r="D115">
            <v>1307.9407569881878</v>
          </cell>
        </row>
        <row r="116">
          <cell r="A116">
            <v>113</v>
          </cell>
          <cell r="B116">
            <v>1151415.3122686637</v>
          </cell>
          <cell r="C116">
            <v>1148444.5890040009</v>
          </cell>
          <cell r="D116">
            <v>1306.8670312382569</v>
          </cell>
        </row>
        <row r="117">
          <cell r="A117" t="str">
            <v>115A</v>
          </cell>
          <cell r="B117">
            <v>1151410.3963137451</v>
          </cell>
          <cell r="C117">
            <v>1148466.0298068037</v>
          </cell>
          <cell r="D117">
            <v>1311.3427838448649</v>
          </cell>
        </row>
        <row r="118">
          <cell r="A118">
            <v>114</v>
          </cell>
          <cell r="B118">
            <v>1151440.6347005439</v>
          </cell>
          <cell r="C118">
            <v>1148432.6353457626</v>
          </cell>
          <cell r="D118">
            <v>1300.1617456570011</v>
          </cell>
        </row>
        <row r="119">
          <cell r="A119">
            <v>124</v>
          </cell>
          <cell r="B119">
            <v>1151464.0525576628</v>
          </cell>
          <cell r="C119">
            <v>1148419.1945182038</v>
          </cell>
          <cell r="D119">
            <v>1298.958678849782</v>
          </cell>
        </row>
        <row r="120">
          <cell r="A120">
            <v>121</v>
          </cell>
          <cell r="B120">
            <v>1151478.3342596083</v>
          </cell>
          <cell r="C120">
            <v>1148412.4030216595</v>
          </cell>
          <cell r="D120">
            <v>1298.4950243258345</v>
          </cell>
        </row>
        <row r="121">
          <cell r="A121">
            <v>119</v>
          </cell>
          <cell r="B121">
            <v>1151485.9448184995</v>
          </cell>
          <cell r="C121">
            <v>1148423.8537589884</v>
          </cell>
          <cell r="D121">
            <v>1303.5849867079228</v>
          </cell>
        </row>
        <row r="122">
          <cell r="A122">
            <v>117</v>
          </cell>
          <cell r="B122">
            <v>1151498.614300899</v>
          </cell>
          <cell r="C122">
            <v>1148444.2397754469</v>
          </cell>
          <cell r="D122">
            <v>1312.1639960042041</v>
          </cell>
        </row>
        <row r="123">
          <cell r="A123" t="str">
            <v>123A</v>
          </cell>
          <cell r="B123">
            <v>1151470.7103294651</v>
          </cell>
          <cell r="C123">
            <v>1148433.5867809425</v>
          </cell>
          <cell r="D123">
            <v>1304.9833632846758</v>
          </cell>
        </row>
        <row r="124">
          <cell r="A124" t="str">
            <v>120A</v>
          </cell>
          <cell r="B124">
            <v>1151508.0069764671</v>
          </cell>
          <cell r="C124">
            <v>1148415.0739128552</v>
          </cell>
          <cell r="D124">
            <v>1304.5094514925945</v>
          </cell>
        </row>
        <row r="125">
          <cell r="A125" t="str">
            <v>116A</v>
          </cell>
          <cell r="B125">
            <v>1151503.0479586003</v>
          </cell>
          <cell r="C125">
            <v>1148453.8296252391</v>
          </cell>
          <cell r="D125">
            <v>1314.2263441250027</v>
          </cell>
        </row>
        <row r="126">
          <cell r="A126" t="str">
            <v>206A</v>
          </cell>
          <cell r="B126">
            <v>1151520.7449253076</v>
          </cell>
          <cell r="C126">
            <v>1148482.0796149017</v>
          </cell>
          <cell r="D126">
            <v>1314.3048100199667</v>
          </cell>
        </row>
        <row r="127">
          <cell r="A127" t="str">
            <v>100A</v>
          </cell>
          <cell r="B127">
            <v>1151480.3387320719</v>
          </cell>
          <cell r="C127">
            <v>1148460.2206529654</v>
          </cell>
          <cell r="D127">
            <v>1315.1279897351155</v>
          </cell>
        </row>
        <row r="128">
          <cell r="A128">
            <v>99</v>
          </cell>
          <cell r="B128">
            <v>1151463.7301824719</v>
          </cell>
          <cell r="C128">
            <v>1148463.5012284881</v>
          </cell>
          <cell r="D128">
            <v>1315.3612812717051</v>
          </cell>
        </row>
        <row r="129">
          <cell r="A129">
            <v>257</v>
          </cell>
          <cell r="B129">
            <v>1151451.3311325207</v>
          </cell>
          <cell r="C129">
            <v>1148465.7102600492</v>
          </cell>
          <cell r="D129">
            <v>1315.2956167202751</v>
          </cell>
        </row>
        <row r="130">
          <cell r="A130" t="str">
            <v>132A</v>
          </cell>
          <cell r="B130">
            <v>1151475.4499637992</v>
          </cell>
          <cell r="C130">
            <v>1148489.1597703458</v>
          </cell>
          <cell r="D130">
            <v>1315.8468132233825</v>
          </cell>
        </row>
        <row r="131">
          <cell r="A131">
            <v>133</v>
          </cell>
          <cell r="B131">
            <v>1151482.1320670084</v>
          </cell>
          <cell r="C131">
            <v>1148501.0944339542</v>
          </cell>
          <cell r="D131">
            <v>1315.4110941453359</v>
          </cell>
        </row>
        <row r="132">
          <cell r="A132">
            <v>134</v>
          </cell>
          <cell r="B132">
            <v>1151494.9637163733</v>
          </cell>
          <cell r="C132">
            <v>1148528.7082881788</v>
          </cell>
          <cell r="D132">
            <v>1309.4713374904118</v>
          </cell>
        </row>
        <row r="133">
          <cell r="A133">
            <v>207</v>
          </cell>
          <cell r="B133">
            <v>1151534.2122798064</v>
          </cell>
          <cell r="C133">
            <v>1148505.9462440058</v>
          </cell>
          <cell r="D133">
            <v>1309.2082056892</v>
          </cell>
        </row>
        <row r="134">
          <cell r="A134">
            <v>225</v>
          </cell>
          <cell r="B134">
            <v>1151544.2189052566</v>
          </cell>
          <cell r="C134">
            <v>1148522.9898523013</v>
          </cell>
          <cell r="D134">
            <v>1307.577024919718</v>
          </cell>
        </row>
        <row r="135">
          <cell r="A135">
            <v>135</v>
          </cell>
          <cell r="B135">
            <v>1151587.8380908461</v>
          </cell>
          <cell r="C135">
            <v>1148520.9463409174</v>
          </cell>
          <cell r="D135">
            <v>1305.5979694758857</v>
          </cell>
        </row>
        <row r="136">
          <cell r="A136" t="str">
            <v>136A</v>
          </cell>
          <cell r="B136">
            <v>1151591.3367941668</v>
          </cell>
          <cell r="C136">
            <v>1148491.9465252652</v>
          </cell>
          <cell r="D136">
            <v>1304.4400277305463</v>
          </cell>
        </row>
        <row r="137">
          <cell r="A137">
            <v>137</v>
          </cell>
          <cell r="B137">
            <v>1151605.5814868223</v>
          </cell>
          <cell r="C137">
            <v>1148444.8257483365</v>
          </cell>
          <cell r="D137">
            <v>1301.9714640026814</v>
          </cell>
        </row>
        <row r="138">
          <cell r="A138">
            <v>138</v>
          </cell>
          <cell r="B138">
            <v>1151637.768752553</v>
          </cell>
          <cell r="C138">
            <v>1148432.8575422668</v>
          </cell>
          <cell r="D138">
            <v>1297.3916379841623</v>
          </cell>
        </row>
        <row r="139">
          <cell r="A139" t="str">
            <v>127A</v>
          </cell>
          <cell r="B139">
            <v>1151385.3927212588</v>
          </cell>
          <cell r="C139">
            <v>1148359.7927949391</v>
          </cell>
          <cell r="D139">
            <v>1290.2222535029268</v>
          </cell>
        </row>
        <row r="140">
          <cell r="A140">
            <v>126</v>
          </cell>
          <cell r="B140">
            <v>1151414.8837812282</v>
          </cell>
          <cell r="C140">
            <v>1148400.5020879623</v>
          </cell>
          <cell r="D140">
            <v>1291.8292305938437</v>
          </cell>
        </row>
        <row r="141">
          <cell r="A141">
            <v>125</v>
          </cell>
          <cell r="B141">
            <v>1151440.1051050071</v>
          </cell>
          <cell r="C141">
            <v>1148409.5014712089</v>
          </cell>
          <cell r="D141">
            <v>1292.9641691271713</v>
          </cell>
        </row>
        <row r="142">
          <cell r="A142">
            <v>122</v>
          </cell>
          <cell r="B142">
            <v>1151474.0752014269</v>
          </cell>
          <cell r="C142">
            <v>1148401.5379401804</v>
          </cell>
          <cell r="D142">
            <v>1294.743711612723</v>
          </cell>
        </row>
        <row r="143">
          <cell r="A143">
            <v>149</v>
          </cell>
          <cell r="B143">
            <v>1151624.4839654816</v>
          </cell>
          <cell r="C143">
            <v>1148501.7988710173</v>
          </cell>
          <cell r="D143">
            <v>1301.7611921558635</v>
          </cell>
        </row>
        <row r="144">
          <cell r="A144">
            <v>228</v>
          </cell>
          <cell r="B144">
            <v>1151624.8877206733</v>
          </cell>
          <cell r="C144">
            <v>1148505.6375813922</v>
          </cell>
          <cell r="D144">
            <v>1302.8683490544372</v>
          </cell>
        </row>
        <row r="145">
          <cell r="A145" t="str">
            <v>148A</v>
          </cell>
          <cell r="B145">
            <v>1151653.2046524277</v>
          </cell>
          <cell r="C145">
            <v>1148502.8370989144</v>
          </cell>
          <cell r="D145">
            <v>1298.914536326045</v>
          </cell>
        </row>
        <row r="146">
          <cell r="A146">
            <v>229</v>
          </cell>
          <cell r="B146">
            <v>1151664.2785599497</v>
          </cell>
          <cell r="C146">
            <v>1148522.3412683492</v>
          </cell>
          <cell r="D146">
            <v>1301.0367201660201</v>
          </cell>
        </row>
        <row r="147">
          <cell r="A147">
            <v>230</v>
          </cell>
          <cell r="B147">
            <v>1151675.7223935623</v>
          </cell>
          <cell r="C147">
            <v>1148495.9961664691</v>
          </cell>
          <cell r="D147">
            <v>1295.8856116365566</v>
          </cell>
        </row>
        <row r="148">
          <cell r="A148" t="str">
            <v>231A</v>
          </cell>
          <cell r="B148">
            <v>1151680.023434703</v>
          </cell>
          <cell r="C148">
            <v>1148514.2231066164</v>
          </cell>
          <cell r="D148">
            <v>1298.6584179040512</v>
          </cell>
        </row>
        <row r="149">
          <cell r="A149" t="str">
            <v>147A</v>
          </cell>
          <cell r="B149">
            <v>1151653.0152039144</v>
          </cell>
          <cell r="C149">
            <v>1148480.1587234747</v>
          </cell>
          <cell r="D149">
            <v>1296.7275712511791</v>
          </cell>
        </row>
        <row r="150">
          <cell r="A150">
            <v>146</v>
          </cell>
          <cell r="B150">
            <v>1151682.9361511236</v>
          </cell>
          <cell r="C150">
            <v>1148456.8045148647</v>
          </cell>
          <cell r="D150">
            <v>1294.6960796987139</v>
          </cell>
        </row>
        <row r="151">
          <cell r="A151">
            <v>142</v>
          </cell>
          <cell r="B151">
            <v>1151695.2700344168</v>
          </cell>
          <cell r="C151">
            <v>1148445.7641160849</v>
          </cell>
          <cell r="D151">
            <v>1295.821361664197</v>
          </cell>
        </row>
        <row r="152">
          <cell r="A152" t="str">
            <v>CJ141A</v>
          </cell>
          <cell r="B152">
            <v>1151690.6094892342</v>
          </cell>
          <cell r="C152">
            <v>1148439.1554891909</v>
          </cell>
          <cell r="D152">
            <v>1294.893652310968</v>
          </cell>
        </row>
        <row r="153">
          <cell r="A153">
            <v>235</v>
          </cell>
          <cell r="B153">
            <v>1151676.8193800512</v>
          </cell>
          <cell r="C153">
            <v>1148424.1570009398</v>
          </cell>
          <cell r="D153">
            <v>1293.0584641332923</v>
          </cell>
        </row>
        <row r="154">
          <cell r="A154">
            <v>139</v>
          </cell>
          <cell r="B154">
            <v>1151664.5322342762</v>
          </cell>
          <cell r="C154">
            <v>1148422.4142870966</v>
          </cell>
          <cell r="D154">
            <v>1293.9551380946809</v>
          </cell>
        </row>
        <row r="155">
          <cell r="A155" t="str">
            <v>CJ256</v>
          </cell>
          <cell r="B155">
            <v>1151686.746580451</v>
          </cell>
          <cell r="C155">
            <v>1148388.6227055688</v>
          </cell>
          <cell r="D155">
            <v>1291.7368526335797</v>
          </cell>
        </row>
        <row r="156">
          <cell r="A156">
            <v>145</v>
          </cell>
          <cell r="B156">
            <v>1151685.1425335112</v>
          </cell>
          <cell r="C156">
            <v>1148492.9859339329</v>
          </cell>
          <cell r="D156">
            <v>1295.9938331071967</v>
          </cell>
        </row>
        <row r="157">
          <cell r="A157" t="str">
            <v>232A</v>
          </cell>
          <cell r="B157">
            <v>1151691.4196471837</v>
          </cell>
          <cell r="C157">
            <v>1148490.1336055622</v>
          </cell>
          <cell r="D157">
            <v>1296.7190714519945</v>
          </cell>
        </row>
        <row r="158">
          <cell r="A158" t="str">
            <v>144A</v>
          </cell>
          <cell r="B158">
            <v>1151712.342578742</v>
          </cell>
          <cell r="C158">
            <v>1148470.2393546056</v>
          </cell>
          <cell r="D158">
            <v>1299.1999757155115</v>
          </cell>
        </row>
        <row r="159">
          <cell r="A159">
            <v>234</v>
          </cell>
          <cell r="B159">
            <v>1151706.4407801947</v>
          </cell>
          <cell r="C159">
            <v>1148460.2787127879</v>
          </cell>
          <cell r="D159">
            <v>1297.9370983492217</v>
          </cell>
        </row>
        <row r="160">
          <cell r="A160" t="str">
            <v>143A</v>
          </cell>
          <cell r="B160">
            <v>1151736.2513843256</v>
          </cell>
          <cell r="C160">
            <v>1148445.6688523318</v>
          </cell>
          <cell r="D160">
            <v>1297.593195157127</v>
          </cell>
        </row>
        <row r="161">
          <cell r="A161" t="str">
            <v>CJ163A</v>
          </cell>
          <cell r="B161">
            <v>1152070.5748179744</v>
          </cell>
          <cell r="C161">
            <v>1148462.4449594559</v>
          </cell>
          <cell r="D161">
            <v>1270.6485305990122</v>
          </cell>
        </row>
        <row r="162">
          <cell r="A162" t="str">
            <v>CJ163B</v>
          </cell>
          <cell r="B162">
            <v>1152004.0948621677</v>
          </cell>
          <cell r="C162">
            <v>1148432.8741743274</v>
          </cell>
          <cell r="D162">
            <v>1275.5991937978215</v>
          </cell>
        </row>
        <row r="163">
          <cell r="A163">
            <v>165</v>
          </cell>
          <cell r="B163">
            <v>1152109.4076463769</v>
          </cell>
          <cell r="C163">
            <v>1148453.1770689834</v>
          </cell>
          <cell r="D163">
            <v>1267.466288686112</v>
          </cell>
        </row>
        <row r="164">
          <cell r="A164">
            <v>166</v>
          </cell>
          <cell r="B164">
            <v>1152132.3998206609</v>
          </cell>
          <cell r="C164">
            <v>1148454.3966443366</v>
          </cell>
          <cell r="D164">
            <v>1266.5360222107365</v>
          </cell>
        </row>
        <row r="165">
          <cell r="A165" t="str">
            <v>167A</v>
          </cell>
          <cell r="B165">
            <v>1151664.7687773514</v>
          </cell>
          <cell r="C165">
            <v>1148690.6618326178</v>
          </cell>
          <cell r="D165">
            <v>1306.2571420662321</v>
          </cell>
        </row>
        <row r="166">
          <cell r="A166" t="str">
            <v>CJ167A</v>
          </cell>
          <cell r="B166">
            <v>1152176.5493058267</v>
          </cell>
          <cell r="C166">
            <v>1148490.1855542788</v>
          </cell>
          <cell r="D166">
            <v>1263.6301261978408</v>
          </cell>
        </row>
        <row r="167">
          <cell r="A167">
            <v>168</v>
          </cell>
          <cell r="B167">
            <v>1152191.4758070456</v>
          </cell>
          <cell r="C167">
            <v>1148495.8848738386</v>
          </cell>
          <cell r="D167">
            <v>1264.2301505404876</v>
          </cell>
        </row>
        <row r="168">
          <cell r="A168">
            <v>169</v>
          </cell>
          <cell r="B168">
            <v>1152246.75640887</v>
          </cell>
          <cell r="C168">
            <v>1148539.9075431216</v>
          </cell>
          <cell r="D168">
            <v>1262.5356648048482</v>
          </cell>
        </row>
        <row r="169">
          <cell r="A169">
            <v>170</v>
          </cell>
          <cell r="B169">
            <v>1152254.3482410305</v>
          </cell>
          <cell r="C169">
            <v>1148562.1490397665</v>
          </cell>
          <cell r="D169">
            <v>1263.1951492415278</v>
          </cell>
        </row>
        <row r="170">
          <cell r="A170" t="str">
            <v>170A</v>
          </cell>
          <cell r="B170">
            <v>1152262.3607000001</v>
          </cell>
          <cell r="C170">
            <v>1148577.8147</v>
          </cell>
          <cell r="D170">
            <v>1263.1500000000001</v>
          </cell>
        </row>
        <row r="171">
          <cell r="A171">
            <v>171</v>
          </cell>
          <cell r="B171">
            <v>1152267.8956928132</v>
          </cell>
          <cell r="C171">
            <v>1148594.1122654215</v>
          </cell>
          <cell r="D171">
            <v>1263.5353353902328</v>
          </cell>
        </row>
        <row r="172">
          <cell r="A172">
            <v>172</v>
          </cell>
          <cell r="B172">
            <v>1152254.529653755</v>
          </cell>
          <cell r="C172">
            <v>1148620.471783139</v>
          </cell>
          <cell r="D172">
            <v>1259.9233217632293</v>
          </cell>
        </row>
        <row r="173">
          <cell r="A173" t="str">
            <v>CJ237</v>
          </cell>
          <cell r="B173">
            <v>1152256.5485479529</v>
          </cell>
          <cell r="C173">
            <v>1148628.6533891368</v>
          </cell>
          <cell r="D173">
            <v>1258.0031348647287</v>
          </cell>
        </row>
        <row r="174">
          <cell r="A174">
            <v>238</v>
          </cell>
          <cell r="B174">
            <v>1152260.7799296789</v>
          </cell>
          <cell r="C174">
            <v>1148637.5589726602</v>
          </cell>
          <cell r="D174">
            <v>1254.2693924245682</v>
          </cell>
        </row>
        <row r="175">
          <cell r="A175">
            <v>91</v>
          </cell>
          <cell r="B175">
            <v>1151343.4541948179</v>
          </cell>
          <cell r="C175">
            <v>1148619.4584166277</v>
          </cell>
          <cell r="D175">
            <v>1318.0850879930347</v>
          </cell>
        </row>
        <row r="176">
          <cell r="A176">
            <v>93</v>
          </cell>
          <cell r="B176">
            <v>1151325.1265182265</v>
          </cell>
          <cell r="C176">
            <v>1148579.9417800684</v>
          </cell>
          <cell r="D176">
            <v>1314.246163505353</v>
          </cell>
        </row>
        <row r="177">
          <cell r="A177">
            <v>91</v>
          </cell>
          <cell r="B177">
            <v>1151322.5219395969</v>
          </cell>
          <cell r="C177">
            <v>1148574.6502080949</v>
          </cell>
          <cell r="D177">
            <v>1314.0347240076858</v>
          </cell>
        </row>
        <row r="178">
          <cell r="A178" t="str">
            <v>92A</v>
          </cell>
          <cell r="B178">
            <v>1151377.2913418191</v>
          </cell>
          <cell r="C178">
            <v>1148600.7424430395</v>
          </cell>
          <cell r="D178">
            <v>1317.2329623803266</v>
          </cell>
        </row>
        <row r="179">
          <cell r="A179" t="str">
            <v>41B</v>
          </cell>
          <cell r="B179">
            <v>1151358.7398618904</v>
          </cell>
          <cell r="C179">
            <v>1148650.0165236429</v>
          </cell>
          <cell r="D179">
            <v>1321.2114034832287</v>
          </cell>
        </row>
        <row r="180">
          <cell r="A180" t="str">
            <v>41A</v>
          </cell>
          <cell r="B180">
            <v>1151359.67994518</v>
          </cell>
          <cell r="C180">
            <v>1148649.5008634971</v>
          </cell>
          <cell r="D180">
            <v>1321.1754593532505</v>
          </cell>
        </row>
        <row r="181">
          <cell r="A181" t="str">
            <v>204A</v>
          </cell>
          <cell r="B181">
            <v>1151392.3974878741</v>
          </cell>
          <cell r="C181">
            <v>1148632.2673513102</v>
          </cell>
          <cell r="D181">
            <v>1320.364732134977</v>
          </cell>
        </row>
        <row r="182">
          <cell r="A182">
            <v>42</v>
          </cell>
          <cell r="B182">
            <v>1151397.68125501</v>
          </cell>
          <cell r="C182">
            <v>1148718.6774993767</v>
          </cell>
          <cell r="D182">
            <v>1319.7843539615856</v>
          </cell>
        </row>
        <row r="183">
          <cell r="A183">
            <v>39</v>
          </cell>
          <cell r="B183">
            <v>1151473.5466905967</v>
          </cell>
          <cell r="C183">
            <v>1148680.098696646</v>
          </cell>
          <cell r="D183">
            <v>1315.5629125978517</v>
          </cell>
        </row>
        <row r="184">
          <cell r="A184">
            <v>26</v>
          </cell>
          <cell r="B184">
            <v>1151445.1413710834</v>
          </cell>
          <cell r="C184">
            <v>1148802.5222360089</v>
          </cell>
          <cell r="D184">
            <v>1323.9094101391941</v>
          </cell>
        </row>
        <row r="185">
          <cell r="A185">
            <v>27</v>
          </cell>
          <cell r="B185">
            <v>1151473.7782665454</v>
          </cell>
          <cell r="C185">
            <v>1148851.0330315584</v>
          </cell>
          <cell r="D185">
            <v>1319.5441395170951</v>
          </cell>
        </row>
        <row r="186">
          <cell r="A186">
            <v>28</v>
          </cell>
          <cell r="B186">
            <v>1151581.0416493679</v>
          </cell>
          <cell r="C186">
            <v>1148793.9848268898</v>
          </cell>
          <cell r="D186">
            <v>1313.3777829905134</v>
          </cell>
        </row>
        <row r="187">
          <cell r="A187">
            <v>37</v>
          </cell>
          <cell r="B187">
            <v>1151540.6705123375</v>
          </cell>
          <cell r="C187">
            <v>1148712.5187230369</v>
          </cell>
          <cell r="D187">
            <v>1314.3936260527075</v>
          </cell>
        </row>
        <row r="188">
          <cell r="A188">
            <v>36</v>
          </cell>
          <cell r="B188">
            <v>1151557.2376936381</v>
          </cell>
          <cell r="C188">
            <v>1148746.6039187023</v>
          </cell>
          <cell r="D188">
            <v>1315.3135087345865</v>
          </cell>
        </row>
        <row r="189">
          <cell r="A189" t="str">
            <v>38B</v>
          </cell>
          <cell r="B189">
            <v>1151543.8842830369</v>
          </cell>
          <cell r="C189">
            <v>1148641.9676871398</v>
          </cell>
          <cell r="D189">
            <v>1314.8626680308255</v>
          </cell>
        </row>
        <row r="190">
          <cell r="A190" t="str">
            <v>38B</v>
          </cell>
          <cell r="B190">
            <v>1151495.7922653526</v>
          </cell>
          <cell r="C190">
            <v>1148624.0645946893</v>
          </cell>
          <cell r="D190">
            <v>1316.1566868544867</v>
          </cell>
        </row>
        <row r="191">
          <cell r="A191" t="str">
            <v>38A</v>
          </cell>
          <cell r="B191">
            <v>1151514.7166361932</v>
          </cell>
          <cell r="C191">
            <v>1148659.3661344752</v>
          </cell>
          <cell r="D191">
            <v>1315.0465556372992</v>
          </cell>
        </row>
        <row r="192">
          <cell r="A192">
            <v>129</v>
          </cell>
          <cell r="B192">
            <v>1151460.1689020086</v>
          </cell>
          <cell r="C192">
            <v>1148557.3515281044</v>
          </cell>
          <cell r="D192">
            <v>1314.7513793895664</v>
          </cell>
        </row>
        <row r="193">
          <cell r="A193" t="str">
            <v>40A</v>
          </cell>
          <cell r="B193">
            <v>1151476.7454578457</v>
          </cell>
          <cell r="C193">
            <v>1148588.1614798843</v>
          </cell>
          <cell r="D193">
            <v>1318.4645067707697</v>
          </cell>
        </row>
        <row r="194">
          <cell r="A194">
            <v>130</v>
          </cell>
          <cell r="B194">
            <v>1151446.0222039064</v>
          </cell>
          <cell r="C194">
            <v>1148531.0493875344</v>
          </cell>
          <cell r="D194">
            <v>1313.208403703997</v>
          </cell>
        </row>
        <row r="195">
          <cell r="A195" t="str">
            <v>98A</v>
          </cell>
          <cell r="B195">
            <v>1151418.6326701753</v>
          </cell>
          <cell r="C195">
            <v>1148480.0762492763</v>
          </cell>
          <cell r="D195">
            <v>1313.9090044749844</v>
          </cell>
        </row>
        <row r="196">
          <cell r="A196" t="str">
            <v>227A</v>
          </cell>
          <cell r="B196">
            <v>1151567.8397028488</v>
          </cell>
          <cell r="C196">
            <v>1148570.4690328643</v>
          </cell>
          <cell r="D196">
            <v>1313.0328758026367</v>
          </cell>
        </row>
        <row r="197">
          <cell r="A197">
            <v>226</v>
          </cell>
          <cell r="B197">
            <v>1151562.4378230029</v>
          </cell>
          <cell r="C197">
            <v>1148558.4665038674</v>
          </cell>
          <cell r="D197">
            <v>1312.7774900695758</v>
          </cell>
        </row>
        <row r="198">
          <cell r="A198">
            <v>151</v>
          </cell>
          <cell r="B198">
            <v>1151571.047726969</v>
          </cell>
          <cell r="C198">
            <v>1148580.3962668206</v>
          </cell>
          <cell r="D198">
            <v>1313.1040415411946</v>
          </cell>
        </row>
        <row r="199">
          <cell r="A199">
            <v>150</v>
          </cell>
          <cell r="B199">
            <v>1151602.9184141213</v>
          </cell>
          <cell r="C199">
            <v>1148578.6382087027</v>
          </cell>
          <cell r="D199">
            <v>1310.37279975817</v>
          </cell>
        </row>
        <row r="200">
          <cell r="A200" t="str">
            <v>197A</v>
          </cell>
          <cell r="B200">
            <v>1151582.6415286143</v>
          </cell>
          <cell r="C200">
            <v>1148624.4046923113</v>
          </cell>
          <cell r="D200">
            <v>1313.9468883594118</v>
          </cell>
        </row>
        <row r="201">
          <cell r="A201">
            <v>243</v>
          </cell>
          <cell r="B201">
            <v>1151616.2164705556</v>
          </cell>
          <cell r="C201">
            <v>1148685.2480251808</v>
          </cell>
          <cell r="D201">
            <v>1311.5068728376123</v>
          </cell>
        </row>
        <row r="202">
          <cell r="A202">
            <v>35</v>
          </cell>
          <cell r="B202">
            <v>1151626.5142740244</v>
          </cell>
          <cell r="C202">
            <v>1148711.4769282034</v>
          </cell>
          <cell r="D202">
            <v>1309.4196835150972</v>
          </cell>
        </row>
        <row r="203">
          <cell r="A203">
            <v>167</v>
          </cell>
          <cell r="B203">
            <v>1152149.8744469753</v>
          </cell>
          <cell r="C203">
            <v>1148469.1869591104</v>
          </cell>
          <cell r="D203">
            <v>1265.8831724425772</v>
          </cell>
        </row>
        <row r="204">
          <cell r="A204" t="str">
            <v>195A</v>
          </cell>
          <cell r="B204">
            <v>1151667.7022950605</v>
          </cell>
          <cell r="C204">
            <v>1148689.6831163724</v>
          </cell>
          <cell r="D204">
            <v>1306.1596300315775</v>
          </cell>
        </row>
        <row r="205">
          <cell r="A205">
            <v>194</v>
          </cell>
          <cell r="B205">
            <v>1151708.1272511662</v>
          </cell>
          <cell r="C205">
            <v>1148669.6802667705</v>
          </cell>
          <cell r="D205">
            <v>1304.7410795873898</v>
          </cell>
        </row>
        <row r="206">
          <cell r="A206">
            <v>29</v>
          </cell>
          <cell r="B206">
            <v>1151650.7668628893</v>
          </cell>
          <cell r="C206">
            <v>1148758.0330381545</v>
          </cell>
          <cell r="D206">
            <v>1308.6488731799664</v>
          </cell>
        </row>
        <row r="207">
          <cell r="A207">
            <v>30</v>
          </cell>
          <cell r="B207">
            <v>1151702.3626988719</v>
          </cell>
          <cell r="C207">
            <v>1148734.6535584796</v>
          </cell>
          <cell r="D207">
            <v>1303.9933866259273</v>
          </cell>
        </row>
        <row r="208">
          <cell r="A208">
            <v>192</v>
          </cell>
          <cell r="B208">
            <v>1151722.8999999999</v>
          </cell>
          <cell r="C208">
            <v>1148723.18</v>
          </cell>
          <cell r="D208">
            <v>1302.8083036912797</v>
          </cell>
        </row>
        <row r="209">
          <cell r="A209">
            <v>193</v>
          </cell>
          <cell r="B209">
            <v>1151732.6828137552</v>
          </cell>
          <cell r="C209">
            <v>1148718.7256573734</v>
          </cell>
          <cell r="D209">
            <v>1302.2497152188844</v>
          </cell>
        </row>
        <row r="210">
          <cell r="A210" t="str">
            <v>191A</v>
          </cell>
          <cell r="B210">
            <v>1151739.4372468719</v>
          </cell>
          <cell r="C210">
            <v>1148714.686572735</v>
          </cell>
          <cell r="D210">
            <v>1301.9701003363868</v>
          </cell>
        </row>
        <row r="211">
          <cell r="A211">
            <v>242</v>
          </cell>
          <cell r="B211">
            <v>1151730.8941975038</v>
          </cell>
          <cell r="C211">
            <v>1148737.5880459179</v>
          </cell>
          <cell r="D211">
            <v>1300.8653950588762</v>
          </cell>
        </row>
        <row r="212">
          <cell r="A212">
            <v>241</v>
          </cell>
          <cell r="B212">
            <v>1151749.2681671262</v>
          </cell>
          <cell r="C212">
            <v>1148771.6019564816</v>
          </cell>
          <cell r="D212">
            <v>1299.8127210602172</v>
          </cell>
        </row>
        <row r="213">
          <cell r="A213" t="str">
            <v>189A</v>
          </cell>
          <cell r="B213">
            <v>1151811.2063262346</v>
          </cell>
          <cell r="C213">
            <v>1148680.0887808225</v>
          </cell>
          <cell r="D213">
            <v>1297.945952977469</v>
          </cell>
        </row>
        <row r="214">
          <cell r="A214">
            <v>196</v>
          </cell>
          <cell r="B214">
            <v>1151664.3031091515</v>
          </cell>
          <cell r="C214">
            <v>1148583.0490153602</v>
          </cell>
          <cell r="D214">
            <v>1308.1171699410338</v>
          </cell>
        </row>
        <row r="215">
          <cell r="A215" t="str">
            <v>152A</v>
          </cell>
          <cell r="B215">
            <v>1151620.9567490565</v>
          </cell>
          <cell r="C215">
            <v>1148578.2718537077</v>
          </cell>
          <cell r="D215">
            <v>1309.766225089528</v>
          </cell>
        </row>
        <row r="216">
          <cell r="A216">
            <v>53</v>
          </cell>
          <cell r="B216">
            <v>1150980.2884931229</v>
          </cell>
          <cell r="C216">
            <v>1148812.8855180768</v>
          </cell>
          <cell r="D216">
            <v>1351.9105418075978</v>
          </cell>
        </row>
        <row r="217">
          <cell r="A217" t="str">
            <v>196A</v>
          </cell>
          <cell r="B217">
            <v>1151628.7186660117</v>
          </cell>
          <cell r="C217">
            <v>1148602.0070844139</v>
          </cell>
          <cell r="D217">
            <v>1310.6580238976358</v>
          </cell>
        </row>
        <row r="218">
          <cell r="A218">
            <v>154</v>
          </cell>
          <cell r="B218">
            <v>1151702.7631912846</v>
          </cell>
          <cell r="C218">
            <v>1148547.2351504152</v>
          </cell>
          <cell r="D218">
            <v>1302.2967259970769</v>
          </cell>
        </row>
        <row r="219">
          <cell r="A219" t="str">
            <v>159A</v>
          </cell>
          <cell r="B219">
            <v>1151802.7171664049</v>
          </cell>
          <cell r="C219">
            <v>1148522.4254595509</v>
          </cell>
          <cell r="D219">
            <v>1296.6075745682115</v>
          </cell>
        </row>
        <row r="220">
          <cell r="A220">
            <v>155</v>
          </cell>
          <cell r="B220">
            <v>1151749.9908889586</v>
          </cell>
          <cell r="C220">
            <v>1148532.1404104575</v>
          </cell>
          <cell r="D220">
            <v>1299.8452316487815</v>
          </cell>
        </row>
        <row r="221">
          <cell r="A221" t="str">
            <v>156A</v>
          </cell>
          <cell r="B221">
            <v>1151736.312744393</v>
          </cell>
          <cell r="C221">
            <v>1148508.8813793657</v>
          </cell>
          <cell r="D221">
            <v>1301.7930832114421</v>
          </cell>
        </row>
        <row r="222">
          <cell r="A222">
            <v>233</v>
          </cell>
          <cell r="B222">
            <v>1151724.0226220544</v>
          </cell>
          <cell r="C222">
            <v>1148484.520712435</v>
          </cell>
          <cell r="D222">
            <v>1302.544186338944</v>
          </cell>
        </row>
        <row r="223">
          <cell r="A223">
            <v>157</v>
          </cell>
          <cell r="B223">
            <v>1151767.9166875116</v>
          </cell>
          <cell r="C223">
            <v>1148464.0760358248</v>
          </cell>
          <cell r="D223">
            <v>1299.0275037818387</v>
          </cell>
        </row>
        <row r="224">
          <cell r="A224" t="str">
            <v>158A</v>
          </cell>
          <cell r="B224">
            <v>1151761.8557979153</v>
          </cell>
          <cell r="C224">
            <v>1148453.1191516845</v>
          </cell>
          <cell r="D224">
            <v>1298.9601226383299</v>
          </cell>
        </row>
        <row r="225">
          <cell r="A225" t="str">
            <v>160A</v>
          </cell>
          <cell r="B225">
            <v>1151820.2527278347</v>
          </cell>
          <cell r="C225">
            <v>1148510.2974493196</v>
          </cell>
          <cell r="D225">
            <v>1294.5934246040986</v>
          </cell>
        </row>
        <row r="226">
          <cell r="A226" t="str">
            <v>179A</v>
          </cell>
          <cell r="B226">
            <v>1151814.1906129678</v>
          </cell>
          <cell r="C226">
            <v>1148544.737826488</v>
          </cell>
          <cell r="D226">
            <v>1296.4918721439801</v>
          </cell>
        </row>
        <row r="227">
          <cell r="A227">
            <v>178</v>
          </cell>
          <cell r="B227">
            <v>1151849.6586898123</v>
          </cell>
          <cell r="C227">
            <v>1148526.6790704124</v>
          </cell>
          <cell r="D227">
            <v>1294.4716992065205</v>
          </cell>
        </row>
        <row r="228">
          <cell r="A228" t="str">
            <v>185A</v>
          </cell>
          <cell r="B228">
            <v>1151769.0973121659</v>
          </cell>
          <cell r="C228">
            <v>1148567.2716472056</v>
          </cell>
          <cell r="D228">
            <v>1297.473864201258</v>
          </cell>
        </row>
        <row r="229">
          <cell r="A229" t="str">
            <v>187A</v>
          </cell>
          <cell r="B229">
            <v>1151771.4206539269</v>
          </cell>
          <cell r="C229">
            <v>1148604.4797448167</v>
          </cell>
          <cell r="D229">
            <v>1295.5039229197287</v>
          </cell>
        </row>
        <row r="230">
          <cell r="A230" t="str">
            <v>186A</v>
          </cell>
          <cell r="B230">
            <v>1151774.3193928557</v>
          </cell>
          <cell r="C230">
            <v>1148600.7790521421</v>
          </cell>
          <cell r="D230">
            <v>1295.3954527937715</v>
          </cell>
        </row>
        <row r="231">
          <cell r="A231" t="str">
            <v>177A</v>
          </cell>
          <cell r="B231">
            <v>1151864.7484792098</v>
          </cell>
          <cell r="C231">
            <v>1148554.8466317747</v>
          </cell>
          <cell r="D231">
            <v>1294.5856740320717</v>
          </cell>
        </row>
        <row r="232">
          <cell r="A232">
            <v>180</v>
          </cell>
          <cell r="B232">
            <v>1151828.544163597</v>
          </cell>
          <cell r="C232">
            <v>1148572.8650563208</v>
          </cell>
          <cell r="D232">
            <v>1295.3473628538413</v>
          </cell>
        </row>
        <row r="233">
          <cell r="A233">
            <v>181</v>
          </cell>
          <cell r="B233">
            <v>1151844.9433897198</v>
          </cell>
          <cell r="C233">
            <v>1148604.1349467984</v>
          </cell>
          <cell r="D233">
            <v>1293.6983079353147</v>
          </cell>
        </row>
        <row r="234">
          <cell r="A234">
            <v>176</v>
          </cell>
          <cell r="B234">
            <v>1151871.4238794155</v>
          </cell>
          <cell r="C234">
            <v>1148586.7719291556</v>
          </cell>
          <cell r="D234">
            <v>1293.0897808881998</v>
          </cell>
        </row>
        <row r="235">
          <cell r="A235" t="str">
            <v>CJ175A</v>
          </cell>
          <cell r="B235">
            <v>1151899.1932944707</v>
          </cell>
          <cell r="C235">
            <v>1148572.645597721</v>
          </cell>
          <cell r="D235">
            <v>1291.6475397169613</v>
          </cell>
        </row>
        <row r="236">
          <cell r="A236" t="str">
            <v>190A</v>
          </cell>
          <cell r="B236">
            <v>1151768.197690438</v>
          </cell>
          <cell r="C236">
            <v>1148643.4494422888</v>
          </cell>
          <cell r="D236">
            <v>1296.0658232344936</v>
          </cell>
        </row>
        <row r="237">
          <cell r="A237">
            <v>188</v>
          </cell>
          <cell r="B237">
            <v>1151787.0466557827</v>
          </cell>
          <cell r="C237">
            <v>1148633.3317305935</v>
          </cell>
          <cell r="D237">
            <v>1295.4056986939149</v>
          </cell>
        </row>
        <row r="238">
          <cell r="A238">
            <v>184</v>
          </cell>
          <cell r="B238">
            <v>1151815.7952560314</v>
          </cell>
          <cell r="C238">
            <v>1148618.8169786695</v>
          </cell>
          <cell r="D238">
            <v>1294.2331934591225</v>
          </cell>
        </row>
        <row r="239">
          <cell r="A239" t="str">
            <v>183A</v>
          </cell>
          <cell r="B239">
            <v>1151840.1779906591</v>
          </cell>
          <cell r="C239">
            <v>1148665.5680463556</v>
          </cell>
          <cell r="D239">
            <v>1294.8429411993145</v>
          </cell>
        </row>
        <row r="240">
          <cell r="A240">
            <v>182</v>
          </cell>
          <cell r="B240">
            <v>1151868.6587743463</v>
          </cell>
          <cell r="C240">
            <v>1148651.2460405657</v>
          </cell>
          <cell r="D240">
            <v>1291.7442131079697</v>
          </cell>
        </row>
        <row r="241">
          <cell r="A241">
            <v>236</v>
          </cell>
          <cell r="B241">
            <v>1151895.0068230964</v>
          </cell>
          <cell r="C241">
            <v>1148631.4362048125</v>
          </cell>
          <cell r="D241">
            <v>1290.2010483382467</v>
          </cell>
        </row>
        <row r="242">
          <cell r="A242">
            <v>174</v>
          </cell>
          <cell r="B242">
            <v>1151943.6994026084</v>
          </cell>
          <cell r="C242">
            <v>1148557.4343397403</v>
          </cell>
          <cell r="D242">
            <v>1285.6410521506205</v>
          </cell>
        </row>
        <row r="243">
          <cell r="A243">
            <v>173</v>
          </cell>
          <cell r="B243">
            <v>1151959.6172731828</v>
          </cell>
          <cell r="C243">
            <v>1148513.1107530193</v>
          </cell>
          <cell r="D243">
            <v>1281.6176624057696</v>
          </cell>
        </row>
        <row r="244">
          <cell r="A244">
            <v>162</v>
          </cell>
          <cell r="B244">
            <v>1151920.6989750403</v>
          </cell>
          <cell r="C244">
            <v>1148464.3607057021</v>
          </cell>
          <cell r="D244">
            <v>1281.8665448070053</v>
          </cell>
        </row>
        <row r="245">
          <cell r="A245">
            <v>163</v>
          </cell>
          <cell r="B245">
            <v>1151997.6521018036</v>
          </cell>
          <cell r="C245">
            <v>1148449.7638199658</v>
          </cell>
          <cell r="D245">
            <v>1277.153590090177</v>
          </cell>
        </row>
        <row r="246">
          <cell r="A246">
            <v>161</v>
          </cell>
          <cell r="B246">
            <v>1151848.4634086573</v>
          </cell>
          <cell r="C246">
            <v>1148491.2749540398</v>
          </cell>
          <cell r="D246">
            <v>1289.9097701648454</v>
          </cell>
        </row>
        <row r="247">
          <cell r="A247">
            <v>160</v>
          </cell>
          <cell r="B247">
            <v>1151836.0636977083</v>
          </cell>
          <cell r="C247">
            <v>1148499.3772504381</v>
          </cell>
          <cell r="D247">
            <v>1291.7679697140156</v>
          </cell>
        </row>
        <row r="248">
          <cell r="A248" t="str">
            <v>CJ163C</v>
          </cell>
          <cell r="B248">
            <v>1151987.7705951601</v>
          </cell>
          <cell r="C248">
            <v>1148421.2594891426</v>
          </cell>
          <cell r="D248">
            <v>1275.56505888421</v>
          </cell>
        </row>
        <row r="249">
          <cell r="A249">
            <v>31</v>
          </cell>
          <cell r="B249">
            <v>1151736.3748807493</v>
          </cell>
          <cell r="C249">
            <v>1148776.8295116681</v>
          </cell>
          <cell r="D249">
            <v>1296.8320235513897</v>
          </cell>
        </row>
        <row r="250">
          <cell r="A250" t="str">
            <v>27A</v>
          </cell>
          <cell r="B250">
            <v>1151486.0546954912</v>
          </cell>
          <cell r="C250">
            <v>1148933.3341981913</v>
          </cell>
          <cell r="D250">
            <v>1316.49918844477</v>
          </cell>
        </row>
        <row r="251">
          <cell r="A251" t="str">
            <v>27B</v>
          </cell>
          <cell r="B251">
            <v>1151518.388989338</v>
          </cell>
          <cell r="C251">
            <v>1148941.6187684566</v>
          </cell>
          <cell r="D251">
            <v>1314.6885262302699</v>
          </cell>
        </row>
        <row r="252">
          <cell r="A252" t="str">
            <v>1A</v>
          </cell>
          <cell r="B252">
            <v>1150543.6506597537</v>
          </cell>
          <cell r="C252">
            <v>1149016.7116236743</v>
          </cell>
          <cell r="D252">
            <v>1391.4934198841761</v>
          </cell>
        </row>
        <row r="253">
          <cell r="A253">
            <v>3</v>
          </cell>
          <cell r="B253">
            <v>1150599.4695758151</v>
          </cell>
          <cell r="C253">
            <v>1149012.5368548292</v>
          </cell>
          <cell r="D253">
            <v>1386.3907429040823</v>
          </cell>
        </row>
        <row r="254">
          <cell r="A254" t="str">
            <v>2A</v>
          </cell>
          <cell r="B254">
            <v>1150601.6455442153</v>
          </cell>
          <cell r="C254">
            <v>1149044.3902644217</v>
          </cell>
          <cell r="D254">
            <v>1386.6685910670581</v>
          </cell>
        </row>
        <row r="255">
          <cell r="A255">
            <v>4</v>
          </cell>
          <cell r="B255">
            <v>1150651.0275648539</v>
          </cell>
          <cell r="C255">
            <v>1149008.9142202851</v>
          </cell>
          <cell r="D255">
            <v>1384.9995773641242</v>
          </cell>
        </row>
        <row r="256">
          <cell r="A256">
            <v>5</v>
          </cell>
          <cell r="B256">
            <v>1150681.4956238831</v>
          </cell>
          <cell r="C256">
            <v>1149038.4988333476</v>
          </cell>
          <cell r="D256">
            <v>1384.6398264971069</v>
          </cell>
        </row>
        <row r="257">
          <cell r="A257" t="str">
            <v>1C</v>
          </cell>
          <cell r="B257">
            <v>1150526.7</v>
          </cell>
          <cell r="C257">
            <v>1149006.098</v>
          </cell>
          <cell r="D257">
            <v>1396.5</v>
          </cell>
        </row>
        <row r="258">
          <cell r="A258" t="str">
            <v>1B</v>
          </cell>
          <cell r="B258">
            <v>1150511.7037</v>
          </cell>
          <cell r="C258">
            <v>1149006.4121000001</v>
          </cell>
          <cell r="D258">
            <v>1395.9</v>
          </cell>
        </row>
        <row r="259">
          <cell r="A259" t="str">
            <v>BOT1</v>
          </cell>
          <cell r="B259">
            <v>1150736.2454455053</v>
          </cell>
          <cell r="C259">
            <v>1149083.1763381369</v>
          </cell>
          <cell r="D259">
            <v>1375.4809654374014</v>
          </cell>
        </row>
        <row r="260">
          <cell r="A260" t="str">
            <v>BOT2</v>
          </cell>
          <cell r="B260">
            <v>1151184.9831464568</v>
          </cell>
          <cell r="C260">
            <v>1148861.2434203981</v>
          </cell>
          <cell r="D260">
            <v>1330.6180094195531</v>
          </cell>
        </row>
        <row r="261">
          <cell r="A261" t="str">
            <v>51A</v>
          </cell>
          <cell r="B261">
            <v>1150980.6321</v>
          </cell>
          <cell r="C261">
            <v>1148771.6643000001</v>
          </cell>
          <cell r="D261">
            <v>1349.29</v>
          </cell>
        </row>
        <row r="262">
          <cell r="A262" t="str">
            <v>CJ1</v>
          </cell>
          <cell r="B262">
            <v>1150900.7104690119</v>
          </cell>
          <cell r="C262">
            <v>1148853.2777352056</v>
          </cell>
          <cell r="D262">
            <v>1369.5731856955999</v>
          </cell>
        </row>
        <row r="263">
          <cell r="A263">
            <v>59</v>
          </cell>
          <cell r="B263">
            <v>1151103.0508999999</v>
          </cell>
          <cell r="C263">
            <v>1148870.1719</v>
          </cell>
          <cell r="D263">
            <v>1339</v>
          </cell>
        </row>
        <row r="264">
          <cell r="A264" t="str">
            <v>BOT3</v>
          </cell>
          <cell r="B264">
            <v>1151261.1627592309</v>
          </cell>
          <cell r="C264">
            <v>1148852.0948524266</v>
          </cell>
          <cell r="D264">
            <v>1326.7316340248872</v>
          </cell>
        </row>
        <row r="265">
          <cell r="A265" t="str">
            <v>TC1</v>
          </cell>
          <cell r="B265">
            <v>1150994.0906</v>
          </cell>
          <cell r="C265">
            <v>1148588.0312999999</v>
          </cell>
          <cell r="D265">
            <v>1337</v>
          </cell>
        </row>
        <row r="266">
          <cell r="A266">
            <v>84</v>
          </cell>
          <cell r="B266">
            <v>1151080.5739</v>
          </cell>
          <cell r="C266">
            <v>1148721.0673</v>
          </cell>
          <cell r="D266">
            <v>1335</v>
          </cell>
        </row>
        <row r="267">
          <cell r="A267" t="str">
            <v>CJ255</v>
          </cell>
          <cell r="B267">
            <v>1151266.81</v>
          </cell>
          <cell r="C267">
            <v>1148568.1100000001</v>
          </cell>
          <cell r="D267">
            <v>1320.64</v>
          </cell>
        </row>
        <row r="268">
          <cell r="A268" t="str">
            <v>BOT4</v>
          </cell>
          <cell r="B268">
            <v>1151265.6019993247</v>
          </cell>
          <cell r="C268">
            <v>1148341.9616155077</v>
          </cell>
          <cell r="D268">
            <v>1285.0525816942959</v>
          </cell>
        </row>
        <row r="269">
          <cell r="A269" t="str">
            <v>BOT5</v>
          </cell>
          <cell r="B269">
            <v>1151312.91994881</v>
          </cell>
          <cell r="C269">
            <v>1148877.5418262766</v>
          </cell>
          <cell r="D269">
            <v>1322.05</v>
          </cell>
        </row>
        <row r="270">
          <cell r="A270" t="str">
            <v>TC2</v>
          </cell>
          <cell r="B270">
            <v>1151562.6592000001</v>
          </cell>
          <cell r="C270">
            <v>1148756.4952</v>
          </cell>
          <cell r="D270">
            <v>1315</v>
          </cell>
        </row>
        <row r="271">
          <cell r="A271" t="str">
            <v>TC3</v>
          </cell>
          <cell r="B271">
            <v>1151617.8685999999</v>
          </cell>
          <cell r="C271">
            <v>1148696.8551</v>
          </cell>
          <cell r="D271">
            <v>1311</v>
          </cell>
        </row>
        <row r="272">
          <cell r="A272" t="str">
            <v>TC4</v>
          </cell>
          <cell r="B272">
            <v>1151597.4129000001</v>
          </cell>
          <cell r="C272">
            <v>1148656.9887999999</v>
          </cell>
          <cell r="D272">
            <v>1313</v>
          </cell>
        </row>
        <row r="273">
          <cell r="A273" t="str">
            <v>PTAR</v>
          </cell>
          <cell r="B273">
            <v>1151765.0356640574</v>
          </cell>
          <cell r="C273">
            <v>1148777.8032302971</v>
          </cell>
          <cell r="D273">
            <v>1297.6190400131859</v>
          </cell>
        </row>
        <row r="274">
          <cell r="A274" t="str">
            <v>BOT10</v>
          </cell>
          <cell r="B274">
            <v>1151759.7471599397</v>
          </cell>
          <cell r="C274">
            <v>1148782.0347924193</v>
          </cell>
          <cell r="D274">
            <v>1298.7722749911015</v>
          </cell>
        </row>
        <row r="275">
          <cell r="A275" t="str">
            <v>BOT7</v>
          </cell>
          <cell r="B275">
            <v>1151336.2346746898</v>
          </cell>
          <cell r="C275">
            <v>1148342.4810068768</v>
          </cell>
          <cell r="D275">
            <v>1285.5724017373286</v>
          </cell>
        </row>
        <row r="276">
          <cell r="A276" t="str">
            <v>CJ130</v>
          </cell>
          <cell r="B276">
            <v>1151467.4378</v>
          </cell>
          <cell r="C276">
            <v>1148532.0723000001</v>
          </cell>
          <cell r="D276">
            <v>1310.3</v>
          </cell>
        </row>
        <row r="277">
          <cell r="A277" t="str">
            <v>BOT8</v>
          </cell>
          <cell r="B277">
            <v>1151696.6020456252</v>
          </cell>
          <cell r="C277">
            <v>1148367.7710238246</v>
          </cell>
          <cell r="D277">
            <v>1287.2042960007518</v>
          </cell>
        </row>
        <row r="278">
          <cell r="A278" t="str">
            <v>TC5</v>
          </cell>
          <cell r="B278">
            <v>1151835.9676999999</v>
          </cell>
          <cell r="C278">
            <v>1148656.8032</v>
          </cell>
          <cell r="D278">
            <v>1294.7</v>
          </cell>
        </row>
        <row r="279">
          <cell r="A279" t="str">
            <v>TC6</v>
          </cell>
          <cell r="B279">
            <v>1151851.6457</v>
          </cell>
          <cell r="C279">
            <v>1148617.5623999999</v>
          </cell>
          <cell r="D279">
            <v>1293.3</v>
          </cell>
        </row>
        <row r="280">
          <cell r="A280" t="str">
            <v>BOT9</v>
          </cell>
          <cell r="B280">
            <v>1152271.1552671087</v>
          </cell>
          <cell r="C280">
            <v>1148639.7910184837</v>
          </cell>
          <cell r="D280">
            <v>1248.9965380610192</v>
          </cell>
        </row>
        <row r="281">
          <cell r="A281" t="str">
            <v>OBRA</v>
          </cell>
          <cell r="B281">
            <v>1151958.7909773067</v>
          </cell>
          <cell r="C281">
            <v>1148419.514113948</v>
          </cell>
          <cell r="D281">
            <v>1275.2</v>
          </cell>
        </row>
        <row r="282">
          <cell r="A282" t="str">
            <v>S163A</v>
          </cell>
          <cell r="B282">
            <v>1151993.9349729232</v>
          </cell>
          <cell r="C282">
            <v>1148444.7730684588</v>
          </cell>
          <cell r="D282">
            <v>1275.7974903947254</v>
          </cell>
        </row>
        <row r="283">
          <cell r="A283" t="str">
            <v>BOT15</v>
          </cell>
          <cell r="B283">
            <v>1152033.8691</v>
          </cell>
          <cell r="C283">
            <v>1148461.7611</v>
          </cell>
          <cell r="D283">
            <v>1273.7</v>
          </cell>
        </row>
        <row r="284">
          <cell r="A284" t="str">
            <v>BOT13</v>
          </cell>
          <cell r="B284">
            <v>1151553.8191502229</v>
          </cell>
          <cell r="C284">
            <v>1148949.5852873139</v>
          </cell>
          <cell r="D284">
            <v>1310.9035573521376</v>
          </cell>
        </row>
        <row r="285">
          <cell r="A285">
            <v>70</v>
          </cell>
          <cell r="B285">
            <v>1151079.3119845525</v>
          </cell>
          <cell r="C285">
            <v>1148613.9787219439</v>
          </cell>
          <cell r="D285">
            <v>1325.0819496480879</v>
          </cell>
        </row>
        <row r="286">
          <cell r="A286" t="str">
            <v>168A</v>
          </cell>
          <cell r="B286">
            <v>1152228.3799999999</v>
          </cell>
          <cell r="C286">
            <v>1148517.3</v>
          </cell>
          <cell r="D286">
            <v>1262.4100000000001</v>
          </cell>
        </row>
        <row r="287">
          <cell r="A287" t="str">
            <v>BOT11</v>
          </cell>
          <cell r="B287">
            <v>1151757.7685181033</v>
          </cell>
          <cell r="C287">
            <v>1148783.6067118025</v>
          </cell>
          <cell r="D287">
            <v>1298.3704512511542</v>
          </cell>
        </row>
        <row r="288">
          <cell r="A288">
            <v>33</v>
          </cell>
          <cell r="B288">
            <v>1151676.3600000001</v>
          </cell>
          <cell r="C288">
            <v>1148704.96</v>
          </cell>
          <cell r="D288">
            <v>1305</v>
          </cell>
        </row>
        <row r="289">
          <cell r="A289" t="str">
            <v>TC7</v>
          </cell>
          <cell r="B289">
            <v>1151575.9967</v>
          </cell>
          <cell r="C289">
            <v>1148603.1161</v>
          </cell>
          <cell r="D289">
            <v>1314</v>
          </cell>
        </row>
        <row r="290">
          <cell r="A290" t="str">
            <v>CJ37A</v>
          </cell>
          <cell r="B290">
            <v>1151575.9967</v>
          </cell>
          <cell r="C290">
            <v>1148603.1161</v>
          </cell>
          <cell r="D290">
            <v>1314</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DOS"/>
      <sheetName val="TUBERIAS"/>
      <sheetName val="Hoja3"/>
      <sheetName val="CANTOBRA"/>
      <sheetName val="PPTO AREA URBANA"/>
      <sheetName val="PPTO_AREA_URBANA"/>
    </sheetNames>
    <sheetDataSet>
      <sheetData sheetId="0"/>
      <sheetData sheetId="1"/>
      <sheetData sheetId="2" refreshError="1">
        <row r="5">
          <cell r="A5">
            <v>1</v>
          </cell>
          <cell r="B5">
            <v>2192.33</v>
          </cell>
        </row>
        <row r="6">
          <cell r="A6">
            <v>2</v>
          </cell>
          <cell r="B6">
            <v>2190.9699999999998</v>
          </cell>
        </row>
        <row r="7">
          <cell r="A7">
            <v>3</v>
          </cell>
          <cell r="B7">
            <v>2185.54</v>
          </cell>
        </row>
        <row r="8">
          <cell r="A8">
            <v>4</v>
          </cell>
          <cell r="B8">
            <v>2171.9899999999998</v>
          </cell>
        </row>
        <row r="9">
          <cell r="A9">
            <v>5</v>
          </cell>
          <cell r="B9">
            <v>2162.2600000000002</v>
          </cell>
        </row>
        <row r="10">
          <cell r="A10">
            <v>8</v>
          </cell>
          <cell r="B10">
            <v>2148.67</v>
          </cell>
        </row>
        <row r="11">
          <cell r="A11">
            <v>9</v>
          </cell>
          <cell r="B11">
            <v>2148.0100000000002</v>
          </cell>
        </row>
        <row r="12">
          <cell r="A12">
            <v>10</v>
          </cell>
          <cell r="B12">
            <v>2143.1999999999998</v>
          </cell>
        </row>
        <row r="13">
          <cell r="A13">
            <v>11</v>
          </cell>
          <cell r="B13">
            <v>2142.39</v>
          </cell>
        </row>
        <row r="14">
          <cell r="A14">
            <v>12</v>
          </cell>
          <cell r="B14">
            <v>2141.66</v>
          </cell>
        </row>
        <row r="15">
          <cell r="A15">
            <v>13</v>
          </cell>
          <cell r="B15">
            <v>2140.38</v>
          </cell>
        </row>
        <row r="16">
          <cell r="A16">
            <v>14</v>
          </cell>
          <cell r="B16">
            <v>2138.3200000000002</v>
          </cell>
        </row>
        <row r="17">
          <cell r="A17">
            <v>15</v>
          </cell>
          <cell r="B17">
            <v>2152.58</v>
          </cell>
        </row>
        <row r="18">
          <cell r="A18">
            <v>19</v>
          </cell>
          <cell r="B18">
            <v>2148.67</v>
          </cell>
        </row>
        <row r="19">
          <cell r="A19">
            <v>20</v>
          </cell>
          <cell r="B19">
            <v>2138</v>
          </cell>
        </row>
        <row r="20">
          <cell r="A20">
            <v>21</v>
          </cell>
          <cell r="B20">
            <v>2138</v>
          </cell>
        </row>
        <row r="21">
          <cell r="A21">
            <v>22</v>
          </cell>
          <cell r="B21">
            <v>2137.4499999999998</v>
          </cell>
        </row>
        <row r="22">
          <cell r="A22">
            <v>23</v>
          </cell>
          <cell r="B22">
            <v>2137.4499999999998</v>
          </cell>
        </row>
        <row r="23">
          <cell r="A23">
            <v>24</v>
          </cell>
          <cell r="B23">
            <v>2138</v>
          </cell>
        </row>
        <row r="24">
          <cell r="A24">
            <v>25</v>
          </cell>
          <cell r="B24">
            <v>2138</v>
          </cell>
        </row>
        <row r="25">
          <cell r="A25">
            <v>26</v>
          </cell>
          <cell r="B25">
            <v>2137.84</v>
          </cell>
        </row>
        <row r="26">
          <cell r="A26">
            <v>27</v>
          </cell>
          <cell r="B26">
            <v>2140.54</v>
          </cell>
        </row>
        <row r="27">
          <cell r="A27">
            <v>28</v>
          </cell>
          <cell r="B27">
            <v>2124.0500000000002</v>
          </cell>
        </row>
        <row r="28">
          <cell r="A28">
            <v>29</v>
          </cell>
          <cell r="B28">
            <v>2124.0500000000002</v>
          </cell>
        </row>
        <row r="29">
          <cell r="A29">
            <v>30</v>
          </cell>
          <cell r="B29">
            <v>2112.92</v>
          </cell>
        </row>
        <row r="30">
          <cell r="A30">
            <v>31</v>
          </cell>
          <cell r="B30">
            <v>2112.92</v>
          </cell>
        </row>
        <row r="31">
          <cell r="A31">
            <v>32</v>
          </cell>
          <cell r="B31">
            <v>2137.84</v>
          </cell>
        </row>
        <row r="32">
          <cell r="A32">
            <v>34</v>
          </cell>
          <cell r="B32">
            <v>2131.44</v>
          </cell>
        </row>
        <row r="33">
          <cell r="A33">
            <v>38</v>
          </cell>
          <cell r="B33">
            <v>2105.1</v>
          </cell>
        </row>
        <row r="34">
          <cell r="A34">
            <v>39</v>
          </cell>
          <cell r="B34">
            <v>2105.1</v>
          </cell>
        </row>
        <row r="35">
          <cell r="A35">
            <v>40</v>
          </cell>
          <cell r="B35">
            <v>2113.23</v>
          </cell>
        </row>
        <row r="36">
          <cell r="A36">
            <v>41</v>
          </cell>
          <cell r="B36">
            <v>2113.23</v>
          </cell>
        </row>
        <row r="37">
          <cell r="A37">
            <v>42</v>
          </cell>
          <cell r="B37">
            <v>2110.75</v>
          </cell>
        </row>
        <row r="38">
          <cell r="A38">
            <v>6</v>
          </cell>
          <cell r="B38">
            <v>2124.0500000000002</v>
          </cell>
        </row>
        <row r="39">
          <cell r="A39">
            <v>16</v>
          </cell>
          <cell r="B39">
            <v>2102.4499999999998</v>
          </cell>
        </row>
        <row r="40">
          <cell r="A40">
            <v>17</v>
          </cell>
          <cell r="B40">
            <v>2102.67</v>
          </cell>
        </row>
        <row r="41">
          <cell r="A41">
            <v>18</v>
          </cell>
          <cell r="B41">
            <v>2102.67</v>
          </cell>
        </row>
        <row r="42">
          <cell r="A42">
            <v>33</v>
          </cell>
          <cell r="B42">
            <v>2094.37</v>
          </cell>
        </row>
        <row r="43">
          <cell r="A43">
            <v>35</v>
          </cell>
          <cell r="B43">
            <v>2092.58</v>
          </cell>
        </row>
        <row r="44">
          <cell r="A44">
            <v>36</v>
          </cell>
          <cell r="B44">
            <v>2097.64</v>
          </cell>
        </row>
        <row r="45">
          <cell r="A45">
            <v>37</v>
          </cell>
          <cell r="B45">
            <v>2097.64</v>
          </cell>
        </row>
        <row r="46">
          <cell r="A46">
            <v>43</v>
          </cell>
          <cell r="B46">
            <v>2099.5300000000002</v>
          </cell>
        </row>
        <row r="47">
          <cell r="A47">
            <v>44</v>
          </cell>
          <cell r="B47">
            <v>2108.91</v>
          </cell>
        </row>
        <row r="48">
          <cell r="A48">
            <v>45</v>
          </cell>
          <cell r="B48">
            <v>2106.69</v>
          </cell>
        </row>
        <row r="49">
          <cell r="A49">
            <v>46</v>
          </cell>
          <cell r="B49">
            <v>2106.1799999999998</v>
          </cell>
        </row>
        <row r="50">
          <cell r="A50">
            <v>47</v>
          </cell>
          <cell r="B50">
            <v>2108.9699999999998</v>
          </cell>
        </row>
        <row r="51">
          <cell r="A51">
            <v>48</v>
          </cell>
          <cell r="B51">
            <v>2112.3000000000002</v>
          </cell>
        </row>
        <row r="52">
          <cell r="A52">
            <v>49</v>
          </cell>
          <cell r="B52">
            <v>2111.59</v>
          </cell>
        </row>
        <row r="53">
          <cell r="A53">
            <v>50</v>
          </cell>
          <cell r="B53">
            <v>2116.2199999999998</v>
          </cell>
        </row>
        <row r="54">
          <cell r="A54">
            <v>52</v>
          </cell>
          <cell r="B54">
            <v>2110.12</v>
          </cell>
        </row>
        <row r="55">
          <cell r="A55">
            <v>53</v>
          </cell>
          <cell r="B55">
            <v>2107.12</v>
          </cell>
        </row>
        <row r="56">
          <cell r="A56">
            <v>54</v>
          </cell>
          <cell r="B56">
            <v>2104</v>
          </cell>
        </row>
        <row r="57">
          <cell r="A57">
            <v>55</v>
          </cell>
          <cell r="B57">
            <v>2115.98</v>
          </cell>
        </row>
        <row r="58">
          <cell r="A58">
            <v>56</v>
          </cell>
          <cell r="B58">
            <v>2107.33</v>
          </cell>
        </row>
        <row r="59">
          <cell r="A59">
            <v>57</v>
          </cell>
          <cell r="B59">
            <v>2115.83</v>
          </cell>
        </row>
        <row r="60">
          <cell r="A60">
            <v>58</v>
          </cell>
          <cell r="B60">
            <v>2115.8000000000002</v>
          </cell>
        </row>
        <row r="61">
          <cell r="A61">
            <v>59</v>
          </cell>
          <cell r="B61">
            <v>2115.8000000000002</v>
          </cell>
        </row>
        <row r="62">
          <cell r="A62">
            <v>60</v>
          </cell>
          <cell r="B62">
            <v>2116.12</v>
          </cell>
        </row>
        <row r="63">
          <cell r="A63">
            <v>62</v>
          </cell>
          <cell r="B63">
            <v>2115.91</v>
          </cell>
        </row>
        <row r="64">
          <cell r="A64">
            <v>63</v>
          </cell>
          <cell r="B64">
            <v>2114.91</v>
          </cell>
        </row>
        <row r="65">
          <cell r="A65">
            <v>64</v>
          </cell>
          <cell r="B65">
            <v>2120.44</v>
          </cell>
        </row>
        <row r="66">
          <cell r="A66">
            <v>65</v>
          </cell>
          <cell r="B66">
            <v>2120.44</v>
          </cell>
        </row>
        <row r="67">
          <cell r="A67">
            <v>66</v>
          </cell>
          <cell r="B67">
            <v>2120.4499999999998</v>
          </cell>
        </row>
        <row r="68">
          <cell r="A68">
            <v>67</v>
          </cell>
          <cell r="B68">
            <v>2120.4499999999998</v>
          </cell>
        </row>
        <row r="69">
          <cell r="A69">
            <v>68</v>
          </cell>
          <cell r="B69">
            <v>2117.04</v>
          </cell>
        </row>
        <row r="70">
          <cell r="A70">
            <v>69</v>
          </cell>
          <cell r="B70">
            <v>2127.9699999999998</v>
          </cell>
        </row>
        <row r="71">
          <cell r="A71">
            <v>71</v>
          </cell>
          <cell r="B71">
            <v>2114.86</v>
          </cell>
        </row>
        <row r="72">
          <cell r="A72">
            <v>72</v>
          </cell>
          <cell r="B72">
            <v>2116.35</v>
          </cell>
        </row>
        <row r="73">
          <cell r="A73">
            <v>73</v>
          </cell>
          <cell r="B73">
            <v>2106.84</v>
          </cell>
        </row>
        <row r="74">
          <cell r="A74">
            <v>74</v>
          </cell>
          <cell r="B74">
            <v>2107.7600000000002</v>
          </cell>
        </row>
        <row r="75">
          <cell r="A75">
            <v>76</v>
          </cell>
          <cell r="B75">
            <v>2106.84</v>
          </cell>
        </row>
        <row r="76">
          <cell r="A76">
            <v>78</v>
          </cell>
          <cell r="B76">
            <v>2107.37</v>
          </cell>
        </row>
        <row r="77">
          <cell r="A77">
            <v>79</v>
          </cell>
          <cell r="B77">
            <v>2105.4499999999998</v>
          </cell>
        </row>
        <row r="78">
          <cell r="A78">
            <v>80</v>
          </cell>
          <cell r="B78">
            <v>2105.4499999999998</v>
          </cell>
        </row>
        <row r="79">
          <cell r="A79">
            <v>81</v>
          </cell>
          <cell r="B79">
            <v>2153.1799999999998</v>
          </cell>
        </row>
        <row r="80">
          <cell r="A80">
            <v>82</v>
          </cell>
          <cell r="B80">
            <v>2138.9699999999998</v>
          </cell>
        </row>
        <row r="81">
          <cell r="A81">
            <v>83</v>
          </cell>
          <cell r="B81">
            <v>2143.92</v>
          </cell>
        </row>
        <row r="82">
          <cell r="A82">
            <v>84</v>
          </cell>
          <cell r="B82">
            <v>2124.69</v>
          </cell>
        </row>
        <row r="83">
          <cell r="A83">
            <v>85</v>
          </cell>
          <cell r="B83">
            <v>2125.11</v>
          </cell>
        </row>
        <row r="84">
          <cell r="A84">
            <v>86</v>
          </cell>
          <cell r="B84">
            <v>2123.1999999999998</v>
          </cell>
        </row>
        <row r="85">
          <cell r="A85">
            <v>87</v>
          </cell>
          <cell r="B85">
            <v>2123.1999999999998</v>
          </cell>
        </row>
        <row r="86">
          <cell r="A86">
            <v>88</v>
          </cell>
          <cell r="B86">
            <v>2121.44</v>
          </cell>
        </row>
        <row r="87">
          <cell r="A87">
            <v>89</v>
          </cell>
          <cell r="B87">
            <v>2107.29</v>
          </cell>
        </row>
        <row r="88">
          <cell r="A88">
            <v>90</v>
          </cell>
          <cell r="B88">
            <v>2107.14</v>
          </cell>
        </row>
        <row r="89">
          <cell r="A89">
            <v>91</v>
          </cell>
          <cell r="B89">
            <v>2102.5700000000002</v>
          </cell>
        </row>
        <row r="90">
          <cell r="A90">
            <v>92</v>
          </cell>
          <cell r="B90">
            <v>2102.5700000000002</v>
          </cell>
        </row>
        <row r="91">
          <cell r="A91">
            <v>93</v>
          </cell>
          <cell r="B91">
            <v>2094.11</v>
          </cell>
        </row>
        <row r="92">
          <cell r="A92">
            <v>94</v>
          </cell>
          <cell r="B92">
            <v>2094.11</v>
          </cell>
        </row>
        <row r="93">
          <cell r="A93">
            <v>95</v>
          </cell>
          <cell r="B93">
            <v>2100.98</v>
          </cell>
        </row>
        <row r="94">
          <cell r="A94">
            <v>97</v>
          </cell>
          <cell r="B94">
            <v>2100.29</v>
          </cell>
        </row>
        <row r="95">
          <cell r="A95">
            <v>98</v>
          </cell>
          <cell r="B95">
            <v>2094.2600000000002</v>
          </cell>
        </row>
        <row r="96">
          <cell r="A96">
            <v>99</v>
          </cell>
          <cell r="B96">
            <v>2089.6</v>
          </cell>
        </row>
        <row r="97">
          <cell r="A97">
            <v>100</v>
          </cell>
          <cell r="B97">
            <v>2114.5100000000002</v>
          </cell>
        </row>
        <row r="98">
          <cell r="A98">
            <v>102</v>
          </cell>
          <cell r="B98">
            <v>2107.9899999999998</v>
          </cell>
        </row>
        <row r="99">
          <cell r="A99">
            <v>103</v>
          </cell>
          <cell r="B99">
            <v>2107.5700000000002</v>
          </cell>
        </row>
        <row r="100">
          <cell r="A100">
            <v>104</v>
          </cell>
          <cell r="B100">
            <v>2107.4699999999998</v>
          </cell>
        </row>
        <row r="101">
          <cell r="A101">
            <v>106</v>
          </cell>
          <cell r="B101">
            <v>2095.4</v>
          </cell>
        </row>
        <row r="102">
          <cell r="A102">
            <v>107</v>
          </cell>
          <cell r="B102">
            <v>2095.1999999999998</v>
          </cell>
        </row>
        <row r="103">
          <cell r="A103">
            <v>108</v>
          </cell>
          <cell r="B103">
            <v>2091.1</v>
          </cell>
        </row>
        <row r="104">
          <cell r="A104">
            <v>109</v>
          </cell>
          <cell r="B104">
            <v>2091.1</v>
          </cell>
        </row>
        <row r="105">
          <cell r="A105">
            <v>110</v>
          </cell>
          <cell r="B105">
            <v>2085.02</v>
          </cell>
        </row>
        <row r="106">
          <cell r="A106">
            <v>111</v>
          </cell>
          <cell r="B106">
            <v>2106.81</v>
          </cell>
        </row>
        <row r="107">
          <cell r="A107">
            <v>112</v>
          </cell>
          <cell r="B107">
            <v>2106.7800000000002</v>
          </cell>
        </row>
        <row r="108">
          <cell r="A108">
            <v>113</v>
          </cell>
          <cell r="B108">
            <v>2106.81</v>
          </cell>
        </row>
        <row r="109">
          <cell r="A109">
            <v>114</v>
          </cell>
          <cell r="B109">
            <v>2106.7800000000002</v>
          </cell>
        </row>
        <row r="110">
          <cell r="A110">
            <v>115</v>
          </cell>
          <cell r="B110">
            <v>2110.23</v>
          </cell>
        </row>
        <row r="111">
          <cell r="A111">
            <v>116</v>
          </cell>
          <cell r="B111">
            <v>2092.23</v>
          </cell>
        </row>
        <row r="112">
          <cell r="A112">
            <v>117</v>
          </cell>
          <cell r="B112">
            <v>2092.23</v>
          </cell>
        </row>
        <row r="113">
          <cell r="A113">
            <v>118</v>
          </cell>
          <cell r="B113">
            <v>2090.33</v>
          </cell>
        </row>
        <row r="114">
          <cell r="A114">
            <v>119</v>
          </cell>
          <cell r="B114">
            <v>2090.33</v>
          </cell>
        </row>
        <row r="115">
          <cell r="A115">
            <v>120</v>
          </cell>
          <cell r="B115">
            <v>2090.85</v>
          </cell>
        </row>
        <row r="116">
          <cell r="A116">
            <v>121</v>
          </cell>
          <cell r="B116">
            <v>2086.33</v>
          </cell>
        </row>
        <row r="117">
          <cell r="A117">
            <v>122</v>
          </cell>
          <cell r="B117">
            <v>2086.33</v>
          </cell>
        </row>
        <row r="118">
          <cell r="A118">
            <v>123</v>
          </cell>
          <cell r="B118">
            <v>2068.84</v>
          </cell>
        </row>
        <row r="119">
          <cell r="A119">
            <v>124</v>
          </cell>
          <cell r="B119">
            <v>2051.52</v>
          </cell>
        </row>
        <row r="120">
          <cell r="A120">
            <v>125</v>
          </cell>
          <cell r="B120">
            <v>2051.52</v>
          </cell>
        </row>
        <row r="121">
          <cell r="A121">
            <v>126</v>
          </cell>
          <cell r="B121">
            <v>2085.89</v>
          </cell>
        </row>
        <row r="122">
          <cell r="A122">
            <v>127</v>
          </cell>
          <cell r="B122">
            <v>2089.41</v>
          </cell>
        </row>
        <row r="123">
          <cell r="A123">
            <v>128</v>
          </cell>
          <cell r="B123">
            <v>2088.7600000000002</v>
          </cell>
        </row>
        <row r="124">
          <cell r="A124">
            <v>129</v>
          </cell>
          <cell r="B124">
            <v>2084.7800000000002</v>
          </cell>
        </row>
        <row r="125">
          <cell r="A125">
            <v>131</v>
          </cell>
          <cell r="B125">
            <v>2090.04</v>
          </cell>
        </row>
        <row r="126">
          <cell r="A126">
            <v>132</v>
          </cell>
          <cell r="B126">
            <v>2089.34</v>
          </cell>
        </row>
        <row r="127">
          <cell r="A127">
            <v>133</v>
          </cell>
          <cell r="B127">
            <v>2091.15</v>
          </cell>
        </row>
        <row r="128">
          <cell r="A128">
            <v>134</v>
          </cell>
          <cell r="B128">
            <v>2091.15</v>
          </cell>
        </row>
        <row r="129">
          <cell r="A129">
            <v>136</v>
          </cell>
          <cell r="B129">
            <v>2069.61</v>
          </cell>
        </row>
        <row r="130">
          <cell r="A130">
            <v>137</v>
          </cell>
          <cell r="B130">
            <v>2080.23</v>
          </cell>
        </row>
        <row r="131">
          <cell r="A131">
            <v>138</v>
          </cell>
          <cell r="B131">
            <v>2079.92</v>
          </cell>
        </row>
        <row r="132">
          <cell r="A132">
            <v>139</v>
          </cell>
          <cell r="B132">
            <v>2080.23</v>
          </cell>
        </row>
        <row r="133">
          <cell r="A133">
            <v>140</v>
          </cell>
          <cell r="B133">
            <v>2107.33</v>
          </cell>
        </row>
        <row r="134">
          <cell r="A134">
            <v>141</v>
          </cell>
          <cell r="B134">
            <v>2110.23</v>
          </cell>
        </row>
        <row r="135">
          <cell r="A135">
            <v>142</v>
          </cell>
          <cell r="B135">
            <v>2108.64</v>
          </cell>
        </row>
        <row r="136">
          <cell r="A136">
            <v>143</v>
          </cell>
          <cell r="B136">
            <v>2108.64</v>
          </cell>
        </row>
        <row r="137">
          <cell r="A137">
            <v>144</v>
          </cell>
          <cell r="B137">
            <v>2074.35</v>
          </cell>
        </row>
        <row r="138">
          <cell r="A138">
            <v>146</v>
          </cell>
          <cell r="B138">
            <v>2115.83</v>
          </cell>
        </row>
        <row r="139">
          <cell r="A139">
            <v>147</v>
          </cell>
          <cell r="B139">
            <v>2116.12</v>
          </cell>
        </row>
        <row r="140">
          <cell r="A140">
            <v>148</v>
          </cell>
          <cell r="B140">
            <v>2115.91</v>
          </cell>
        </row>
        <row r="141">
          <cell r="A141">
            <v>149</v>
          </cell>
          <cell r="B141">
            <v>2107.7600000000002</v>
          </cell>
        </row>
        <row r="142">
          <cell r="A142">
            <v>150</v>
          </cell>
          <cell r="B142">
            <v>2107.37</v>
          </cell>
        </row>
        <row r="143">
          <cell r="A143">
            <v>151</v>
          </cell>
          <cell r="B143">
            <v>2100.98</v>
          </cell>
        </row>
        <row r="144">
          <cell r="A144">
            <v>152</v>
          </cell>
          <cell r="B144">
            <v>2100.29</v>
          </cell>
        </row>
        <row r="145">
          <cell r="A145">
            <v>153</v>
          </cell>
          <cell r="B145">
            <v>2107.9899999999998</v>
          </cell>
        </row>
        <row r="146">
          <cell r="A146">
            <v>154</v>
          </cell>
          <cell r="B146">
            <v>2107.4699999999998</v>
          </cell>
        </row>
        <row r="147">
          <cell r="A147">
            <v>155</v>
          </cell>
          <cell r="B147">
            <v>2107.5700000000002</v>
          </cell>
        </row>
        <row r="148">
          <cell r="A148">
            <v>156</v>
          </cell>
          <cell r="B148">
            <v>2089.34</v>
          </cell>
        </row>
        <row r="149">
          <cell r="A149">
            <v>157</v>
          </cell>
          <cell r="B149">
            <v>2090.04</v>
          </cell>
        </row>
        <row r="150">
          <cell r="A150">
            <v>158</v>
          </cell>
          <cell r="B150">
            <v>2095.1999999999998</v>
          </cell>
        </row>
        <row r="151">
          <cell r="A151">
            <v>159</v>
          </cell>
          <cell r="B151">
            <v>2095.4</v>
          </cell>
        </row>
        <row r="152">
          <cell r="A152">
            <v>7</v>
          </cell>
          <cell r="B152">
            <v>2091.27</v>
          </cell>
        </row>
        <row r="153">
          <cell r="A153">
            <v>70</v>
          </cell>
          <cell r="B153">
            <v>2100.19</v>
          </cell>
        </row>
        <row r="154">
          <cell r="A154" t="str">
            <v>Tq</v>
          </cell>
          <cell r="B154">
            <v>2190.11</v>
          </cell>
        </row>
      </sheetData>
      <sheetData sheetId="3"/>
      <sheetData sheetId="4"/>
      <sheetData sheetId="5"/>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adro1. Resumen"/>
      <sheetName val="Cuadro2.  Caract."/>
      <sheetName val="Cuadro3.  Valor"/>
      <sheetName val="Cuadro4. Pond."/>
      <sheetName val="Cuadro5. Exp"/>
      <sheetName val="Cuadro6. Cump"/>
      <sheetName val="Acum"/>
      <sheetName val="Macro1"/>
      <sheetName val="Cuadro1__Resumen"/>
      <sheetName val="Cuadro2___Caract_"/>
      <sheetName val="Cuadro3___Valor"/>
      <sheetName val="Cuadro4__Pond_"/>
      <sheetName val="Cuadro5__Exp"/>
      <sheetName val="Cuadro6__Cump"/>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sheetData sheetId="9"/>
      <sheetData sheetId="10"/>
      <sheetData sheetId="11"/>
      <sheetData sheetId="12"/>
      <sheetData sheetId="13"/>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 val="Resumen"/>
      <sheetName val="Hoja2"/>
      <sheetName val="Hoja1"/>
    </sheetNames>
    <sheetDataSet>
      <sheetData sheetId="0"/>
      <sheetData sheetId="1"/>
      <sheetData sheetId="2">
        <row r="1">
          <cell r="A1" t="str">
            <v>CUMPLE</v>
          </cell>
        </row>
        <row r="2">
          <cell r="A2" t="str">
            <v>NO CUMPLE</v>
          </cell>
        </row>
      </sheetData>
      <sheetData sheetId="3"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adro1. Resumen"/>
      <sheetName val="Cuadro2.  Caract."/>
      <sheetName val="Cuadro3.  Valor"/>
      <sheetName val="Cuadro4. Pond."/>
      <sheetName val="Cuadro5. Exp"/>
      <sheetName val="Cuadro6. Cump"/>
      <sheetName val="Macro1"/>
      <sheetName val="Acum"/>
      <sheetName val="Cuadro1__Resumen"/>
      <sheetName val="Cuadro2___Caract_"/>
      <sheetName val="Cuadro3___Valor"/>
      <sheetName val="Cuadro4__Pond_"/>
      <sheetName val="Cuadro5__Exp"/>
      <sheetName val="Cuadro6__Cump"/>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sheetData sheetId="9"/>
      <sheetData sheetId="10"/>
      <sheetData sheetId="11"/>
      <sheetData sheetId="12"/>
      <sheetData sheetId="13"/>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upuesto"/>
      <sheetName val="COSTOxTRAMO"/>
      <sheetName val="CANTxCUENTA"/>
      <sheetName val="CANTIDADES"/>
      <sheetName val="DATOS_SIG"/>
      <sheetName val="BASE_DATOS"/>
      <sheetName val="ItemesSAO"/>
      <sheetName val="PreciosSAO"/>
      <sheetName val="Consulta"/>
    </sheetNames>
    <sheetDataSet>
      <sheetData sheetId="0" refreshError="1"/>
      <sheetData sheetId="1" refreshError="1"/>
      <sheetData sheetId="2">
        <row r="469">
          <cell r="D469">
            <v>4013098</v>
          </cell>
          <cell r="E469">
            <v>6.1199999999999992</v>
          </cell>
          <cell r="F469" t="str">
            <v>R</v>
          </cell>
          <cell r="G469">
            <v>4015102</v>
          </cell>
          <cell r="H469">
            <v>53.41</v>
          </cell>
          <cell r="I469" t="str">
            <v>D</v>
          </cell>
          <cell r="J469">
            <v>4015401</v>
          </cell>
          <cell r="K469">
            <v>1</v>
          </cell>
          <cell r="L469" t="str">
            <v>S</v>
          </cell>
        </row>
        <row r="470">
          <cell r="D470">
            <v>4013099</v>
          </cell>
          <cell r="E470">
            <v>77</v>
          </cell>
          <cell r="F470" t="str">
            <v>R</v>
          </cell>
          <cell r="G470">
            <v>4015140</v>
          </cell>
          <cell r="H470">
            <v>41.379999999999995</v>
          </cell>
          <cell r="I470" t="str">
            <v>D</v>
          </cell>
          <cell r="J470">
            <v>4015520</v>
          </cell>
          <cell r="K470">
            <v>0.2</v>
          </cell>
          <cell r="L470" t="str">
            <v>S</v>
          </cell>
        </row>
        <row r="471">
          <cell r="D471">
            <v>4014999</v>
          </cell>
          <cell r="E471">
            <v>7957.4629999999979</v>
          </cell>
          <cell r="F471" t="str">
            <v>R</v>
          </cell>
          <cell r="G471">
            <v>4015205</v>
          </cell>
          <cell r="H471">
            <v>751.39700000000005</v>
          </cell>
          <cell r="I471" t="str">
            <v>D</v>
          </cell>
          <cell r="J471">
            <v>4015530</v>
          </cell>
          <cell r="K471">
            <v>0.31359999999999999</v>
          </cell>
          <cell r="L471" t="str">
            <v>S</v>
          </cell>
        </row>
        <row r="472">
          <cell r="D472">
            <v>4015205</v>
          </cell>
          <cell r="E472">
            <v>223.72498520766561</v>
          </cell>
          <cell r="F472" t="str">
            <v>R</v>
          </cell>
          <cell r="G472">
            <v>4021103</v>
          </cell>
          <cell r="H472">
            <v>2812.5749470927371</v>
          </cell>
          <cell r="I472" t="str">
            <v>D</v>
          </cell>
          <cell r="J472">
            <v>4015537</v>
          </cell>
          <cell r="K472">
            <v>3.6890000000000001</v>
          </cell>
          <cell r="L472" t="str">
            <v>S</v>
          </cell>
        </row>
        <row r="473">
          <cell r="D473">
            <v>4015210</v>
          </cell>
          <cell r="E473">
            <v>145.2876</v>
          </cell>
          <cell r="F473" t="str">
            <v>R</v>
          </cell>
          <cell r="G473">
            <v>4021130</v>
          </cell>
          <cell r="H473">
            <v>315.33346528735115</v>
          </cell>
          <cell r="I473" t="str">
            <v>D</v>
          </cell>
          <cell r="J473">
            <v>4015601</v>
          </cell>
          <cell r="K473">
            <v>21</v>
          </cell>
          <cell r="L473" t="str">
            <v>S</v>
          </cell>
        </row>
        <row r="474">
          <cell r="D474">
            <v>4015301</v>
          </cell>
          <cell r="E474">
            <v>237.96200000000007</v>
          </cell>
          <cell r="F474" t="str">
            <v>R</v>
          </cell>
          <cell r="G474">
            <v>4022135</v>
          </cell>
          <cell r="H474">
            <v>1039.2564613012132</v>
          </cell>
          <cell r="I474" t="str">
            <v>D</v>
          </cell>
          <cell r="J474">
            <v>4021103</v>
          </cell>
          <cell r="K474">
            <v>216.5380212756445</v>
          </cell>
          <cell r="L474" t="str">
            <v>S</v>
          </cell>
        </row>
        <row r="475">
          <cell r="D475">
            <v>4015350</v>
          </cell>
          <cell r="E475">
            <v>72.913646340660918</v>
          </cell>
          <cell r="F475" t="str">
            <v>R</v>
          </cell>
          <cell r="G475">
            <v>4022230</v>
          </cell>
          <cell r="H475">
            <v>54.697708489537568</v>
          </cell>
          <cell r="I475" t="str">
            <v>D</v>
          </cell>
          <cell r="J475">
            <v>4021130</v>
          </cell>
          <cell r="K475">
            <v>2.9</v>
          </cell>
          <cell r="L475" t="str">
            <v>S</v>
          </cell>
        </row>
        <row r="476">
          <cell r="D476">
            <v>4015398</v>
          </cell>
          <cell r="E476">
            <v>10.717000000000001</v>
          </cell>
          <cell r="F476" t="str">
            <v>R</v>
          </cell>
          <cell r="G476">
            <v>4024112</v>
          </cell>
          <cell r="H476">
            <v>2507.7708939792028</v>
          </cell>
          <cell r="I476" t="str">
            <v>D</v>
          </cell>
          <cell r="J476">
            <v>4021203</v>
          </cell>
          <cell r="K476">
            <v>216.67259999999999</v>
          </cell>
          <cell r="L476" t="str">
            <v>S</v>
          </cell>
        </row>
        <row r="477">
          <cell r="D477">
            <v>4015399</v>
          </cell>
          <cell r="E477">
            <v>461.77600000000001</v>
          </cell>
          <cell r="F477" t="str">
            <v>R</v>
          </cell>
          <cell r="G477">
            <v>4025001</v>
          </cell>
          <cell r="H477">
            <v>3096.2625643800875</v>
          </cell>
          <cell r="I477" t="str">
            <v>D</v>
          </cell>
          <cell r="J477">
            <v>4021230</v>
          </cell>
          <cell r="K477">
            <v>1.2109999999999999</v>
          </cell>
          <cell r="L477" t="str">
            <v>S</v>
          </cell>
        </row>
        <row r="478">
          <cell r="D478">
            <v>4015537</v>
          </cell>
          <cell r="E478">
            <v>3.2304999999999997</v>
          </cell>
          <cell r="F478" t="str">
            <v>R</v>
          </cell>
          <cell r="G478">
            <v>4030101</v>
          </cell>
          <cell r="H478">
            <v>79.211800000000025</v>
          </cell>
          <cell r="I478" t="str">
            <v>D</v>
          </cell>
          <cell r="J478">
            <v>4021303</v>
          </cell>
          <cell r="K478">
            <v>7.6519696426659038</v>
          </cell>
          <cell r="L478" t="str">
            <v>S</v>
          </cell>
        </row>
        <row r="479">
          <cell r="D479">
            <v>4021103</v>
          </cell>
          <cell r="E479">
            <v>15500.544823765253</v>
          </cell>
          <cell r="F479" t="str">
            <v>R</v>
          </cell>
          <cell r="G479">
            <v>4030103</v>
          </cell>
          <cell r="H479">
            <v>11.827580000000001</v>
          </cell>
          <cell r="I479" t="str">
            <v>D</v>
          </cell>
          <cell r="J479">
            <v>4021357</v>
          </cell>
          <cell r="K479">
            <v>27.14</v>
          </cell>
          <cell r="L479" t="str">
            <v>S</v>
          </cell>
        </row>
        <row r="480">
          <cell r="D480">
            <v>4021130</v>
          </cell>
          <cell r="E480">
            <v>3799.4641115111131</v>
          </cell>
          <cell r="F480" t="str">
            <v>R</v>
          </cell>
          <cell r="G480">
            <v>4030301</v>
          </cell>
          <cell r="H480">
            <v>255.37676999999994</v>
          </cell>
          <cell r="I480" t="str">
            <v>D</v>
          </cell>
          <cell r="J480">
            <v>4023001</v>
          </cell>
          <cell r="K480">
            <v>0.37539426558634859</v>
          </cell>
          <cell r="L480" t="str">
            <v>S</v>
          </cell>
        </row>
        <row r="481">
          <cell r="D481">
            <v>4021140</v>
          </cell>
          <cell r="E481">
            <v>332.1422425103201</v>
          </cell>
          <cell r="F481" t="str">
            <v>R</v>
          </cell>
          <cell r="G481">
            <v>4030705</v>
          </cell>
          <cell r="H481">
            <v>79.211800000000025</v>
          </cell>
          <cell r="I481" t="str">
            <v>D</v>
          </cell>
          <cell r="J481">
            <v>4024103</v>
          </cell>
          <cell r="K481">
            <v>61.586007617456119</v>
          </cell>
          <cell r="L481" t="str">
            <v>S</v>
          </cell>
        </row>
        <row r="482">
          <cell r="D482">
            <v>4021203</v>
          </cell>
          <cell r="E482">
            <v>436.02859327770398</v>
          </cell>
          <cell r="F482" t="str">
            <v>R</v>
          </cell>
          <cell r="G482">
            <v>4030801</v>
          </cell>
          <cell r="H482">
            <v>11.827580000000001</v>
          </cell>
          <cell r="I482" t="str">
            <v>D</v>
          </cell>
          <cell r="J482">
            <v>4024106</v>
          </cell>
          <cell r="K482">
            <v>9.8000000000000007</v>
          </cell>
          <cell r="L482" t="str">
            <v>S</v>
          </cell>
        </row>
        <row r="483">
          <cell r="D483">
            <v>4021230</v>
          </cell>
          <cell r="E483">
            <v>59.310009044154548</v>
          </cell>
          <cell r="F483" t="str">
            <v>R</v>
          </cell>
          <cell r="G483">
            <v>4040107</v>
          </cell>
          <cell r="H483">
            <v>32.75</v>
          </cell>
          <cell r="I483" t="str">
            <v>D</v>
          </cell>
          <cell r="J483">
            <v>4024112</v>
          </cell>
          <cell r="K483">
            <v>71.912516789911891</v>
          </cell>
          <cell r="L483" t="str">
            <v>S</v>
          </cell>
        </row>
        <row r="484">
          <cell r="D484">
            <v>4021303</v>
          </cell>
          <cell r="E484">
            <v>353.32835059143383</v>
          </cell>
          <cell r="F484" t="str">
            <v>R</v>
          </cell>
          <cell r="G484">
            <v>4040201</v>
          </cell>
          <cell r="H484">
            <v>40.019999999999996</v>
          </cell>
          <cell r="I484" t="str">
            <v>D</v>
          </cell>
          <cell r="J484">
            <v>4025001</v>
          </cell>
          <cell r="K484">
            <v>128.86398330085436</v>
          </cell>
          <cell r="L484" t="str">
            <v>S</v>
          </cell>
        </row>
        <row r="485">
          <cell r="D485">
            <v>4022135</v>
          </cell>
          <cell r="E485">
            <v>920.99049694999985</v>
          </cell>
          <cell r="F485" t="str">
            <v>R</v>
          </cell>
          <cell r="G485">
            <v>4040303</v>
          </cell>
          <cell r="H485">
            <v>504.22300000000018</v>
          </cell>
          <cell r="I485" t="str">
            <v>D</v>
          </cell>
          <cell r="J485">
            <v>4030101</v>
          </cell>
          <cell r="K485">
            <v>19.602899999999995</v>
          </cell>
          <cell r="L485" t="str">
            <v>S</v>
          </cell>
        </row>
        <row r="486">
          <cell r="D486">
            <v>4022136</v>
          </cell>
          <cell r="E486">
            <v>29761.837960466411</v>
          </cell>
          <cell r="F486" t="str">
            <v>R</v>
          </cell>
          <cell r="G486">
            <v>4040313</v>
          </cell>
          <cell r="H486">
            <v>24.773</v>
          </cell>
          <cell r="I486" t="str">
            <v>D</v>
          </cell>
          <cell r="J486">
            <v>4030103</v>
          </cell>
          <cell r="K486">
            <v>1.7189999999999999</v>
          </cell>
          <cell r="L486" t="str">
            <v>S</v>
          </cell>
        </row>
        <row r="487">
          <cell r="D487">
            <v>4022137</v>
          </cell>
          <cell r="E487">
            <v>3674.847004739986</v>
          </cell>
          <cell r="F487" t="str">
            <v>R</v>
          </cell>
          <cell r="G487">
            <v>4040323</v>
          </cell>
          <cell r="H487">
            <v>159.40599999999998</v>
          </cell>
          <cell r="I487" t="str">
            <v>D</v>
          </cell>
          <cell r="J487">
            <v>4030301</v>
          </cell>
          <cell r="K487">
            <v>47.745600000000003</v>
          </cell>
          <cell r="L487" t="str">
            <v>S</v>
          </cell>
        </row>
        <row r="488">
          <cell r="D488">
            <v>4022138</v>
          </cell>
          <cell r="E488">
            <v>1229.3064462000038</v>
          </cell>
          <cell r="F488" t="str">
            <v>R</v>
          </cell>
          <cell r="G488">
            <v>4040365</v>
          </cell>
          <cell r="H488">
            <v>62.994999999999997</v>
          </cell>
          <cell r="I488" t="str">
            <v>D</v>
          </cell>
          <cell r="J488">
            <v>4030705</v>
          </cell>
          <cell r="K488">
            <v>19.602899999999995</v>
          </cell>
          <cell r="L488" t="str">
            <v>S</v>
          </cell>
        </row>
        <row r="489">
          <cell r="D489">
            <v>4022230</v>
          </cell>
          <cell r="E489">
            <v>48.473184049999986</v>
          </cell>
          <cell r="F489" t="str">
            <v>R</v>
          </cell>
          <cell r="G489">
            <v>4040420</v>
          </cell>
          <cell r="H489">
            <v>265.73433636635082</v>
          </cell>
          <cell r="I489" t="str">
            <v>D</v>
          </cell>
          <cell r="J489">
            <v>4030801</v>
          </cell>
          <cell r="K489">
            <v>1.3369999999999997</v>
          </cell>
          <cell r="L489" t="str">
            <v>S</v>
          </cell>
        </row>
        <row r="490">
          <cell r="D490">
            <v>4022232</v>
          </cell>
          <cell r="E490">
            <v>1566.4125242350749</v>
          </cell>
          <cell r="F490" t="str">
            <v>R</v>
          </cell>
          <cell r="G490">
            <v>4040603</v>
          </cell>
          <cell r="H490">
            <v>342.43099999999998</v>
          </cell>
          <cell r="I490" t="str">
            <v>D</v>
          </cell>
          <cell r="J490">
            <v>4040303</v>
          </cell>
          <cell r="K490">
            <v>38.010000000000005</v>
          </cell>
          <cell r="L490" t="str">
            <v>S</v>
          </cell>
        </row>
        <row r="491">
          <cell r="D491">
            <v>4022235</v>
          </cell>
          <cell r="E491">
            <v>408.31633385999874</v>
          </cell>
          <cell r="F491" t="str">
            <v>R</v>
          </cell>
          <cell r="G491">
            <v>4083044</v>
          </cell>
          <cell r="H491">
            <v>2398.5463386935962</v>
          </cell>
          <cell r="I491" t="str">
            <v>D</v>
          </cell>
          <cell r="J491">
            <v>4040403</v>
          </cell>
          <cell r="K491">
            <v>30.061599999999999</v>
          </cell>
          <cell r="L491" t="str">
            <v>S</v>
          </cell>
        </row>
        <row r="492">
          <cell r="D492">
            <v>4022236</v>
          </cell>
          <cell r="E492">
            <v>526.8456198000016</v>
          </cell>
          <cell r="F492" t="str">
            <v>R</v>
          </cell>
          <cell r="G492">
            <v>4083170</v>
          </cell>
          <cell r="H492">
            <v>30</v>
          </cell>
          <cell r="I492" t="str">
            <v>D</v>
          </cell>
          <cell r="J492">
            <v>4040420</v>
          </cell>
          <cell r="K492">
            <v>29.666675121627971</v>
          </cell>
          <cell r="L492" t="str">
            <v>S</v>
          </cell>
        </row>
        <row r="493">
          <cell r="D493">
            <v>4023001</v>
          </cell>
          <cell r="E493">
            <v>196.17648794506428</v>
          </cell>
          <cell r="F493" t="str">
            <v>R</v>
          </cell>
          <cell r="G493">
            <v>4083292</v>
          </cell>
          <cell r="H493">
            <v>226</v>
          </cell>
          <cell r="I493" t="str">
            <v>D</v>
          </cell>
          <cell r="J493">
            <v>4040511</v>
          </cell>
          <cell r="K493">
            <v>16</v>
          </cell>
          <cell r="L493" t="str">
            <v>S</v>
          </cell>
        </row>
        <row r="494">
          <cell r="D494">
            <v>4024103</v>
          </cell>
          <cell r="E494">
            <v>1511.9377623530543</v>
          </cell>
          <cell r="F494" t="str">
            <v>R</v>
          </cell>
          <cell r="G494">
            <v>4083464</v>
          </cell>
          <cell r="H494">
            <v>5</v>
          </cell>
          <cell r="I494" t="str">
            <v>D</v>
          </cell>
          <cell r="J494">
            <v>4040527</v>
          </cell>
          <cell r="K494">
            <v>5.6680000000000001</v>
          </cell>
          <cell r="L494" t="str">
            <v>S</v>
          </cell>
        </row>
        <row r="495">
          <cell r="D495">
            <v>4024112</v>
          </cell>
          <cell r="E495">
            <v>13980.905437246176</v>
          </cell>
          <cell r="F495" t="str">
            <v>R</v>
          </cell>
          <cell r="G495">
            <v>4083534</v>
          </cell>
          <cell r="H495">
            <v>86</v>
          </cell>
          <cell r="I495" t="str">
            <v>D</v>
          </cell>
          <cell r="J495">
            <v>4040598</v>
          </cell>
          <cell r="K495">
            <v>306.26</v>
          </cell>
          <cell r="L495" t="str">
            <v>S</v>
          </cell>
        </row>
        <row r="496">
          <cell r="D496">
            <v>4024212</v>
          </cell>
          <cell r="E496">
            <v>213.02561999999995</v>
          </cell>
          <cell r="F496" t="str">
            <v>R</v>
          </cell>
          <cell r="G496">
            <v>4083550</v>
          </cell>
          <cell r="H496">
            <v>170</v>
          </cell>
          <cell r="I496" t="str">
            <v>D</v>
          </cell>
          <cell r="J496">
            <v>4040599</v>
          </cell>
          <cell r="K496">
            <v>122.18600000000001</v>
          </cell>
          <cell r="L496" t="str">
            <v>S</v>
          </cell>
        </row>
        <row r="497">
          <cell r="D497">
            <v>4025001</v>
          </cell>
          <cell r="E497">
            <v>17235.464720112879</v>
          </cell>
          <cell r="F497" t="str">
            <v>R</v>
          </cell>
          <cell r="G497">
            <v>4083552</v>
          </cell>
          <cell r="H497">
            <v>15</v>
          </cell>
          <cell r="I497" t="str">
            <v>D</v>
          </cell>
          <cell r="J497">
            <v>4040801</v>
          </cell>
          <cell r="K497">
            <v>17</v>
          </cell>
          <cell r="L497" t="str">
            <v>S</v>
          </cell>
        </row>
        <row r="498">
          <cell r="D498">
            <v>4027001</v>
          </cell>
          <cell r="E498">
            <v>1748.9666482340522</v>
          </cell>
          <cell r="F498" t="str">
            <v>R</v>
          </cell>
          <cell r="G498">
            <v>4083554</v>
          </cell>
          <cell r="H498">
            <v>19</v>
          </cell>
          <cell r="I498" t="str">
            <v>D</v>
          </cell>
          <cell r="J498">
            <v>4042020</v>
          </cell>
          <cell r="K498">
            <v>18</v>
          </cell>
          <cell r="L498" t="str">
            <v>S</v>
          </cell>
        </row>
        <row r="499">
          <cell r="D499">
            <v>4030101</v>
          </cell>
          <cell r="E499">
            <v>379.21113000000003</v>
          </cell>
          <cell r="F499" t="str">
            <v>R</v>
          </cell>
          <cell r="G499">
            <v>4083556</v>
          </cell>
          <cell r="H499">
            <v>18</v>
          </cell>
          <cell r="I499" t="str">
            <v>D</v>
          </cell>
          <cell r="J499">
            <v>4042098</v>
          </cell>
          <cell r="K499">
            <v>523</v>
          </cell>
          <cell r="L499" t="str">
            <v>S</v>
          </cell>
        </row>
        <row r="500">
          <cell r="D500">
            <v>4030103</v>
          </cell>
          <cell r="E500">
            <v>380.52383999999995</v>
          </cell>
          <cell r="F500" t="str">
            <v>R</v>
          </cell>
          <cell r="G500">
            <v>4083558</v>
          </cell>
          <cell r="H500">
            <v>4</v>
          </cell>
          <cell r="I500" t="str">
            <v>D</v>
          </cell>
          <cell r="J500">
            <v>4042099</v>
          </cell>
          <cell r="K500">
            <v>22</v>
          </cell>
          <cell r="L500" t="str">
            <v>S</v>
          </cell>
        </row>
        <row r="501">
          <cell r="D501">
            <v>4030130</v>
          </cell>
          <cell r="E501">
            <v>3.8170000000000002</v>
          </cell>
          <cell r="F501" t="str">
            <v>R</v>
          </cell>
          <cell r="G501">
            <v>4083599</v>
          </cell>
          <cell r="H501">
            <v>57</v>
          </cell>
          <cell r="I501" t="str">
            <v>D</v>
          </cell>
          <cell r="J501">
            <v>4042499</v>
          </cell>
          <cell r="K501">
            <v>1</v>
          </cell>
          <cell r="L501" t="str">
            <v>S</v>
          </cell>
        </row>
        <row r="502">
          <cell r="D502">
            <v>4030301</v>
          </cell>
          <cell r="E502">
            <v>1423.6682580000004</v>
          </cell>
          <cell r="F502" t="str">
            <v>R</v>
          </cell>
          <cell r="G502">
            <v>4083644</v>
          </cell>
          <cell r="H502">
            <v>5</v>
          </cell>
          <cell r="I502" t="str">
            <v>D</v>
          </cell>
          <cell r="J502">
            <v>4051001</v>
          </cell>
          <cell r="K502">
            <v>3.1631999999999998</v>
          </cell>
          <cell r="L502" t="str">
            <v>S</v>
          </cell>
        </row>
        <row r="503">
          <cell r="D503">
            <v>4030705</v>
          </cell>
          <cell r="E503">
            <v>440.01228309812461</v>
          </cell>
          <cell r="F503" t="str">
            <v>R</v>
          </cell>
          <cell r="G503">
            <v>4085901</v>
          </cell>
          <cell r="H503">
            <v>19</v>
          </cell>
          <cell r="I503" t="str">
            <v>D</v>
          </cell>
          <cell r="J503">
            <v>4051074</v>
          </cell>
          <cell r="K503">
            <v>2.4249358723862122</v>
          </cell>
          <cell r="L503" t="str">
            <v>S</v>
          </cell>
        </row>
        <row r="504">
          <cell r="D504">
            <v>4030715</v>
          </cell>
          <cell r="E504">
            <v>308.24334399999998</v>
          </cell>
          <cell r="F504" t="str">
            <v>R</v>
          </cell>
          <cell r="G504">
            <v>4086001</v>
          </cell>
          <cell r="H504">
            <v>576</v>
          </cell>
          <cell r="I504" t="str">
            <v>D</v>
          </cell>
          <cell r="J504">
            <v>4051131</v>
          </cell>
          <cell r="K504">
            <v>22.17</v>
          </cell>
          <cell r="L504" t="str">
            <v>S</v>
          </cell>
        </row>
        <row r="505">
          <cell r="D505">
            <v>4030801</v>
          </cell>
          <cell r="E505">
            <v>509.64442911153856</v>
          </cell>
          <cell r="F505" t="str">
            <v>R</v>
          </cell>
          <cell r="G505">
            <v>4270205</v>
          </cell>
          <cell r="H505">
            <v>31</v>
          </cell>
          <cell r="I505" t="str">
            <v>D</v>
          </cell>
          <cell r="J505">
            <v>4051159</v>
          </cell>
          <cell r="K505">
            <v>23.86</v>
          </cell>
          <cell r="L505" t="str">
            <v>S</v>
          </cell>
        </row>
        <row r="506">
          <cell r="D506">
            <v>4030910</v>
          </cell>
          <cell r="E506">
            <v>3.8170000000000002</v>
          </cell>
          <cell r="F506" t="str">
            <v>R</v>
          </cell>
          <cell r="J506">
            <v>4051195</v>
          </cell>
          <cell r="K506">
            <v>21.49</v>
          </cell>
          <cell r="L506" t="str">
            <v>S</v>
          </cell>
        </row>
        <row r="507">
          <cell r="D507">
            <v>4040107</v>
          </cell>
          <cell r="E507">
            <v>325.06199999999995</v>
          </cell>
          <cell r="F507" t="str">
            <v>R</v>
          </cell>
          <cell r="J507">
            <v>4051196</v>
          </cell>
          <cell r="K507">
            <v>5.65</v>
          </cell>
          <cell r="L507" t="str">
            <v>S</v>
          </cell>
        </row>
        <row r="508">
          <cell r="D508">
            <v>4040201</v>
          </cell>
          <cell r="E508">
            <v>38</v>
          </cell>
          <cell r="F508" t="str">
            <v>R</v>
          </cell>
          <cell r="J508">
            <v>4051197</v>
          </cell>
          <cell r="K508">
            <v>151.98971224003762</v>
          </cell>
          <cell r="L508" t="str">
            <v>S</v>
          </cell>
        </row>
        <row r="509">
          <cell r="D509">
            <v>4040301</v>
          </cell>
          <cell r="E509">
            <v>145.2876</v>
          </cell>
          <cell r="F509" t="str">
            <v>R</v>
          </cell>
          <cell r="J509">
            <v>4051402</v>
          </cell>
          <cell r="K509">
            <v>32.5</v>
          </cell>
          <cell r="L509" t="str">
            <v>S</v>
          </cell>
        </row>
        <row r="510">
          <cell r="D510">
            <v>4040303</v>
          </cell>
          <cell r="E510">
            <v>719.07451319309791</v>
          </cell>
          <cell r="F510" t="str">
            <v>R</v>
          </cell>
          <cell r="J510">
            <v>4060120</v>
          </cell>
          <cell r="K510">
            <v>4904.0360000000001</v>
          </cell>
          <cell r="L510" t="str">
            <v>S</v>
          </cell>
        </row>
        <row r="511">
          <cell r="D511">
            <v>4040343</v>
          </cell>
          <cell r="E511">
            <v>70.599380773498211</v>
          </cell>
          <cell r="F511" t="str">
            <v>R</v>
          </cell>
          <cell r="J511">
            <v>4060122</v>
          </cell>
          <cell r="K511">
            <v>169</v>
          </cell>
          <cell r="L511" t="str">
            <v>S</v>
          </cell>
        </row>
        <row r="512">
          <cell r="D512">
            <v>4040410</v>
          </cell>
          <cell r="E512">
            <v>315.86995385135964</v>
          </cell>
          <cell r="F512" t="str">
            <v>R</v>
          </cell>
          <cell r="J512">
            <v>4060124</v>
          </cell>
          <cell r="K512">
            <v>3328.9</v>
          </cell>
          <cell r="L512" t="str">
            <v>S</v>
          </cell>
        </row>
        <row r="513">
          <cell r="D513">
            <v>4040420</v>
          </cell>
          <cell r="E513">
            <v>2026.8404636649302</v>
          </cell>
          <cell r="F513" t="str">
            <v>R</v>
          </cell>
          <cell r="J513">
            <v>4060126</v>
          </cell>
          <cell r="K513">
            <v>829</v>
          </cell>
          <cell r="L513" t="str">
            <v>S</v>
          </cell>
        </row>
        <row r="514">
          <cell r="D514">
            <v>4040599</v>
          </cell>
          <cell r="E514">
            <v>419.45524901344686</v>
          </cell>
          <cell r="F514" t="str">
            <v>R</v>
          </cell>
          <cell r="J514">
            <v>4060128</v>
          </cell>
          <cell r="K514">
            <v>89</v>
          </cell>
          <cell r="L514" t="str">
            <v>S</v>
          </cell>
        </row>
        <row r="515">
          <cell r="D515">
            <v>4040603</v>
          </cell>
          <cell r="E515">
            <v>4027.6207799999988</v>
          </cell>
          <cell r="F515" t="str">
            <v>R</v>
          </cell>
          <cell r="J515">
            <v>4060199</v>
          </cell>
          <cell r="K515">
            <v>5470</v>
          </cell>
          <cell r="L515" t="str">
            <v>S</v>
          </cell>
        </row>
        <row r="516">
          <cell r="D516">
            <v>4040701</v>
          </cell>
          <cell r="E516">
            <v>11</v>
          </cell>
          <cell r="F516" t="str">
            <v>R</v>
          </cell>
          <cell r="J516">
            <v>4083048</v>
          </cell>
          <cell r="K516">
            <v>179.145785698964</v>
          </cell>
          <cell r="L516" t="str">
            <v>S</v>
          </cell>
        </row>
        <row r="517">
          <cell r="D517">
            <v>4040703</v>
          </cell>
          <cell r="E517">
            <v>15</v>
          </cell>
          <cell r="F517" t="str">
            <v>R</v>
          </cell>
          <cell r="J517">
            <v>4086310</v>
          </cell>
          <cell r="K517">
            <v>40</v>
          </cell>
          <cell r="L517" t="str">
            <v>S</v>
          </cell>
        </row>
        <row r="518">
          <cell r="D518">
            <v>4040710</v>
          </cell>
          <cell r="E518">
            <v>8</v>
          </cell>
          <cell r="F518" t="str">
            <v>R</v>
          </cell>
          <cell r="J518">
            <v>4086602</v>
          </cell>
          <cell r="K518">
            <v>43.3</v>
          </cell>
          <cell r="L518" t="str">
            <v>S</v>
          </cell>
        </row>
        <row r="519">
          <cell r="D519">
            <v>4040713</v>
          </cell>
          <cell r="E519">
            <v>61</v>
          </cell>
          <cell r="F519" t="str">
            <v>R</v>
          </cell>
          <cell r="J519">
            <v>4086604</v>
          </cell>
          <cell r="K519">
            <v>4.5</v>
          </cell>
          <cell r="L519" t="str">
            <v>S</v>
          </cell>
        </row>
        <row r="520">
          <cell r="D520">
            <v>4040715</v>
          </cell>
          <cell r="E520">
            <v>1</v>
          </cell>
          <cell r="F520" t="str">
            <v>R</v>
          </cell>
          <cell r="J520">
            <v>4230100</v>
          </cell>
          <cell r="K520">
            <v>21</v>
          </cell>
          <cell r="L520" t="str">
            <v>S</v>
          </cell>
        </row>
        <row r="521">
          <cell r="D521">
            <v>4040716</v>
          </cell>
          <cell r="E521">
            <v>32</v>
          </cell>
          <cell r="F521" t="str">
            <v>R</v>
          </cell>
        </row>
        <row r="522">
          <cell r="D522">
            <v>4040717</v>
          </cell>
          <cell r="E522">
            <v>33</v>
          </cell>
          <cell r="F522" t="str">
            <v>R</v>
          </cell>
        </row>
        <row r="523">
          <cell r="D523">
            <v>4040718</v>
          </cell>
          <cell r="E523">
            <v>17</v>
          </cell>
          <cell r="F523" t="str">
            <v>R</v>
          </cell>
        </row>
        <row r="524">
          <cell r="D524">
            <v>4040719</v>
          </cell>
          <cell r="E524">
            <v>45</v>
          </cell>
          <cell r="F524" t="str">
            <v>R</v>
          </cell>
        </row>
        <row r="525">
          <cell r="D525">
            <v>4040720</v>
          </cell>
          <cell r="E525">
            <v>384</v>
          </cell>
          <cell r="F525" t="str">
            <v>R</v>
          </cell>
        </row>
        <row r="526">
          <cell r="D526">
            <v>4042161</v>
          </cell>
          <cell r="E526">
            <v>9311.8646957866313</v>
          </cell>
          <cell r="F526" t="str">
            <v>R</v>
          </cell>
        </row>
        <row r="527">
          <cell r="D527">
            <v>4042162</v>
          </cell>
          <cell r="E527">
            <v>3125.943428467107</v>
          </cell>
          <cell r="F527" t="str">
            <v>R</v>
          </cell>
        </row>
        <row r="528">
          <cell r="D528">
            <v>4051101</v>
          </cell>
          <cell r="E528">
            <v>17.325678655600402</v>
          </cell>
          <cell r="F528" t="str">
            <v>R</v>
          </cell>
        </row>
        <row r="529">
          <cell r="D529">
            <v>4051105</v>
          </cell>
          <cell r="E529">
            <v>13.001603393997005</v>
          </cell>
          <cell r="F529" t="str">
            <v>R</v>
          </cell>
        </row>
        <row r="530">
          <cell r="D530">
            <v>4051115</v>
          </cell>
          <cell r="E530">
            <v>4.2</v>
          </cell>
          <cell r="F530" t="str">
            <v>R</v>
          </cell>
        </row>
        <row r="531">
          <cell r="D531">
            <v>4051123</v>
          </cell>
          <cell r="E531">
            <v>4.2</v>
          </cell>
          <cell r="F531" t="str">
            <v>R</v>
          </cell>
        </row>
        <row r="532">
          <cell r="D532">
            <v>4051133</v>
          </cell>
          <cell r="E532">
            <v>12.91</v>
          </cell>
          <cell r="F532" t="str">
            <v>R</v>
          </cell>
        </row>
        <row r="533">
          <cell r="D533">
            <v>4051165</v>
          </cell>
          <cell r="E533">
            <v>5.7873899999998617</v>
          </cell>
          <cell r="F533" t="str">
            <v>R</v>
          </cell>
        </row>
        <row r="534">
          <cell r="D534">
            <v>4051198</v>
          </cell>
          <cell r="E534">
            <v>3.1667253948185117</v>
          </cell>
          <cell r="F534" t="str">
            <v>R</v>
          </cell>
        </row>
        <row r="535">
          <cell r="D535">
            <v>4051199</v>
          </cell>
          <cell r="E535">
            <v>0.58080194183241307</v>
          </cell>
          <cell r="F535" t="str">
            <v>R</v>
          </cell>
        </row>
        <row r="536">
          <cell r="D536">
            <v>4051350</v>
          </cell>
          <cell r="E536">
            <v>2.4</v>
          </cell>
          <cell r="F536" t="str">
            <v>R</v>
          </cell>
        </row>
        <row r="537">
          <cell r="D537">
            <v>4060120</v>
          </cell>
          <cell r="E537">
            <v>1710.9469999999999</v>
          </cell>
          <cell r="F537" t="str">
            <v>R</v>
          </cell>
        </row>
        <row r="538">
          <cell r="D538">
            <v>4060126</v>
          </cell>
          <cell r="E538">
            <v>1577.0259028133046</v>
          </cell>
          <cell r="F538" t="str">
            <v>R</v>
          </cell>
        </row>
        <row r="539">
          <cell r="D539">
            <v>4060301</v>
          </cell>
          <cell r="E539">
            <v>6.1897500000000001</v>
          </cell>
          <cell r="F539" t="str">
            <v>R</v>
          </cell>
        </row>
        <row r="540">
          <cell r="D540">
            <v>4083046</v>
          </cell>
          <cell r="E540">
            <v>1229.6913315315105</v>
          </cell>
          <cell r="F540" t="str">
            <v>R</v>
          </cell>
        </row>
        <row r="541">
          <cell r="D541">
            <v>4083048</v>
          </cell>
          <cell r="E541">
            <v>1453.6118183057633</v>
          </cell>
          <cell r="F541" t="str">
            <v>R</v>
          </cell>
        </row>
        <row r="542">
          <cell r="D542">
            <v>4083050</v>
          </cell>
          <cell r="E542">
            <v>280.64402469312597</v>
          </cell>
          <cell r="F542" t="str">
            <v>R</v>
          </cell>
        </row>
        <row r="543">
          <cell r="D543">
            <v>4083052</v>
          </cell>
          <cell r="E543">
            <v>1638.9436828206265</v>
          </cell>
          <cell r="F543" t="str">
            <v>R</v>
          </cell>
        </row>
        <row r="544">
          <cell r="D544">
            <v>4083053</v>
          </cell>
          <cell r="E544">
            <v>1216.577595411952</v>
          </cell>
          <cell r="F544" t="str">
            <v>R</v>
          </cell>
        </row>
        <row r="545">
          <cell r="D545">
            <v>4083054</v>
          </cell>
          <cell r="E545">
            <v>493.0513708138655</v>
          </cell>
          <cell r="F545" t="str">
            <v>R</v>
          </cell>
        </row>
        <row r="546">
          <cell r="D546">
            <v>4083055</v>
          </cell>
          <cell r="E546">
            <v>142.48693372725737</v>
          </cell>
          <cell r="F546" t="str">
            <v>R</v>
          </cell>
        </row>
        <row r="547">
          <cell r="D547">
            <v>4083058</v>
          </cell>
          <cell r="E547">
            <v>10.654994134207662</v>
          </cell>
          <cell r="F547" t="str">
            <v>R</v>
          </cell>
        </row>
        <row r="548">
          <cell r="D548">
            <v>4083061</v>
          </cell>
          <cell r="E548">
            <v>740.58383754497481</v>
          </cell>
          <cell r="F548" t="str">
            <v>R</v>
          </cell>
        </row>
        <row r="549">
          <cell r="D549">
            <v>4083080</v>
          </cell>
          <cell r="E549">
            <v>312.56454242519351</v>
          </cell>
          <cell r="F549" t="str">
            <v>R</v>
          </cell>
        </row>
        <row r="550">
          <cell r="D550">
            <v>4083082</v>
          </cell>
          <cell r="E550">
            <v>290.44042235330107</v>
          </cell>
          <cell r="F550" t="str">
            <v>R</v>
          </cell>
        </row>
        <row r="551">
          <cell r="D551">
            <v>4083083</v>
          </cell>
          <cell r="E551">
            <v>310.66085883790777</v>
          </cell>
          <cell r="F551" t="str">
            <v>R</v>
          </cell>
        </row>
        <row r="552">
          <cell r="D552">
            <v>4083084</v>
          </cell>
          <cell r="E552">
            <v>156.19923218902332</v>
          </cell>
          <cell r="F552" t="str">
            <v>R</v>
          </cell>
        </row>
        <row r="553">
          <cell r="D553">
            <v>4083086</v>
          </cell>
          <cell r="E553">
            <v>5.080456450716957</v>
          </cell>
          <cell r="F553" t="str">
            <v>R</v>
          </cell>
        </row>
        <row r="554">
          <cell r="D554">
            <v>4083087</v>
          </cell>
          <cell r="E554">
            <v>17.270515213407482</v>
          </cell>
          <cell r="F554" t="str">
            <v>R</v>
          </cell>
        </row>
        <row r="555">
          <cell r="D555">
            <v>4083089</v>
          </cell>
          <cell r="E555">
            <v>9.3625340586830443</v>
          </cell>
          <cell r="F555" t="str">
            <v>R</v>
          </cell>
        </row>
        <row r="556">
          <cell r="D556">
            <v>4083097</v>
          </cell>
          <cell r="E556">
            <v>73.879338288332463</v>
          </cell>
          <cell r="F556" t="str">
            <v>R</v>
          </cell>
        </row>
        <row r="557">
          <cell r="D557">
            <v>4083197</v>
          </cell>
          <cell r="E557">
            <v>9.1682271459644777</v>
          </cell>
          <cell r="F557" t="str">
            <v>R</v>
          </cell>
        </row>
        <row r="558">
          <cell r="D558">
            <v>4083198</v>
          </cell>
          <cell r="E558">
            <v>81.36719047658336</v>
          </cell>
          <cell r="F558" t="str">
            <v>R</v>
          </cell>
        </row>
        <row r="559">
          <cell r="D559">
            <v>4083199</v>
          </cell>
          <cell r="E559">
            <v>68.587954254987281</v>
          </cell>
          <cell r="F559" t="str">
            <v>R</v>
          </cell>
        </row>
        <row r="560">
          <cell r="D560">
            <v>4085210</v>
          </cell>
          <cell r="E560">
            <v>129.69999999999993</v>
          </cell>
          <cell r="F560" t="str">
            <v>R</v>
          </cell>
        </row>
        <row r="561">
          <cell r="D561">
            <v>4085220</v>
          </cell>
          <cell r="E561">
            <v>70.900000000000006</v>
          </cell>
          <cell r="F561" t="str">
            <v>R</v>
          </cell>
        </row>
        <row r="562">
          <cell r="D562">
            <v>4085230</v>
          </cell>
          <cell r="E562">
            <v>12.2</v>
          </cell>
          <cell r="F562" t="str">
            <v>R</v>
          </cell>
        </row>
        <row r="563">
          <cell r="D563">
            <v>4085310</v>
          </cell>
          <cell r="E563">
            <v>511.27600000000098</v>
          </cell>
          <cell r="F563" t="str">
            <v>R</v>
          </cell>
        </row>
        <row r="564">
          <cell r="D564">
            <v>4085321</v>
          </cell>
          <cell r="E564">
            <v>160.48248440376537</v>
          </cell>
          <cell r="F564" t="str">
            <v>R</v>
          </cell>
        </row>
        <row r="565">
          <cell r="D565">
            <v>4085330</v>
          </cell>
          <cell r="E565">
            <v>22.74200000000069</v>
          </cell>
          <cell r="F565" t="str">
            <v>R</v>
          </cell>
        </row>
        <row r="566">
          <cell r="D566">
            <v>4085405</v>
          </cell>
          <cell r="E566">
            <v>381</v>
          </cell>
          <cell r="F566" t="str">
            <v>R</v>
          </cell>
        </row>
        <row r="567">
          <cell r="D567">
            <v>4085406</v>
          </cell>
          <cell r="E567">
            <v>381</v>
          </cell>
          <cell r="F567" t="str">
            <v>R</v>
          </cell>
        </row>
        <row r="568">
          <cell r="D568">
            <v>4085501</v>
          </cell>
          <cell r="E568">
            <v>0.52</v>
          </cell>
          <cell r="F568" t="str">
            <v>R</v>
          </cell>
        </row>
        <row r="569">
          <cell r="D569">
            <v>4085601</v>
          </cell>
          <cell r="E569">
            <v>50</v>
          </cell>
          <cell r="F569" t="str">
            <v>R</v>
          </cell>
        </row>
        <row r="570">
          <cell r="D570">
            <v>4085621</v>
          </cell>
          <cell r="E570">
            <v>31</v>
          </cell>
          <cell r="F570" t="str">
            <v>R</v>
          </cell>
        </row>
        <row r="571">
          <cell r="D571">
            <v>4085660</v>
          </cell>
          <cell r="E571">
            <v>48</v>
          </cell>
          <cell r="F571" t="str">
            <v>R</v>
          </cell>
        </row>
        <row r="572">
          <cell r="D572">
            <v>4085802</v>
          </cell>
          <cell r="E572">
            <v>0.79999999999999982</v>
          </cell>
          <cell r="F572" t="str">
            <v>R</v>
          </cell>
        </row>
        <row r="573">
          <cell r="D573">
            <v>4085804</v>
          </cell>
          <cell r="E573">
            <v>4.0999999999999934</v>
          </cell>
          <cell r="F573" t="str">
            <v>R</v>
          </cell>
        </row>
        <row r="574">
          <cell r="D574">
            <v>4085810</v>
          </cell>
          <cell r="E574">
            <v>2.4300000000000002</v>
          </cell>
          <cell r="F574" t="str">
            <v>R</v>
          </cell>
        </row>
        <row r="575">
          <cell r="D575">
            <v>4085839</v>
          </cell>
          <cell r="E575">
            <v>0.63639610306789285</v>
          </cell>
          <cell r="F575" t="str">
            <v>R</v>
          </cell>
        </row>
        <row r="576">
          <cell r="D576">
            <v>4085841</v>
          </cell>
          <cell r="E576">
            <v>2.6870057685088806</v>
          </cell>
          <cell r="F576" t="str">
            <v>R</v>
          </cell>
        </row>
        <row r="577">
          <cell r="D577">
            <v>4085842</v>
          </cell>
          <cell r="E577">
            <v>15.400785694243341</v>
          </cell>
          <cell r="F577" t="str">
            <v>R</v>
          </cell>
        </row>
        <row r="578">
          <cell r="D578">
            <v>4085843</v>
          </cell>
          <cell r="E578">
            <v>7.1559206256074628</v>
          </cell>
          <cell r="F578" t="str">
            <v>R</v>
          </cell>
        </row>
        <row r="579">
          <cell r="D579">
            <v>4085844</v>
          </cell>
          <cell r="E579">
            <v>7.2266313037267604</v>
          </cell>
          <cell r="F579" t="str">
            <v>R</v>
          </cell>
        </row>
        <row r="580">
          <cell r="D580">
            <v>4085846</v>
          </cell>
          <cell r="E580">
            <v>1.7253405460951503</v>
          </cell>
          <cell r="F580" t="str">
            <v>R</v>
          </cell>
        </row>
        <row r="581">
          <cell r="D581">
            <v>4085848</v>
          </cell>
          <cell r="E581">
            <v>6.646803743153419</v>
          </cell>
          <cell r="F581" t="str">
            <v>R</v>
          </cell>
        </row>
        <row r="582">
          <cell r="D582">
            <v>4085849</v>
          </cell>
          <cell r="E582">
            <v>14.325983386840059</v>
          </cell>
          <cell r="F582" t="str">
            <v>R</v>
          </cell>
        </row>
        <row r="583">
          <cell r="D583">
            <v>4085851</v>
          </cell>
          <cell r="E583">
            <v>8.2024386617642744</v>
          </cell>
          <cell r="F583" t="str">
            <v>R</v>
          </cell>
        </row>
        <row r="584">
          <cell r="D584">
            <v>4085852</v>
          </cell>
          <cell r="E584">
            <v>8.4569971029915862</v>
          </cell>
          <cell r="F584" t="str">
            <v>R</v>
          </cell>
        </row>
        <row r="585">
          <cell r="D585">
            <v>4085893</v>
          </cell>
          <cell r="E585">
            <v>0.92382086748467229</v>
          </cell>
          <cell r="F585" t="str">
            <v>R</v>
          </cell>
        </row>
        <row r="586">
          <cell r="D586">
            <v>4086101</v>
          </cell>
          <cell r="E586">
            <v>13.865999999999758</v>
          </cell>
          <cell r="F586" t="str">
            <v>R</v>
          </cell>
        </row>
        <row r="587">
          <cell r="D587">
            <v>4086120</v>
          </cell>
          <cell r="E587">
            <v>48.043899999999667</v>
          </cell>
          <cell r="F587" t="str">
            <v>R</v>
          </cell>
        </row>
        <row r="588">
          <cell r="D588">
            <v>4170101</v>
          </cell>
          <cell r="E588">
            <v>16.705550000000002</v>
          </cell>
          <cell r="F588" t="str">
            <v>R</v>
          </cell>
        </row>
        <row r="589">
          <cell r="D589">
            <v>4250366</v>
          </cell>
          <cell r="E589">
            <v>4</v>
          </cell>
          <cell r="F589" t="str">
            <v>R</v>
          </cell>
        </row>
        <row r="590">
          <cell r="D590">
            <v>4260395</v>
          </cell>
          <cell r="E590">
            <v>213.54408077763193</v>
          </cell>
          <cell r="F590" t="str">
            <v>R</v>
          </cell>
        </row>
      </sheetData>
      <sheetData sheetId="3">
        <row r="473">
          <cell r="D473" t="str">
            <v>51SDONAMARIA.161504.023RRSOC</v>
          </cell>
        </row>
        <row r="474">
          <cell r="D474" t="str">
            <v>51SDONAMARIA.161504.023NCOOC</v>
          </cell>
        </row>
        <row r="475">
          <cell r="D475" t="str">
            <v>51SDONAMARIA.161504.024RRSOC</v>
          </cell>
        </row>
        <row r="476">
          <cell r="D476" t="str">
            <v>51SDONAMARIA.161504.024NCOOC</v>
          </cell>
        </row>
        <row r="477">
          <cell r="D477" t="str">
            <v>51SDONAMARIA.161504.022RRSOC</v>
          </cell>
        </row>
        <row r="478">
          <cell r="D478" t="str">
            <v>TODAS</v>
          </cell>
        </row>
      </sheetData>
      <sheetData sheetId="4">
        <row r="1">
          <cell r="K1">
            <v>2</v>
          </cell>
        </row>
      </sheetData>
      <sheetData sheetId="5" refreshError="1"/>
      <sheetData sheetId="6">
        <row r="11">
          <cell r="C11" t="str">
            <v>ACTIVIDADES PRELIMINARES</v>
          </cell>
        </row>
      </sheetData>
      <sheetData sheetId="7">
        <row r="2">
          <cell r="A2">
            <v>4013001</v>
          </cell>
          <cell r="B2">
            <v>10000</v>
          </cell>
        </row>
        <row r="3">
          <cell r="A3">
            <v>4013098</v>
          </cell>
          <cell r="B3">
            <v>53085</v>
          </cell>
        </row>
        <row r="4">
          <cell r="A4">
            <v>4013099</v>
          </cell>
          <cell r="B4">
            <v>20240</v>
          </cell>
        </row>
        <row r="5">
          <cell r="A5">
            <v>4014001</v>
          </cell>
          <cell r="B5">
            <v>10000</v>
          </cell>
        </row>
        <row r="6">
          <cell r="A6">
            <v>4014002</v>
          </cell>
          <cell r="B6">
            <v>10000</v>
          </cell>
        </row>
        <row r="7">
          <cell r="A7">
            <v>4014999</v>
          </cell>
          <cell r="B7">
            <v>1929</v>
          </cell>
        </row>
        <row r="8">
          <cell r="A8">
            <v>4015101</v>
          </cell>
          <cell r="B8">
            <v>10000</v>
          </cell>
        </row>
        <row r="9">
          <cell r="A9">
            <v>4015102</v>
          </cell>
          <cell r="B9">
            <v>8080</v>
          </cell>
        </row>
        <row r="10">
          <cell r="A10">
            <v>4015103</v>
          </cell>
          <cell r="B10">
            <v>10000</v>
          </cell>
        </row>
        <row r="11">
          <cell r="A11">
            <v>4015120</v>
          </cell>
          <cell r="B11">
            <v>8080</v>
          </cell>
        </row>
        <row r="12">
          <cell r="A12">
            <v>4015121</v>
          </cell>
          <cell r="B12">
            <v>10000</v>
          </cell>
        </row>
        <row r="13">
          <cell r="A13">
            <v>4015140</v>
          </cell>
          <cell r="B13">
            <v>11074</v>
          </cell>
        </row>
        <row r="14">
          <cell r="A14">
            <v>4015141</v>
          </cell>
          <cell r="B14">
            <v>10000</v>
          </cell>
        </row>
        <row r="15">
          <cell r="A15">
            <v>4015145</v>
          </cell>
          <cell r="B15">
            <v>10000</v>
          </cell>
        </row>
        <row r="16">
          <cell r="A16">
            <v>4015201</v>
          </cell>
          <cell r="B16">
            <v>51317</v>
          </cell>
        </row>
        <row r="17">
          <cell r="A17">
            <v>4015205</v>
          </cell>
          <cell r="B17">
            <v>46316</v>
          </cell>
        </row>
        <row r="18">
          <cell r="A18">
            <v>4015210</v>
          </cell>
          <cell r="B18">
            <v>54049</v>
          </cell>
        </row>
        <row r="19">
          <cell r="A19">
            <v>4015301</v>
          </cell>
          <cell r="B19">
            <v>72744</v>
          </cell>
        </row>
        <row r="20">
          <cell r="A20">
            <v>4015310</v>
          </cell>
          <cell r="B20">
            <v>10000</v>
          </cell>
        </row>
        <row r="21">
          <cell r="A21">
            <v>4015320</v>
          </cell>
          <cell r="B21">
            <v>10000</v>
          </cell>
        </row>
        <row r="22">
          <cell r="A22">
            <v>4015321</v>
          </cell>
          <cell r="B22">
            <v>10000</v>
          </cell>
        </row>
        <row r="23">
          <cell r="A23">
            <v>4015322</v>
          </cell>
          <cell r="B23">
            <v>10000</v>
          </cell>
        </row>
        <row r="24">
          <cell r="A24">
            <v>4015323</v>
          </cell>
          <cell r="B24">
            <v>10000</v>
          </cell>
        </row>
        <row r="25">
          <cell r="A25">
            <v>4015330</v>
          </cell>
          <cell r="B25">
            <v>10000</v>
          </cell>
        </row>
        <row r="26">
          <cell r="A26">
            <v>4015350</v>
          </cell>
          <cell r="B26">
            <v>85457</v>
          </cell>
        </row>
        <row r="27">
          <cell r="A27">
            <v>4015351</v>
          </cell>
          <cell r="B27">
            <v>10000</v>
          </cell>
        </row>
        <row r="28">
          <cell r="A28">
            <v>4015354</v>
          </cell>
          <cell r="B28">
            <v>10000</v>
          </cell>
        </row>
        <row r="29">
          <cell r="A29">
            <v>4015397</v>
          </cell>
          <cell r="B29">
            <v>23813</v>
          </cell>
        </row>
        <row r="30">
          <cell r="A30">
            <v>4015398</v>
          </cell>
          <cell r="B30">
            <v>29343</v>
          </cell>
        </row>
        <row r="31">
          <cell r="A31">
            <v>4015399</v>
          </cell>
          <cell r="B31">
            <v>17914</v>
          </cell>
        </row>
        <row r="32">
          <cell r="A32">
            <v>4015401</v>
          </cell>
          <cell r="B32">
            <v>31108</v>
          </cell>
        </row>
        <row r="33">
          <cell r="A33">
            <v>4015402</v>
          </cell>
          <cell r="B33">
            <v>10000</v>
          </cell>
        </row>
        <row r="34">
          <cell r="A34">
            <v>4015403</v>
          </cell>
          <cell r="B34">
            <v>10000</v>
          </cell>
        </row>
        <row r="35">
          <cell r="A35">
            <v>4015501</v>
          </cell>
          <cell r="B35">
            <v>10000</v>
          </cell>
        </row>
        <row r="36">
          <cell r="A36">
            <v>4015503</v>
          </cell>
          <cell r="B36">
            <v>10000</v>
          </cell>
        </row>
        <row r="37">
          <cell r="A37">
            <v>4015505</v>
          </cell>
          <cell r="B37">
            <v>10000</v>
          </cell>
        </row>
        <row r="38">
          <cell r="A38">
            <v>4015520</v>
          </cell>
          <cell r="B38">
            <v>16833</v>
          </cell>
        </row>
        <row r="39">
          <cell r="A39">
            <v>4015521</v>
          </cell>
          <cell r="B39">
            <v>10000</v>
          </cell>
        </row>
        <row r="40">
          <cell r="A40">
            <v>4015530</v>
          </cell>
          <cell r="B40">
            <v>28393</v>
          </cell>
        </row>
        <row r="41">
          <cell r="A41">
            <v>4015532</v>
          </cell>
          <cell r="B41">
            <v>10000</v>
          </cell>
        </row>
        <row r="42">
          <cell r="A42">
            <v>4015534</v>
          </cell>
          <cell r="B42">
            <v>10000</v>
          </cell>
        </row>
        <row r="43">
          <cell r="A43">
            <v>4015536</v>
          </cell>
          <cell r="B43">
            <v>108578</v>
          </cell>
        </row>
        <row r="44">
          <cell r="A44">
            <v>4015537</v>
          </cell>
          <cell r="B44">
            <v>108578</v>
          </cell>
        </row>
        <row r="45">
          <cell r="A45">
            <v>4015540</v>
          </cell>
          <cell r="B45">
            <v>10000</v>
          </cell>
        </row>
        <row r="46">
          <cell r="A46">
            <v>4015550</v>
          </cell>
          <cell r="B46">
            <v>10000</v>
          </cell>
        </row>
        <row r="47">
          <cell r="A47">
            <v>4015560</v>
          </cell>
          <cell r="B47">
            <v>10000</v>
          </cell>
        </row>
        <row r="48">
          <cell r="A48">
            <v>4015562</v>
          </cell>
          <cell r="B48">
            <v>10000</v>
          </cell>
        </row>
        <row r="49">
          <cell r="A49">
            <v>4015570</v>
          </cell>
          <cell r="B49">
            <v>10000</v>
          </cell>
        </row>
        <row r="50">
          <cell r="A50">
            <v>4015999</v>
          </cell>
          <cell r="B50">
            <v>108580</v>
          </cell>
        </row>
        <row r="51">
          <cell r="A51">
            <v>4015601</v>
          </cell>
          <cell r="B51">
            <v>33523</v>
          </cell>
        </row>
        <row r="52">
          <cell r="A52">
            <v>4015602</v>
          </cell>
          <cell r="B52">
            <v>19246</v>
          </cell>
        </row>
        <row r="53">
          <cell r="A53">
            <v>4015699</v>
          </cell>
          <cell r="B53">
            <v>19246</v>
          </cell>
        </row>
        <row r="54">
          <cell r="A54">
            <v>4015710</v>
          </cell>
          <cell r="B54">
            <v>10000</v>
          </cell>
        </row>
        <row r="55">
          <cell r="A55">
            <v>4015720</v>
          </cell>
          <cell r="B55">
            <v>10000</v>
          </cell>
        </row>
        <row r="56">
          <cell r="A56">
            <v>4015730</v>
          </cell>
          <cell r="B56">
            <v>10000</v>
          </cell>
        </row>
        <row r="57">
          <cell r="A57">
            <v>4015740</v>
          </cell>
          <cell r="B57">
            <v>10000</v>
          </cell>
        </row>
        <row r="58">
          <cell r="A58">
            <v>4017001</v>
          </cell>
          <cell r="B58">
            <v>10000</v>
          </cell>
        </row>
        <row r="59">
          <cell r="A59">
            <v>4017101</v>
          </cell>
          <cell r="B59">
            <v>10000</v>
          </cell>
        </row>
        <row r="60">
          <cell r="A60">
            <v>4017201</v>
          </cell>
          <cell r="B60">
            <v>10000</v>
          </cell>
        </row>
        <row r="61">
          <cell r="A61">
            <v>4017210</v>
          </cell>
          <cell r="B61">
            <v>10000</v>
          </cell>
        </row>
        <row r="62">
          <cell r="A62">
            <v>4021101</v>
          </cell>
          <cell r="B62">
            <v>10000</v>
          </cell>
        </row>
        <row r="63">
          <cell r="A63">
            <v>4021103</v>
          </cell>
          <cell r="B63">
            <v>11655</v>
          </cell>
        </row>
        <row r="64">
          <cell r="A64">
            <v>4021105</v>
          </cell>
          <cell r="B64">
            <v>10000</v>
          </cell>
        </row>
        <row r="65">
          <cell r="A65">
            <v>4021106</v>
          </cell>
          <cell r="B65">
            <v>10000</v>
          </cell>
        </row>
        <row r="66">
          <cell r="A66">
            <v>4021107</v>
          </cell>
          <cell r="B66">
            <v>10000</v>
          </cell>
        </row>
        <row r="67">
          <cell r="A67">
            <v>4021120</v>
          </cell>
          <cell r="B67">
            <v>10000</v>
          </cell>
        </row>
        <row r="68">
          <cell r="A68">
            <v>4021130</v>
          </cell>
          <cell r="B68">
            <v>15540</v>
          </cell>
        </row>
        <row r="69">
          <cell r="A69">
            <v>4021132</v>
          </cell>
          <cell r="B69">
            <v>10000</v>
          </cell>
        </row>
        <row r="70">
          <cell r="A70">
            <v>4021140</v>
          </cell>
          <cell r="B70">
            <v>18648</v>
          </cell>
        </row>
        <row r="71">
          <cell r="A71">
            <v>4021201</v>
          </cell>
          <cell r="B71">
            <v>10000</v>
          </cell>
        </row>
        <row r="72">
          <cell r="A72">
            <v>4021203</v>
          </cell>
          <cell r="B72">
            <v>17427</v>
          </cell>
        </row>
        <row r="73">
          <cell r="A73">
            <v>4021205</v>
          </cell>
          <cell r="B73">
            <v>10000</v>
          </cell>
        </row>
        <row r="74">
          <cell r="A74">
            <v>4021220</v>
          </cell>
          <cell r="B74">
            <v>10000</v>
          </cell>
        </row>
        <row r="75">
          <cell r="A75">
            <v>4021230</v>
          </cell>
          <cell r="B75">
            <v>23310</v>
          </cell>
        </row>
        <row r="76">
          <cell r="A76">
            <v>4021240</v>
          </cell>
          <cell r="B76">
            <v>27972</v>
          </cell>
        </row>
        <row r="77">
          <cell r="A77">
            <v>4021301</v>
          </cell>
          <cell r="B77">
            <v>10000</v>
          </cell>
        </row>
        <row r="78">
          <cell r="A78">
            <v>4021303</v>
          </cell>
          <cell r="B78">
            <v>317545</v>
          </cell>
        </row>
        <row r="79">
          <cell r="A79">
            <v>4021350</v>
          </cell>
          <cell r="B79">
            <v>10000</v>
          </cell>
        </row>
        <row r="80">
          <cell r="A80">
            <v>4021352</v>
          </cell>
          <cell r="B80">
            <v>10000</v>
          </cell>
        </row>
        <row r="81">
          <cell r="A81">
            <v>4021353</v>
          </cell>
          <cell r="B81">
            <v>10000</v>
          </cell>
        </row>
        <row r="82">
          <cell r="A82">
            <v>4021354</v>
          </cell>
          <cell r="B82">
            <v>317545</v>
          </cell>
        </row>
        <row r="83">
          <cell r="A83">
            <v>4021355</v>
          </cell>
          <cell r="B83">
            <v>10000</v>
          </cell>
        </row>
        <row r="84">
          <cell r="A84">
            <v>4021356</v>
          </cell>
          <cell r="B84">
            <v>10000</v>
          </cell>
        </row>
        <row r="85">
          <cell r="A85">
            <v>4021357</v>
          </cell>
          <cell r="B85">
            <v>273592</v>
          </cell>
        </row>
        <row r="86">
          <cell r="A86">
            <v>4021358</v>
          </cell>
          <cell r="B86">
            <v>10000</v>
          </cell>
        </row>
        <row r="87">
          <cell r="A87">
            <v>4021401</v>
          </cell>
          <cell r="B87">
            <v>10000</v>
          </cell>
        </row>
        <row r="88">
          <cell r="A88">
            <v>4021403</v>
          </cell>
          <cell r="B88">
            <v>10000</v>
          </cell>
        </row>
        <row r="89">
          <cell r="A89">
            <v>4021405</v>
          </cell>
          <cell r="B89">
            <v>10000</v>
          </cell>
        </row>
        <row r="90">
          <cell r="A90">
            <v>4021407</v>
          </cell>
          <cell r="B90">
            <v>10000</v>
          </cell>
        </row>
        <row r="91">
          <cell r="A91">
            <v>4021501</v>
          </cell>
          <cell r="B91">
            <v>10000</v>
          </cell>
        </row>
        <row r="92">
          <cell r="A92">
            <v>4021502</v>
          </cell>
          <cell r="B92">
            <v>10000</v>
          </cell>
        </row>
        <row r="93">
          <cell r="A93">
            <v>4021503</v>
          </cell>
          <cell r="B93">
            <v>10000</v>
          </cell>
        </row>
        <row r="94">
          <cell r="A94">
            <v>4021505</v>
          </cell>
          <cell r="B94">
            <v>10000</v>
          </cell>
        </row>
        <row r="95">
          <cell r="A95">
            <v>4021510</v>
          </cell>
          <cell r="B95">
            <v>10000</v>
          </cell>
        </row>
        <row r="96">
          <cell r="A96">
            <v>4021512</v>
          </cell>
          <cell r="B96">
            <v>10000</v>
          </cell>
        </row>
        <row r="97">
          <cell r="A97">
            <v>4021520</v>
          </cell>
          <cell r="B97">
            <v>10000</v>
          </cell>
        </row>
        <row r="98">
          <cell r="A98">
            <v>4021530</v>
          </cell>
          <cell r="B98">
            <v>10000</v>
          </cell>
        </row>
        <row r="99">
          <cell r="A99">
            <v>4021599</v>
          </cell>
          <cell r="B99">
            <v>442540</v>
          </cell>
        </row>
        <row r="100">
          <cell r="A100">
            <v>4021540</v>
          </cell>
          <cell r="B100">
            <v>10000</v>
          </cell>
        </row>
        <row r="101">
          <cell r="A101">
            <v>4022110</v>
          </cell>
          <cell r="B101">
            <v>10000</v>
          </cell>
        </row>
        <row r="102">
          <cell r="A102">
            <v>4022115</v>
          </cell>
          <cell r="B102">
            <v>10000</v>
          </cell>
        </row>
        <row r="103">
          <cell r="A103">
            <v>4022120</v>
          </cell>
          <cell r="B103">
            <v>10000</v>
          </cell>
        </row>
        <row r="104">
          <cell r="A104">
            <v>4022125</v>
          </cell>
          <cell r="B104">
            <v>10000</v>
          </cell>
        </row>
        <row r="105">
          <cell r="A105">
            <v>4022127</v>
          </cell>
          <cell r="B105">
            <v>10000</v>
          </cell>
        </row>
        <row r="106">
          <cell r="A106">
            <v>4022129</v>
          </cell>
          <cell r="B106">
            <v>10000</v>
          </cell>
        </row>
        <row r="107">
          <cell r="A107">
            <v>4022131</v>
          </cell>
          <cell r="B107">
            <v>10000</v>
          </cell>
        </row>
        <row r="108">
          <cell r="A108">
            <v>4022135</v>
          </cell>
          <cell r="B108">
            <v>27962</v>
          </cell>
        </row>
        <row r="109">
          <cell r="A109">
            <v>4022136</v>
          </cell>
          <cell r="B109">
            <v>41020</v>
          </cell>
        </row>
        <row r="110">
          <cell r="A110">
            <v>4022137</v>
          </cell>
          <cell r="B110">
            <v>48370</v>
          </cell>
        </row>
        <row r="111">
          <cell r="A111">
            <v>4022138</v>
          </cell>
          <cell r="B111">
            <v>63849</v>
          </cell>
        </row>
        <row r="112">
          <cell r="A112">
            <v>4022140</v>
          </cell>
          <cell r="B112">
            <v>10000</v>
          </cell>
        </row>
        <row r="113">
          <cell r="A113">
            <v>4022142</v>
          </cell>
          <cell r="B113">
            <v>10000</v>
          </cell>
        </row>
        <row r="114">
          <cell r="A114">
            <v>4022144</v>
          </cell>
          <cell r="B114">
            <v>10000</v>
          </cell>
        </row>
        <row r="115">
          <cell r="A115">
            <v>4022146</v>
          </cell>
          <cell r="B115">
            <v>10000</v>
          </cell>
        </row>
        <row r="116">
          <cell r="A116">
            <v>4022210</v>
          </cell>
          <cell r="B116">
            <v>10000</v>
          </cell>
        </row>
        <row r="117">
          <cell r="A117">
            <v>4022215</v>
          </cell>
          <cell r="B117">
            <v>10000</v>
          </cell>
        </row>
        <row r="118">
          <cell r="A118">
            <v>4022220</v>
          </cell>
          <cell r="B118">
            <v>10000</v>
          </cell>
        </row>
        <row r="119">
          <cell r="A119">
            <v>4022230</v>
          </cell>
          <cell r="B119">
            <v>39784</v>
          </cell>
        </row>
        <row r="120">
          <cell r="A120">
            <v>4022231</v>
          </cell>
          <cell r="B120">
            <v>10000</v>
          </cell>
        </row>
        <row r="121">
          <cell r="A121">
            <v>4022232</v>
          </cell>
          <cell r="B121">
            <v>61492</v>
          </cell>
        </row>
        <row r="122">
          <cell r="A122">
            <v>4022233</v>
          </cell>
          <cell r="B122">
            <v>10000</v>
          </cell>
        </row>
        <row r="123">
          <cell r="A123">
            <v>4022235</v>
          </cell>
          <cell r="B123">
            <v>70676</v>
          </cell>
        </row>
        <row r="124">
          <cell r="A124">
            <v>4022236</v>
          </cell>
          <cell r="B124">
            <v>90599</v>
          </cell>
        </row>
        <row r="125">
          <cell r="A125">
            <v>4022240</v>
          </cell>
          <cell r="B125">
            <v>10000</v>
          </cell>
        </row>
        <row r="126">
          <cell r="A126">
            <v>4022241</v>
          </cell>
          <cell r="B126">
            <v>10000</v>
          </cell>
        </row>
        <row r="127">
          <cell r="A127">
            <v>4022244</v>
          </cell>
          <cell r="B127">
            <v>10000</v>
          </cell>
        </row>
        <row r="128">
          <cell r="A128">
            <v>4022246</v>
          </cell>
          <cell r="B128">
            <v>10000</v>
          </cell>
        </row>
        <row r="129">
          <cell r="A129">
            <v>4022301</v>
          </cell>
          <cell r="B129">
            <v>10000</v>
          </cell>
        </row>
        <row r="130">
          <cell r="A130">
            <v>4023001</v>
          </cell>
          <cell r="B130">
            <v>34473</v>
          </cell>
        </row>
        <row r="131">
          <cell r="A131">
            <v>4023003</v>
          </cell>
          <cell r="B131">
            <v>10000</v>
          </cell>
        </row>
        <row r="132">
          <cell r="A132">
            <v>4023010</v>
          </cell>
          <cell r="B132">
            <v>10000</v>
          </cell>
        </row>
        <row r="133">
          <cell r="A133">
            <v>4023012</v>
          </cell>
          <cell r="B133">
            <v>10000</v>
          </cell>
        </row>
        <row r="134">
          <cell r="A134">
            <v>4023020</v>
          </cell>
          <cell r="B134">
            <v>10000</v>
          </cell>
        </row>
        <row r="135">
          <cell r="A135">
            <v>4023040</v>
          </cell>
          <cell r="B135">
            <v>10000</v>
          </cell>
        </row>
        <row r="136">
          <cell r="A136">
            <v>4024101</v>
          </cell>
          <cell r="B136">
            <v>10000</v>
          </cell>
        </row>
        <row r="137">
          <cell r="A137">
            <v>4024103</v>
          </cell>
          <cell r="B137">
            <v>12674</v>
          </cell>
        </row>
        <row r="138">
          <cell r="A138">
            <v>4024104</v>
          </cell>
          <cell r="B138">
            <v>10000</v>
          </cell>
        </row>
        <row r="139">
          <cell r="A139">
            <v>4024105</v>
          </cell>
          <cell r="B139">
            <v>10000</v>
          </cell>
        </row>
        <row r="140">
          <cell r="A140">
            <v>4024106</v>
          </cell>
          <cell r="B140">
            <v>12646</v>
          </cell>
        </row>
        <row r="141">
          <cell r="A141">
            <v>4024110</v>
          </cell>
          <cell r="B141">
            <v>10000</v>
          </cell>
        </row>
        <row r="142">
          <cell r="A142">
            <v>4024112</v>
          </cell>
          <cell r="B142">
            <v>32453</v>
          </cell>
        </row>
        <row r="143">
          <cell r="A143">
            <v>4024114</v>
          </cell>
          <cell r="B143">
            <v>10000</v>
          </cell>
        </row>
        <row r="144">
          <cell r="A144">
            <v>4024116</v>
          </cell>
          <cell r="B144">
            <v>10000</v>
          </cell>
        </row>
        <row r="145">
          <cell r="A145">
            <v>4024118</v>
          </cell>
          <cell r="B145">
            <v>10000</v>
          </cell>
        </row>
        <row r="146">
          <cell r="A146">
            <v>4024210</v>
          </cell>
          <cell r="B146">
            <v>10000</v>
          </cell>
        </row>
        <row r="147">
          <cell r="A147">
            <v>4024212</v>
          </cell>
          <cell r="B147">
            <v>57848</v>
          </cell>
        </row>
        <row r="148">
          <cell r="A148">
            <v>4024220</v>
          </cell>
          <cell r="B148">
            <v>10000</v>
          </cell>
        </row>
        <row r="149">
          <cell r="A149">
            <v>4024230</v>
          </cell>
          <cell r="B149">
            <v>10000</v>
          </cell>
        </row>
        <row r="150">
          <cell r="A150">
            <v>4024240</v>
          </cell>
          <cell r="B150">
            <v>10000</v>
          </cell>
        </row>
        <row r="151">
          <cell r="A151">
            <v>4024242</v>
          </cell>
          <cell r="B151">
            <v>10000</v>
          </cell>
        </row>
        <row r="152">
          <cell r="A152">
            <v>4024244</v>
          </cell>
          <cell r="B152">
            <v>10000</v>
          </cell>
        </row>
        <row r="153">
          <cell r="A153">
            <v>4025001</v>
          </cell>
          <cell r="B153">
            <v>23107</v>
          </cell>
        </row>
        <row r="154">
          <cell r="A154">
            <v>4025003</v>
          </cell>
          <cell r="B154">
            <v>10000</v>
          </cell>
        </row>
        <row r="155">
          <cell r="A155">
            <v>4025005</v>
          </cell>
          <cell r="B155">
            <v>10000</v>
          </cell>
        </row>
        <row r="156">
          <cell r="A156">
            <v>4025010</v>
          </cell>
          <cell r="B156">
            <v>10000</v>
          </cell>
        </row>
        <row r="157">
          <cell r="A157">
            <v>4025012</v>
          </cell>
          <cell r="B157">
            <v>10000</v>
          </cell>
        </row>
        <row r="158">
          <cell r="A158">
            <v>4025020</v>
          </cell>
          <cell r="B158">
            <v>10000</v>
          </cell>
        </row>
        <row r="159">
          <cell r="A159">
            <v>4026001</v>
          </cell>
          <cell r="B159">
            <v>10000</v>
          </cell>
        </row>
        <row r="160">
          <cell r="A160">
            <v>4027001</v>
          </cell>
          <cell r="B160">
            <v>12000</v>
          </cell>
        </row>
        <row r="161">
          <cell r="A161">
            <v>4029001</v>
          </cell>
          <cell r="B161">
            <v>10000</v>
          </cell>
        </row>
        <row r="162">
          <cell r="A162">
            <v>4029002</v>
          </cell>
          <cell r="B162">
            <v>2012016</v>
          </cell>
        </row>
        <row r="163">
          <cell r="A163">
            <v>4029003</v>
          </cell>
          <cell r="B163">
            <v>4464526</v>
          </cell>
        </row>
        <row r="164">
          <cell r="A164">
            <v>4030101</v>
          </cell>
          <cell r="B164">
            <v>53880</v>
          </cell>
        </row>
        <row r="165">
          <cell r="A165">
            <v>4030102</v>
          </cell>
          <cell r="B165">
            <v>10000</v>
          </cell>
        </row>
        <row r="166">
          <cell r="A166">
            <v>4030103</v>
          </cell>
          <cell r="B166">
            <v>129007</v>
          </cell>
        </row>
        <row r="167">
          <cell r="A167">
            <v>4030105</v>
          </cell>
          <cell r="B167">
            <v>10000</v>
          </cell>
        </row>
        <row r="168">
          <cell r="A168">
            <v>4030111</v>
          </cell>
          <cell r="B168">
            <v>10000</v>
          </cell>
        </row>
        <row r="169">
          <cell r="A169">
            <v>4030120</v>
          </cell>
          <cell r="B169">
            <v>10000</v>
          </cell>
        </row>
        <row r="170">
          <cell r="A170">
            <v>4030130</v>
          </cell>
          <cell r="B170">
            <v>9604</v>
          </cell>
        </row>
        <row r="171">
          <cell r="A171">
            <v>4030201</v>
          </cell>
          <cell r="B171">
            <v>10000</v>
          </cell>
        </row>
        <row r="172">
          <cell r="A172">
            <v>4030210</v>
          </cell>
          <cell r="B172">
            <v>10000</v>
          </cell>
        </row>
        <row r="173">
          <cell r="A173">
            <v>4030213</v>
          </cell>
          <cell r="B173">
            <v>10000</v>
          </cell>
        </row>
        <row r="174">
          <cell r="A174">
            <v>4030220</v>
          </cell>
          <cell r="B174">
            <v>10000</v>
          </cell>
        </row>
        <row r="175">
          <cell r="A175">
            <v>4030301</v>
          </cell>
          <cell r="B175">
            <v>60188</v>
          </cell>
        </row>
        <row r="176">
          <cell r="A176">
            <v>4030302</v>
          </cell>
          <cell r="B176">
            <v>10000</v>
          </cell>
        </row>
        <row r="177">
          <cell r="A177">
            <v>4030310</v>
          </cell>
          <cell r="B177">
            <v>10000</v>
          </cell>
        </row>
        <row r="178">
          <cell r="A178">
            <v>4030312</v>
          </cell>
          <cell r="B178">
            <v>10000</v>
          </cell>
        </row>
        <row r="179">
          <cell r="A179">
            <v>4030315</v>
          </cell>
          <cell r="B179">
            <v>10000</v>
          </cell>
        </row>
        <row r="180">
          <cell r="A180">
            <v>4030401</v>
          </cell>
          <cell r="B180">
            <v>10000</v>
          </cell>
        </row>
        <row r="181">
          <cell r="A181">
            <v>4030403</v>
          </cell>
          <cell r="B181">
            <v>10000</v>
          </cell>
        </row>
        <row r="182">
          <cell r="A182">
            <v>4030410</v>
          </cell>
          <cell r="B182">
            <v>10000</v>
          </cell>
        </row>
        <row r="183">
          <cell r="A183">
            <v>4030412</v>
          </cell>
          <cell r="B183">
            <v>10000</v>
          </cell>
        </row>
        <row r="184">
          <cell r="A184">
            <v>4030501</v>
          </cell>
          <cell r="B184">
            <v>10000</v>
          </cell>
        </row>
        <row r="185">
          <cell r="A185">
            <v>4030601</v>
          </cell>
          <cell r="B185">
            <v>10000</v>
          </cell>
        </row>
        <row r="186">
          <cell r="A186">
            <v>4030701</v>
          </cell>
          <cell r="B186">
            <v>10000</v>
          </cell>
        </row>
        <row r="187">
          <cell r="A187">
            <v>4030702</v>
          </cell>
          <cell r="B187">
            <v>10000</v>
          </cell>
        </row>
        <row r="188">
          <cell r="A188">
            <v>4030703</v>
          </cell>
          <cell r="B188">
            <v>10000</v>
          </cell>
        </row>
        <row r="189">
          <cell r="A189">
            <v>4030704</v>
          </cell>
          <cell r="B189">
            <v>10000</v>
          </cell>
        </row>
        <row r="190">
          <cell r="A190">
            <v>4030705</v>
          </cell>
          <cell r="B190">
            <v>484786</v>
          </cell>
        </row>
        <row r="191">
          <cell r="A191">
            <v>4030706</v>
          </cell>
          <cell r="B191">
            <v>10000</v>
          </cell>
        </row>
        <row r="192">
          <cell r="A192">
            <v>4030707</v>
          </cell>
          <cell r="B192">
            <v>10000</v>
          </cell>
        </row>
        <row r="193">
          <cell r="A193">
            <v>4030710</v>
          </cell>
          <cell r="B193">
            <v>10000</v>
          </cell>
        </row>
        <row r="194">
          <cell r="A194">
            <v>4030715</v>
          </cell>
          <cell r="B194">
            <v>379870</v>
          </cell>
        </row>
        <row r="195">
          <cell r="A195">
            <v>4030716</v>
          </cell>
          <cell r="B195">
            <v>10000</v>
          </cell>
        </row>
        <row r="196">
          <cell r="A196">
            <v>4030717</v>
          </cell>
          <cell r="B196">
            <v>10000</v>
          </cell>
        </row>
        <row r="197">
          <cell r="A197">
            <v>4030718</v>
          </cell>
          <cell r="B197">
            <v>10000</v>
          </cell>
        </row>
        <row r="198">
          <cell r="A198">
            <v>4030719</v>
          </cell>
          <cell r="B198">
            <v>10000</v>
          </cell>
        </row>
        <row r="199">
          <cell r="A199">
            <v>4030720</v>
          </cell>
          <cell r="B199">
            <v>10000</v>
          </cell>
        </row>
        <row r="200">
          <cell r="A200">
            <v>4030801</v>
          </cell>
          <cell r="B200">
            <v>515196</v>
          </cell>
        </row>
        <row r="201">
          <cell r="A201">
            <v>4030830</v>
          </cell>
          <cell r="B201">
            <v>10000</v>
          </cell>
        </row>
        <row r="202">
          <cell r="A202">
            <v>4030840</v>
          </cell>
          <cell r="B202">
            <v>10000</v>
          </cell>
        </row>
        <row r="203">
          <cell r="A203">
            <v>4030910</v>
          </cell>
          <cell r="B203">
            <v>74391</v>
          </cell>
        </row>
        <row r="204">
          <cell r="A204">
            <v>4030920</v>
          </cell>
          <cell r="B204">
            <v>10000</v>
          </cell>
        </row>
        <row r="205">
          <cell r="A205">
            <v>4031001</v>
          </cell>
          <cell r="B205">
            <v>10000</v>
          </cell>
        </row>
        <row r="206">
          <cell r="A206">
            <v>4031002</v>
          </cell>
          <cell r="B206">
            <v>10000</v>
          </cell>
        </row>
        <row r="207">
          <cell r="A207">
            <v>4031003</v>
          </cell>
          <cell r="B207">
            <v>10000</v>
          </cell>
        </row>
        <row r="208">
          <cell r="A208">
            <v>4031010</v>
          </cell>
          <cell r="B208">
            <v>10000</v>
          </cell>
        </row>
        <row r="209">
          <cell r="A209">
            <v>4031020</v>
          </cell>
          <cell r="B209">
            <v>10000</v>
          </cell>
        </row>
        <row r="210">
          <cell r="A210">
            <v>4031021</v>
          </cell>
          <cell r="B210">
            <v>10000</v>
          </cell>
        </row>
        <row r="211">
          <cell r="A211">
            <v>4031022</v>
          </cell>
          <cell r="B211">
            <v>10000</v>
          </cell>
        </row>
        <row r="212">
          <cell r="A212">
            <v>4031024</v>
          </cell>
          <cell r="B212">
            <v>10000</v>
          </cell>
        </row>
        <row r="213">
          <cell r="A213">
            <v>4031026</v>
          </cell>
          <cell r="B213">
            <v>10000</v>
          </cell>
        </row>
        <row r="214">
          <cell r="A214">
            <v>4031028</v>
          </cell>
          <cell r="B214">
            <v>10000</v>
          </cell>
        </row>
        <row r="215">
          <cell r="A215">
            <v>4031030</v>
          </cell>
          <cell r="B215">
            <v>10000</v>
          </cell>
        </row>
        <row r="216">
          <cell r="A216">
            <v>4031032</v>
          </cell>
          <cell r="B216">
            <v>10000</v>
          </cell>
        </row>
        <row r="217">
          <cell r="A217">
            <v>4031034</v>
          </cell>
          <cell r="B217">
            <v>10000</v>
          </cell>
        </row>
        <row r="218">
          <cell r="A218">
            <v>4040101</v>
          </cell>
          <cell r="B218">
            <v>10000</v>
          </cell>
        </row>
        <row r="219">
          <cell r="A219">
            <v>4040103</v>
          </cell>
          <cell r="B219">
            <v>10000</v>
          </cell>
        </row>
        <row r="220">
          <cell r="A220">
            <v>4040105</v>
          </cell>
          <cell r="B220">
            <v>10000</v>
          </cell>
        </row>
        <row r="221">
          <cell r="A221">
            <v>4040107</v>
          </cell>
          <cell r="B221">
            <v>73998</v>
          </cell>
        </row>
        <row r="222">
          <cell r="A222">
            <v>4040108</v>
          </cell>
          <cell r="B222">
            <v>10000</v>
          </cell>
        </row>
        <row r="223">
          <cell r="A223">
            <v>4040109</v>
          </cell>
          <cell r="B223">
            <v>10000</v>
          </cell>
        </row>
        <row r="224">
          <cell r="A224">
            <v>4040112</v>
          </cell>
          <cell r="B224">
            <v>10000</v>
          </cell>
        </row>
        <row r="225">
          <cell r="A225">
            <v>4040130</v>
          </cell>
          <cell r="B225">
            <v>10000</v>
          </cell>
        </row>
        <row r="226">
          <cell r="A226">
            <v>4040132</v>
          </cell>
          <cell r="B226">
            <v>10000</v>
          </cell>
        </row>
        <row r="227">
          <cell r="A227">
            <v>4040134</v>
          </cell>
          <cell r="B227">
            <v>10000</v>
          </cell>
        </row>
        <row r="228">
          <cell r="A228">
            <v>4040140</v>
          </cell>
          <cell r="B228">
            <v>10000</v>
          </cell>
        </row>
        <row r="229">
          <cell r="A229">
            <v>4040142</v>
          </cell>
          <cell r="B229">
            <v>10000</v>
          </cell>
        </row>
        <row r="230">
          <cell r="A230">
            <v>4040201</v>
          </cell>
          <cell r="B230">
            <v>37082</v>
          </cell>
        </row>
        <row r="231">
          <cell r="A231">
            <v>4040203</v>
          </cell>
          <cell r="B231">
            <v>10000</v>
          </cell>
        </row>
        <row r="232">
          <cell r="A232">
            <v>4040205</v>
          </cell>
          <cell r="B232">
            <v>10000</v>
          </cell>
        </row>
        <row r="233">
          <cell r="A233">
            <v>4040210</v>
          </cell>
          <cell r="B233">
            <v>10000</v>
          </cell>
        </row>
        <row r="234">
          <cell r="A234">
            <v>4040215</v>
          </cell>
          <cell r="B234">
            <v>10000</v>
          </cell>
        </row>
        <row r="235">
          <cell r="A235">
            <v>4040220</v>
          </cell>
          <cell r="B235">
            <v>10000</v>
          </cell>
        </row>
        <row r="236">
          <cell r="A236">
            <v>4040222</v>
          </cell>
          <cell r="B236">
            <v>10000</v>
          </cell>
        </row>
        <row r="237">
          <cell r="A237">
            <v>4040224</v>
          </cell>
          <cell r="B237">
            <v>10000</v>
          </cell>
        </row>
        <row r="238">
          <cell r="A238">
            <v>4040230</v>
          </cell>
          <cell r="B238">
            <v>10000</v>
          </cell>
        </row>
        <row r="239">
          <cell r="A239">
            <v>4040232</v>
          </cell>
          <cell r="B239">
            <v>37082</v>
          </cell>
        </row>
        <row r="240">
          <cell r="A240">
            <v>4040233</v>
          </cell>
          <cell r="B240">
            <v>10000</v>
          </cell>
        </row>
        <row r="241">
          <cell r="A241">
            <v>4040301</v>
          </cell>
          <cell r="B241">
            <v>85406</v>
          </cell>
        </row>
        <row r="242">
          <cell r="A242">
            <v>4040302</v>
          </cell>
          <cell r="B242">
            <v>10000</v>
          </cell>
        </row>
        <row r="243">
          <cell r="A243">
            <v>4040303</v>
          </cell>
          <cell r="B243">
            <v>56126</v>
          </cell>
        </row>
        <row r="244">
          <cell r="A244">
            <v>4040310</v>
          </cell>
          <cell r="B244">
            <v>10000</v>
          </cell>
        </row>
        <row r="245">
          <cell r="A245">
            <v>4040313</v>
          </cell>
          <cell r="B245">
            <v>69833</v>
          </cell>
        </row>
        <row r="246">
          <cell r="A246">
            <v>4040320</v>
          </cell>
          <cell r="B246">
            <v>10000</v>
          </cell>
        </row>
        <row r="247">
          <cell r="A247">
            <v>4040323</v>
          </cell>
          <cell r="B247">
            <v>64580</v>
          </cell>
        </row>
        <row r="248">
          <cell r="A248">
            <v>4040330</v>
          </cell>
          <cell r="B248">
            <v>10000</v>
          </cell>
        </row>
        <row r="249">
          <cell r="A249">
            <v>4040333</v>
          </cell>
          <cell r="B249">
            <v>10000</v>
          </cell>
        </row>
        <row r="250">
          <cell r="A250">
            <v>4040340</v>
          </cell>
          <cell r="B250">
            <v>10000</v>
          </cell>
        </row>
        <row r="251">
          <cell r="A251">
            <v>4040343</v>
          </cell>
          <cell r="B251">
            <v>74392</v>
          </cell>
        </row>
        <row r="252">
          <cell r="A252">
            <v>4040345</v>
          </cell>
          <cell r="B252">
            <v>10000</v>
          </cell>
        </row>
        <row r="253">
          <cell r="A253">
            <v>4040350</v>
          </cell>
          <cell r="B253">
            <v>10000</v>
          </cell>
        </row>
        <row r="254">
          <cell r="A254">
            <v>4040360</v>
          </cell>
          <cell r="B254">
            <v>10000</v>
          </cell>
        </row>
        <row r="255">
          <cell r="A255">
            <v>4040365</v>
          </cell>
          <cell r="B255">
            <v>80827</v>
          </cell>
        </row>
        <row r="256">
          <cell r="A256">
            <v>4040401</v>
          </cell>
          <cell r="B256">
            <v>10000</v>
          </cell>
        </row>
        <row r="257">
          <cell r="A257">
            <v>4040403</v>
          </cell>
          <cell r="B257">
            <v>59336</v>
          </cell>
        </row>
        <row r="258">
          <cell r="A258">
            <v>4040410</v>
          </cell>
          <cell r="B258">
            <v>53336</v>
          </cell>
        </row>
        <row r="259">
          <cell r="A259">
            <v>4040413</v>
          </cell>
          <cell r="B259">
            <v>10000</v>
          </cell>
        </row>
        <row r="260">
          <cell r="A260">
            <v>4040420</v>
          </cell>
          <cell r="B260">
            <v>63269</v>
          </cell>
        </row>
        <row r="261">
          <cell r="A261">
            <v>4040501</v>
          </cell>
          <cell r="B261">
            <v>10000</v>
          </cell>
        </row>
        <row r="262">
          <cell r="A262">
            <v>4040502</v>
          </cell>
          <cell r="B262">
            <v>10000</v>
          </cell>
        </row>
        <row r="263">
          <cell r="A263">
            <v>4040503</v>
          </cell>
          <cell r="B263">
            <v>10000</v>
          </cell>
        </row>
        <row r="264">
          <cell r="A264">
            <v>4040504</v>
          </cell>
          <cell r="B264">
            <v>10000</v>
          </cell>
        </row>
        <row r="265">
          <cell r="A265">
            <v>4040505</v>
          </cell>
          <cell r="B265">
            <v>10000</v>
          </cell>
        </row>
        <row r="266">
          <cell r="A266">
            <v>4040507</v>
          </cell>
          <cell r="B266">
            <v>10000</v>
          </cell>
        </row>
        <row r="267">
          <cell r="A267">
            <v>4040509</v>
          </cell>
          <cell r="B267">
            <v>10000</v>
          </cell>
        </row>
        <row r="268">
          <cell r="A268">
            <v>4040511</v>
          </cell>
          <cell r="B268">
            <v>3759</v>
          </cell>
        </row>
        <row r="269">
          <cell r="A269">
            <v>4040520</v>
          </cell>
          <cell r="B269">
            <v>10000</v>
          </cell>
        </row>
        <row r="270">
          <cell r="A270">
            <v>4040522</v>
          </cell>
          <cell r="B270">
            <v>10000</v>
          </cell>
        </row>
        <row r="271">
          <cell r="A271">
            <v>4040524</v>
          </cell>
          <cell r="B271">
            <v>10000</v>
          </cell>
        </row>
        <row r="272">
          <cell r="A272">
            <v>4040526</v>
          </cell>
          <cell r="B272">
            <v>10000</v>
          </cell>
        </row>
        <row r="273">
          <cell r="A273">
            <v>4040527</v>
          </cell>
          <cell r="B273">
            <v>62394</v>
          </cell>
        </row>
        <row r="274">
          <cell r="A274">
            <v>4040530</v>
          </cell>
          <cell r="B274">
            <v>10000</v>
          </cell>
        </row>
        <row r="275">
          <cell r="A275">
            <v>4040540</v>
          </cell>
          <cell r="B275">
            <v>10000</v>
          </cell>
        </row>
        <row r="276">
          <cell r="A276">
            <v>4040541</v>
          </cell>
          <cell r="B276">
            <v>10000</v>
          </cell>
        </row>
        <row r="277">
          <cell r="A277">
            <v>4040545</v>
          </cell>
          <cell r="B277">
            <v>10000</v>
          </cell>
        </row>
        <row r="278">
          <cell r="A278">
            <v>4040598</v>
          </cell>
          <cell r="B278">
            <v>7675</v>
          </cell>
        </row>
        <row r="279">
          <cell r="A279">
            <v>4040599</v>
          </cell>
          <cell r="B279">
            <v>4552</v>
          </cell>
        </row>
        <row r="280">
          <cell r="A280">
            <v>4040601</v>
          </cell>
          <cell r="B280">
            <v>10000</v>
          </cell>
        </row>
        <row r="281">
          <cell r="A281">
            <v>4040603</v>
          </cell>
          <cell r="B281">
            <v>6234</v>
          </cell>
        </row>
        <row r="282">
          <cell r="A282">
            <v>4040605</v>
          </cell>
          <cell r="B282">
            <v>10000</v>
          </cell>
        </row>
        <row r="283">
          <cell r="A283">
            <v>4040701</v>
          </cell>
          <cell r="B283">
            <v>163501</v>
          </cell>
        </row>
        <row r="284">
          <cell r="A284">
            <v>4040702</v>
          </cell>
          <cell r="B284">
            <v>10000</v>
          </cell>
        </row>
        <row r="285">
          <cell r="A285">
            <v>4040703</v>
          </cell>
          <cell r="B285">
            <v>388785</v>
          </cell>
        </row>
        <row r="286">
          <cell r="A286">
            <v>4040705</v>
          </cell>
          <cell r="B286">
            <v>10000</v>
          </cell>
        </row>
        <row r="287">
          <cell r="A287">
            <v>4040710</v>
          </cell>
          <cell r="B287">
            <v>90191</v>
          </cell>
        </row>
        <row r="288">
          <cell r="A288">
            <v>4040713</v>
          </cell>
          <cell r="B288">
            <v>279210</v>
          </cell>
        </row>
        <row r="289">
          <cell r="A289">
            <v>4040715</v>
          </cell>
          <cell r="B289">
            <v>90191</v>
          </cell>
        </row>
        <row r="290">
          <cell r="A290">
            <v>4040716</v>
          </cell>
          <cell r="B290">
            <v>643792</v>
          </cell>
        </row>
        <row r="291">
          <cell r="A291">
            <v>4040717</v>
          </cell>
          <cell r="B291">
            <v>279210</v>
          </cell>
        </row>
        <row r="292">
          <cell r="A292">
            <v>4040718</v>
          </cell>
          <cell r="B292">
            <v>1024636</v>
          </cell>
        </row>
        <row r="293">
          <cell r="A293">
            <v>4040719</v>
          </cell>
          <cell r="B293">
            <v>1593147</v>
          </cell>
        </row>
        <row r="294">
          <cell r="A294">
            <v>4040720</v>
          </cell>
          <cell r="B294">
            <v>120000</v>
          </cell>
        </row>
        <row r="295">
          <cell r="A295">
            <v>4040725</v>
          </cell>
          <cell r="B295">
            <v>10000</v>
          </cell>
        </row>
        <row r="296">
          <cell r="A296">
            <v>4040801</v>
          </cell>
          <cell r="B296">
            <v>21380</v>
          </cell>
        </row>
        <row r="297">
          <cell r="A297">
            <v>4040803</v>
          </cell>
          <cell r="B297">
            <v>10000</v>
          </cell>
        </row>
        <row r="298">
          <cell r="A298">
            <v>4040805</v>
          </cell>
          <cell r="B298">
            <v>10000</v>
          </cell>
        </row>
        <row r="299">
          <cell r="A299">
            <v>4040807</v>
          </cell>
          <cell r="B299">
            <v>10000</v>
          </cell>
        </row>
        <row r="300">
          <cell r="A300">
            <v>4040809</v>
          </cell>
          <cell r="B300">
            <v>10000</v>
          </cell>
        </row>
        <row r="301">
          <cell r="A301">
            <v>4040811</v>
          </cell>
          <cell r="B301">
            <v>10000</v>
          </cell>
        </row>
        <row r="302">
          <cell r="A302">
            <v>4040901</v>
          </cell>
          <cell r="B302">
            <v>10000</v>
          </cell>
        </row>
        <row r="303">
          <cell r="A303">
            <v>4040903</v>
          </cell>
          <cell r="B303">
            <v>10000</v>
          </cell>
        </row>
        <row r="304">
          <cell r="A304">
            <v>4040905</v>
          </cell>
          <cell r="B304">
            <v>10000</v>
          </cell>
        </row>
        <row r="305">
          <cell r="A305">
            <v>4040910</v>
          </cell>
          <cell r="B305">
            <v>10000</v>
          </cell>
        </row>
        <row r="306">
          <cell r="A306">
            <v>4040920</v>
          </cell>
          <cell r="B306">
            <v>10000</v>
          </cell>
        </row>
        <row r="307">
          <cell r="A307">
            <v>4040925</v>
          </cell>
          <cell r="B307">
            <v>10000</v>
          </cell>
        </row>
        <row r="308">
          <cell r="A308">
            <v>4041001</v>
          </cell>
          <cell r="B308">
            <v>10000</v>
          </cell>
        </row>
        <row r="309">
          <cell r="A309">
            <v>4041010</v>
          </cell>
          <cell r="B309">
            <v>10000</v>
          </cell>
        </row>
        <row r="310">
          <cell r="A310">
            <v>4041101</v>
          </cell>
          <cell r="B310">
            <v>10000</v>
          </cell>
        </row>
        <row r="311">
          <cell r="A311">
            <v>4041102</v>
          </cell>
          <cell r="B311">
            <v>10000</v>
          </cell>
        </row>
        <row r="312">
          <cell r="A312">
            <v>4041201</v>
          </cell>
          <cell r="B312">
            <v>10000</v>
          </cell>
        </row>
        <row r="313">
          <cell r="A313">
            <v>4041202</v>
          </cell>
          <cell r="B313">
            <v>10000</v>
          </cell>
        </row>
        <row r="314">
          <cell r="A314">
            <v>4041301</v>
          </cell>
          <cell r="B314">
            <v>10000</v>
          </cell>
        </row>
        <row r="315">
          <cell r="A315">
            <v>4041401</v>
          </cell>
          <cell r="B315">
            <v>10000</v>
          </cell>
        </row>
        <row r="316">
          <cell r="A316">
            <v>4041402</v>
          </cell>
          <cell r="B316">
            <v>36245</v>
          </cell>
        </row>
        <row r="317">
          <cell r="A317">
            <v>4041403</v>
          </cell>
          <cell r="B317">
            <v>10000</v>
          </cell>
        </row>
        <row r="318">
          <cell r="A318">
            <v>4041404</v>
          </cell>
          <cell r="B318">
            <v>10000</v>
          </cell>
        </row>
        <row r="319">
          <cell r="A319">
            <v>4041405</v>
          </cell>
          <cell r="B319">
            <v>10000</v>
          </cell>
        </row>
        <row r="320">
          <cell r="A320">
            <v>4041406</v>
          </cell>
          <cell r="B320">
            <v>10000</v>
          </cell>
        </row>
        <row r="321">
          <cell r="A321">
            <v>4041407</v>
          </cell>
          <cell r="B321">
            <v>10000</v>
          </cell>
        </row>
        <row r="322">
          <cell r="A322">
            <v>4041601</v>
          </cell>
          <cell r="B322">
            <v>163642</v>
          </cell>
        </row>
        <row r="323">
          <cell r="A323">
            <v>4041701</v>
          </cell>
          <cell r="B323">
            <v>10000</v>
          </cell>
        </row>
        <row r="324">
          <cell r="A324">
            <v>4041702</v>
          </cell>
          <cell r="B324">
            <v>10000</v>
          </cell>
        </row>
        <row r="325">
          <cell r="A325">
            <v>4041703</v>
          </cell>
          <cell r="B325">
            <v>10000</v>
          </cell>
        </row>
        <row r="326">
          <cell r="A326">
            <v>4041710</v>
          </cell>
          <cell r="B326">
            <v>10000</v>
          </cell>
        </row>
        <row r="327">
          <cell r="A327">
            <v>4041801</v>
          </cell>
          <cell r="B327">
            <v>10000</v>
          </cell>
        </row>
        <row r="328">
          <cell r="A328">
            <v>4041802</v>
          </cell>
          <cell r="B328">
            <v>10000</v>
          </cell>
        </row>
        <row r="329">
          <cell r="A329">
            <v>4041803</v>
          </cell>
          <cell r="B329">
            <v>10000</v>
          </cell>
        </row>
        <row r="330">
          <cell r="A330">
            <v>4041804</v>
          </cell>
          <cell r="B330">
            <v>10000</v>
          </cell>
        </row>
        <row r="331">
          <cell r="A331">
            <v>4041805</v>
          </cell>
          <cell r="B331">
            <v>10000</v>
          </cell>
        </row>
        <row r="332">
          <cell r="A332">
            <v>4041806</v>
          </cell>
          <cell r="B332">
            <v>10000</v>
          </cell>
        </row>
        <row r="333">
          <cell r="A333">
            <v>4041901</v>
          </cell>
          <cell r="B333">
            <v>10000</v>
          </cell>
        </row>
        <row r="334">
          <cell r="A334">
            <v>4042001</v>
          </cell>
          <cell r="B334">
            <v>10000</v>
          </cell>
        </row>
        <row r="335">
          <cell r="A335">
            <v>4042003</v>
          </cell>
          <cell r="B335">
            <v>10000</v>
          </cell>
        </row>
        <row r="336">
          <cell r="A336">
            <v>4042005</v>
          </cell>
          <cell r="B336">
            <v>10000</v>
          </cell>
        </row>
        <row r="337">
          <cell r="A337">
            <v>4042007</v>
          </cell>
          <cell r="B337">
            <v>10000</v>
          </cell>
        </row>
        <row r="338">
          <cell r="A338">
            <v>4042009</v>
          </cell>
          <cell r="B338">
            <v>10000</v>
          </cell>
        </row>
        <row r="339">
          <cell r="A339">
            <v>4042011</v>
          </cell>
          <cell r="B339">
            <v>10000</v>
          </cell>
        </row>
        <row r="340">
          <cell r="A340">
            <v>4042013</v>
          </cell>
          <cell r="B340">
            <v>10000</v>
          </cell>
        </row>
        <row r="341">
          <cell r="A341">
            <v>4042015</v>
          </cell>
          <cell r="B341">
            <v>10000</v>
          </cell>
        </row>
        <row r="342">
          <cell r="A342">
            <v>4042020</v>
          </cell>
          <cell r="B342">
            <v>122588</v>
          </cell>
        </row>
        <row r="343">
          <cell r="A343">
            <v>4042097</v>
          </cell>
          <cell r="B343">
            <v>110969</v>
          </cell>
        </row>
        <row r="344">
          <cell r="A344">
            <v>4042098</v>
          </cell>
          <cell r="B344">
            <v>105780</v>
          </cell>
        </row>
        <row r="345">
          <cell r="A345">
            <v>4042099</v>
          </cell>
          <cell r="B345">
            <v>215042</v>
          </cell>
        </row>
        <row r="346">
          <cell r="A346">
            <v>4042101</v>
          </cell>
          <cell r="B346">
            <v>10000</v>
          </cell>
        </row>
        <row r="347">
          <cell r="A347">
            <v>4042110</v>
          </cell>
          <cell r="B347">
            <v>10000</v>
          </cell>
        </row>
        <row r="348">
          <cell r="A348">
            <v>4042115</v>
          </cell>
          <cell r="B348">
            <v>10000</v>
          </cell>
        </row>
        <row r="349">
          <cell r="A349">
            <v>4042117</v>
          </cell>
          <cell r="B349">
            <v>10000</v>
          </cell>
        </row>
        <row r="350">
          <cell r="A350">
            <v>4042120</v>
          </cell>
          <cell r="B350">
            <v>10000</v>
          </cell>
        </row>
        <row r="351">
          <cell r="A351">
            <v>4042125</v>
          </cell>
          <cell r="B351">
            <v>10000</v>
          </cell>
        </row>
        <row r="352">
          <cell r="A352">
            <v>4042126</v>
          </cell>
          <cell r="B352">
            <v>10000</v>
          </cell>
        </row>
        <row r="353">
          <cell r="A353">
            <v>4042127</v>
          </cell>
          <cell r="B353">
            <v>10000</v>
          </cell>
        </row>
        <row r="354">
          <cell r="A354">
            <v>4042130</v>
          </cell>
          <cell r="B354">
            <v>10000</v>
          </cell>
        </row>
        <row r="355">
          <cell r="A355">
            <v>4042132</v>
          </cell>
          <cell r="B355">
            <v>10000</v>
          </cell>
        </row>
        <row r="356">
          <cell r="A356">
            <v>4042134</v>
          </cell>
          <cell r="B356">
            <v>10000</v>
          </cell>
        </row>
        <row r="357">
          <cell r="A357">
            <v>4042136</v>
          </cell>
          <cell r="B357">
            <v>10000</v>
          </cell>
        </row>
        <row r="358">
          <cell r="A358">
            <v>4042137</v>
          </cell>
          <cell r="B358">
            <v>10000</v>
          </cell>
        </row>
        <row r="359">
          <cell r="A359">
            <v>4042138</v>
          </cell>
          <cell r="B359">
            <v>10000</v>
          </cell>
        </row>
        <row r="360">
          <cell r="A360">
            <v>4042140</v>
          </cell>
          <cell r="B360">
            <v>10000</v>
          </cell>
        </row>
        <row r="361">
          <cell r="A361">
            <v>4042141</v>
          </cell>
          <cell r="B361">
            <v>10000</v>
          </cell>
        </row>
        <row r="362">
          <cell r="A362">
            <v>4042142</v>
          </cell>
          <cell r="B362">
            <v>10000</v>
          </cell>
        </row>
        <row r="363">
          <cell r="A363">
            <v>4042143</v>
          </cell>
          <cell r="B363">
            <v>10000</v>
          </cell>
        </row>
        <row r="364">
          <cell r="A364">
            <v>4042144</v>
          </cell>
          <cell r="B364">
            <v>10000</v>
          </cell>
        </row>
        <row r="365">
          <cell r="A365">
            <v>4042145</v>
          </cell>
          <cell r="B365">
            <v>10000</v>
          </cell>
        </row>
        <row r="366">
          <cell r="A366">
            <v>4042150</v>
          </cell>
          <cell r="B366">
            <v>10000</v>
          </cell>
        </row>
        <row r="367">
          <cell r="A367">
            <v>4042152</v>
          </cell>
          <cell r="B367">
            <v>10000</v>
          </cell>
        </row>
        <row r="368">
          <cell r="A368">
            <v>4042154</v>
          </cell>
          <cell r="B368">
            <v>10000</v>
          </cell>
        </row>
        <row r="369">
          <cell r="A369">
            <v>4042156</v>
          </cell>
          <cell r="B369">
            <v>10000</v>
          </cell>
        </row>
        <row r="370">
          <cell r="A370">
            <v>4042160</v>
          </cell>
          <cell r="B370">
            <v>10000</v>
          </cell>
        </row>
        <row r="371">
          <cell r="A371">
            <v>4042161</v>
          </cell>
          <cell r="B371">
            <v>6000</v>
          </cell>
        </row>
        <row r="372">
          <cell r="A372">
            <v>4042162</v>
          </cell>
          <cell r="B372">
            <v>7200</v>
          </cell>
        </row>
        <row r="373">
          <cell r="A373">
            <v>4042163</v>
          </cell>
          <cell r="B373">
            <v>10000</v>
          </cell>
        </row>
        <row r="374">
          <cell r="A374">
            <v>4042164</v>
          </cell>
          <cell r="B374">
            <v>10000</v>
          </cell>
        </row>
        <row r="375">
          <cell r="A375">
            <v>4042165</v>
          </cell>
          <cell r="B375">
            <v>10000</v>
          </cell>
        </row>
        <row r="376">
          <cell r="A376">
            <v>4042170</v>
          </cell>
          <cell r="B376">
            <v>10000</v>
          </cell>
        </row>
        <row r="377">
          <cell r="A377">
            <v>4042180</v>
          </cell>
          <cell r="B377">
            <v>10000</v>
          </cell>
        </row>
        <row r="378">
          <cell r="A378">
            <v>4042186</v>
          </cell>
          <cell r="B378">
            <v>10000</v>
          </cell>
        </row>
        <row r="379">
          <cell r="A379">
            <v>4042188</v>
          </cell>
          <cell r="B379">
            <v>10000</v>
          </cell>
        </row>
        <row r="380">
          <cell r="A380">
            <v>4042190</v>
          </cell>
          <cell r="B380">
            <v>10000</v>
          </cell>
        </row>
        <row r="381">
          <cell r="A381">
            <v>4042192</v>
          </cell>
          <cell r="B381">
            <v>10000</v>
          </cell>
        </row>
        <row r="382">
          <cell r="A382">
            <v>4042193</v>
          </cell>
          <cell r="B382">
            <v>10000</v>
          </cell>
        </row>
        <row r="383">
          <cell r="A383">
            <v>4042194</v>
          </cell>
          <cell r="B383">
            <v>10000</v>
          </cell>
        </row>
        <row r="384">
          <cell r="A384">
            <v>4042195</v>
          </cell>
          <cell r="B384">
            <v>10000</v>
          </cell>
        </row>
        <row r="385">
          <cell r="A385">
            <v>4042196</v>
          </cell>
          <cell r="B385">
            <v>10000</v>
          </cell>
        </row>
        <row r="386">
          <cell r="A386">
            <v>4042201</v>
          </cell>
          <cell r="B386">
            <v>10000</v>
          </cell>
        </row>
        <row r="387">
          <cell r="A387">
            <v>4042203</v>
          </cell>
          <cell r="B387">
            <v>10000</v>
          </cell>
        </row>
        <row r="388">
          <cell r="A388">
            <v>4042210</v>
          </cell>
          <cell r="B388">
            <v>10000</v>
          </cell>
        </row>
        <row r="389">
          <cell r="A389">
            <v>4042230</v>
          </cell>
          <cell r="B389">
            <v>10000</v>
          </cell>
        </row>
        <row r="390">
          <cell r="A390">
            <v>4042232</v>
          </cell>
          <cell r="B390">
            <v>10000</v>
          </cell>
        </row>
        <row r="391">
          <cell r="A391">
            <v>4042240</v>
          </cell>
          <cell r="B391">
            <v>10000</v>
          </cell>
        </row>
        <row r="392">
          <cell r="A392">
            <v>4042250</v>
          </cell>
          <cell r="B392">
            <v>10000</v>
          </cell>
        </row>
        <row r="393">
          <cell r="A393">
            <v>4042260</v>
          </cell>
          <cell r="B393">
            <v>10000</v>
          </cell>
        </row>
        <row r="394">
          <cell r="A394">
            <v>4042262</v>
          </cell>
          <cell r="B394">
            <v>10000</v>
          </cell>
        </row>
        <row r="395">
          <cell r="A395">
            <v>4042264</v>
          </cell>
          <cell r="B395">
            <v>10000</v>
          </cell>
        </row>
        <row r="396">
          <cell r="A396">
            <v>4042266</v>
          </cell>
          <cell r="B396">
            <v>10000</v>
          </cell>
        </row>
        <row r="397">
          <cell r="A397">
            <v>4042268</v>
          </cell>
          <cell r="B397">
            <v>10000</v>
          </cell>
        </row>
        <row r="398">
          <cell r="A398">
            <v>4042270</v>
          </cell>
          <cell r="B398">
            <v>10000</v>
          </cell>
        </row>
        <row r="399">
          <cell r="A399">
            <v>4042272</v>
          </cell>
          <cell r="B399">
            <v>10000</v>
          </cell>
        </row>
        <row r="400">
          <cell r="A400">
            <v>4042273</v>
          </cell>
          <cell r="B400">
            <v>10000</v>
          </cell>
        </row>
        <row r="401">
          <cell r="A401">
            <v>4042280</v>
          </cell>
          <cell r="B401">
            <v>10000</v>
          </cell>
        </row>
        <row r="402">
          <cell r="A402">
            <v>4042288</v>
          </cell>
          <cell r="B402">
            <v>10000</v>
          </cell>
        </row>
        <row r="403">
          <cell r="A403">
            <v>4042289</v>
          </cell>
          <cell r="B403">
            <v>10000</v>
          </cell>
        </row>
        <row r="404">
          <cell r="A404">
            <v>4042290</v>
          </cell>
          <cell r="B404">
            <v>10000</v>
          </cell>
        </row>
        <row r="405">
          <cell r="A405">
            <v>4042292</v>
          </cell>
          <cell r="B405">
            <v>10000</v>
          </cell>
        </row>
        <row r="406">
          <cell r="A406">
            <v>4042294</v>
          </cell>
          <cell r="B406">
            <v>10000</v>
          </cell>
        </row>
        <row r="407">
          <cell r="A407">
            <v>4042295</v>
          </cell>
          <cell r="B407">
            <v>10000</v>
          </cell>
        </row>
        <row r="408">
          <cell r="A408">
            <v>4042296</v>
          </cell>
          <cell r="B408">
            <v>10000</v>
          </cell>
        </row>
        <row r="409">
          <cell r="A409">
            <v>4042297</v>
          </cell>
          <cell r="B409">
            <v>10000</v>
          </cell>
        </row>
        <row r="410">
          <cell r="A410">
            <v>4042298</v>
          </cell>
          <cell r="B410">
            <v>10000</v>
          </cell>
        </row>
        <row r="411">
          <cell r="A411">
            <v>4042299</v>
          </cell>
          <cell r="B411">
            <v>10000</v>
          </cell>
        </row>
        <row r="412">
          <cell r="A412">
            <v>4042301</v>
          </cell>
          <cell r="B412">
            <v>10000</v>
          </cell>
        </row>
        <row r="413">
          <cell r="A413">
            <v>4042302</v>
          </cell>
          <cell r="B413">
            <v>10000</v>
          </cell>
        </row>
        <row r="414">
          <cell r="A414">
            <v>4042403</v>
          </cell>
          <cell r="B414">
            <v>10000</v>
          </cell>
        </row>
        <row r="415">
          <cell r="A415">
            <v>4042404</v>
          </cell>
          <cell r="B415">
            <v>10000</v>
          </cell>
        </row>
        <row r="416">
          <cell r="A416">
            <v>4042406</v>
          </cell>
          <cell r="B416">
            <v>10000</v>
          </cell>
        </row>
        <row r="417">
          <cell r="A417">
            <v>4042407</v>
          </cell>
          <cell r="B417">
            <v>10000</v>
          </cell>
        </row>
        <row r="418">
          <cell r="A418">
            <v>4042499</v>
          </cell>
          <cell r="B418">
            <v>994561</v>
          </cell>
        </row>
        <row r="419">
          <cell r="A419">
            <v>4051001</v>
          </cell>
          <cell r="B419">
            <v>322431</v>
          </cell>
        </row>
        <row r="420">
          <cell r="A420">
            <v>4051002</v>
          </cell>
          <cell r="B420">
            <v>10000</v>
          </cell>
        </row>
        <row r="421">
          <cell r="A421">
            <v>4051005</v>
          </cell>
          <cell r="B421">
            <v>291840</v>
          </cell>
        </row>
        <row r="422">
          <cell r="A422">
            <v>4051009</v>
          </cell>
          <cell r="B422">
            <v>10000</v>
          </cell>
        </row>
        <row r="423">
          <cell r="A423">
            <v>4051020</v>
          </cell>
          <cell r="B423">
            <v>329631</v>
          </cell>
        </row>
        <row r="424">
          <cell r="A424">
            <v>4051022</v>
          </cell>
          <cell r="B424">
            <v>10000</v>
          </cell>
        </row>
        <row r="425">
          <cell r="A425">
            <v>4051030</v>
          </cell>
          <cell r="B425">
            <v>10000</v>
          </cell>
        </row>
        <row r="426">
          <cell r="A426">
            <v>4051031</v>
          </cell>
          <cell r="B426">
            <v>10000</v>
          </cell>
        </row>
        <row r="427">
          <cell r="A427">
            <v>4051032</v>
          </cell>
          <cell r="B427">
            <v>10000</v>
          </cell>
        </row>
        <row r="428">
          <cell r="A428">
            <v>4051034</v>
          </cell>
          <cell r="B428">
            <v>10000</v>
          </cell>
        </row>
        <row r="429">
          <cell r="A429">
            <v>4051040</v>
          </cell>
          <cell r="B429">
            <v>10000</v>
          </cell>
        </row>
        <row r="430">
          <cell r="A430">
            <v>4051042</v>
          </cell>
          <cell r="B430">
            <v>10000</v>
          </cell>
        </row>
        <row r="431">
          <cell r="A431">
            <v>4051044</v>
          </cell>
          <cell r="B431">
            <v>10000</v>
          </cell>
        </row>
        <row r="432">
          <cell r="A432">
            <v>4051060</v>
          </cell>
          <cell r="B432">
            <v>10000</v>
          </cell>
        </row>
        <row r="433">
          <cell r="A433">
            <v>4051062</v>
          </cell>
          <cell r="B433">
            <v>10000</v>
          </cell>
        </row>
        <row r="434">
          <cell r="A434">
            <v>4051063</v>
          </cell>
          <cell r="B434">
            <v>10000</v>
          </cell>
        </row>
        <row r="435">
          <cell r="A435">
            <v>4051064</v>
          </cell>
          <cell r="B435">
            <v>10000</v>
          </cell>
        </row>
        <row r="436">
          <cell r="A436">
            <v>4051065</v>
          </cell>
          <cell r="B436">
            <v>10000</v>
          </cell>
        </row>
        <row r="437">
          <cell r="A437">
            <v>4051066</v>
          </cell>
          <cell r="B437">
            <v>10000</v>
          </cell>
        </row>
        <row r="438">
          <cell r="A438">
            <v>4051070</v>
          </cell>
          <cell r="B438">
            <v>10000</v>
          </cell>
        </row>
        <row r="439">
          <cell r="A439">
            <v>4051071</v>
          </cell>
          <cell r="B439">
            <v>10000</v>
          </cell>
        </row>
        <row r="440">
          <cell r="A440">
            <v>4051072</v>
          </cell>
          <cell r="B440">
            <v>10000</v>
          </cell>
        </row>
        <row r="441">
          <cell r="A441">
            <v>4051074</v>
          </cell>
          <cell r="B441">
            <v>353867</v>
          </cell>
        </row>
        <row r="442">
          <cell r="A442">
            <v>4051076</v>
          </cell>
          <cell r="B442">
            <v>10000</v>
          </cell>
        </row>
        <row r="443">
          <cell r="A443">
            <v>4051077</v>
          </cell>
          <cell r="B443">
            <v>10000</v>
          </cell>
        </row>
        <row r="444">
          <cell r="A444">
            <v>4051080</v>
          </cell>
          <cell r="B444">
            <v>10000</v>
          </cell>
        </row>
        <row r="445">
          <cell r="A445">
            <v>4051099</v>
          </cell>
          <cell r="B445">
            <v>353688</v>
          </cell>
        </row>
        <row r="446">
          <cell r="A446">
            <v>4051101</v>
          </cell>
          <cell r="B446">
            <v>375589</v>
          </cell>
        </row>
        <row r="447">
          <cell r="A447">
            <v>4051103</v>
          </cell>
          <cell r="B447">
            <v>10000</v>
          </cell>
        </row>
        <row r="448">
          <cell r="A448">
            <v>4051105</v>
          </cell>
          <cell r="B448">
            <v>513034</v>
          </cell>
        </row>
        <row r="449">
          <cell r="A449">
            <v>4051107</v>
          </cell>
          <cell r="B449">
            <v>10000</v>
          </cell>
        </row>
        <row r="450">
          <cell r="A450">
            <v>4051109</v>
          </cell>
          <cell r="B450">
            <v>10000</v>
          </cell>
        </row>
        <row r="451">
          <cell r="A451">
            <v>4051111</v>
          </cell>
          <cell r="B451">
            <v>10000</v>
          </cell>
        </row>
        <row r="452">
          <cell r="A452">
            <v>4051113</v>
          </cell>
          <cell r="B452">
            <v>289782</v>
          </cell>
        </row>
        <row r="453">
          <cell r="A453">
            <v>4051115</v>
          </cell>
          <cell r="B453">
            <v>452122</v>
          </cell>
        </row>
        <row r="454">
          <cell r="A454">
            <v>4051117</v>
          </cell>
          <cell r="B454">
            <v>10000</v>
          </cell>
        </row>
        <row r="455">
          <cell r="A455">
            <v>4051119</v>
          </cell>
          <cell r="B455">
            <v>10000</v>
          </cell>
        </row>
        <row r="456">
          <cell r="A456">
            <v>4051121</v>
          </cell>
          <cell r="B456">
            <v>10000</v>
          </cell>
        </row>
        <row r="457">
          <cell r="A457">
            <v>4051123</v>
          </cell>
          <cell r="B457">
            <v>496919</v>
          </cell>
        </row>
        <row r="458">
          <cell r="A458">
            <v>4051125</v>
          </cell>
          <cell r="B458">
            <v>10000</v>
          </cell>
        </row>
        <row r="459">
          <cell r="A459">
            <v>4051127</v>
          </cell>
          <cell r="B459">
            <v>10000</v>
          </cell>
        </row>
        <row r="460">
          <cell r="A460">
            <v>4051129</v>
          </cell>
          <cell r="B460">
            <v>10000</v>
          </cell>
        </row>
        <row r="461">
          <cell r="A461">
            <v>4051131</v>
          </cell>
          <cell r="B461">
            <v>512796</v>
          </cell>
        </row>
        <row r="462">
          <cell r="A462">
            <v>4051133</v>
          </cell>
          <cell r="B462">
            <v>493792</v>
          </cell>
        </row>
        <row r="463">
          <cell r="A463">
            <v>4051135</v>
          </cell>
          <cell r="B463">
            <v>10000</v>
          </cell>
        </row>
        <row r="464">
          <cell r="A464">
            <v>4051137</v>
          </cell>
          <cell r="B464">
            <v>10000</v>
          </cell>
        </row>
        <row r="465">
          <cell r="A465">
            <v>4051139</v>
          </cell>
          <cell r="B465">
            <v>10000</v>
          </cell>
        </row>
        <row r="466">
          <cell r="A466">
            <v>4051141</v>
          </cell>
          <cell r="B466">
            <v>10000</v>
          </cell>
        </row>
        <row r="467">
          <cell r="A467">
            <v>4051143</v>
          </cell>
          <cell r="B467">
            <v>10000</v>
          </cell>
        </row>
        <row r="468">
          <cell r="A468">
            <v>4051145</v>
          </cell>
          <cell r="B468">
            <v>10000</v>
          </cell>
        </row>
        <row r="469">
          <cell r="A469">
            <v>4051147</v>
          </cell>
          <cell r="B469">
            <v>10000</v>
          </cell>
        </row>
        <row r="470">
          <cell r="A470">
            <v>4051149</v>
          </cell>
          <cell r="B470">
            <v>10000</v>
          </cell>
        </row>
        <row r="471">
          <cell r="A471">
            <v>4051151</v>
          </cell>
          <cell r="B471">
            <v>10000</v>
          </cell>
        </row>
        <row r="472">
          <cell r="A472">
            <v>4051153</v>
          </cell>
          <cell r="B472">
            <v>10000</v>
          </cell>
        </row>
        <row r="473">
          <cell r="A473">
            <v>4051155</v>
          </cell>
          <cell r="B473">
            <v>10000</v>
          </cell>
        </row>
        <row r="474">
          <cell r="A474">
            <v>4051157</v>
          </cell>
          <cell r="B474">
            <v>10000</v>
          </cell>
        </row>
        <row r="475">
          <cell r="A475">
            <v>4051159</v>
          </cell>
          <cell r="B475">
            <v>371134</v>
          </cell>
        </row>
        <row r="476">
          <cell r="A476">
            <v>4051160</v>
          </cell>
          <cell r="B476">
            <v>10000</v>
          </cell>
        </row>
        <row r="477">
          <cell r="A477">
            <v>4051161</v>
          </cell>
          <cell r="B477">
            <v>10000</v>
          </cell>
        </row>
        <row r="478">
          <cell r="A478">
            <v>4051162</v>
          </cell>
          <cell r="B478">
            <v>10000</v>
          </cell>
        </row>
        <row r="479">
          <cell r="A479">
            <v>4051163</v>
          </cell>
          <cell r="B479">
            <v>10000</v>
          </cell>
        </row>
        <row r="480">
          <cell r="A480">
            <v>4051164</v>
          </cell>
          <cell r="B480">
            <v>10000</v>
          </cell>
        </row>
        <row r="481">
          <cell r="A481">
            <v>4051165</v>
          </cell>
          <cell r="B481">
            <v>334606</v>
          </cell>
        </row>
        <row r="482">
          <cell r="A482">
            <v>4051166</v>
          </cell>
          <cell r="B482">
            <v>10000</v>
          </cell>
        </row>
        <row r="483">
          <cell r="A483">
            <v>4051167</v>
          </cell>
          <cell r="B483">
            <v>10000</v>
          </cell>
        </row>
        <row r="484">
          <cell r="A484">
            <v>4051168</v>
          </cell>
          <cell r="B484">
            <v>10000</v>
          </cell>
        </row>
        <row r="485">
          <cell r="A485">
            <v>4051169</v>
          </cell>
          <cell r="B485">
            <v>10000</v>
          </cell>
        </row>
        <row r="486">
          <cell r="A486">
            <v>4051170</v>
          </cell>
          <cell r="B486">
            <v>10000</v>
          </cell>
        </row>
        <row r="487">
          <cell r="A487">
            <v>4051171</v>
          </cell>
          <cell r="B487">
            <v>10000</v>
          </cell>
        </row>
        <row r="488">
          <cell r="A488">
            <v>4051173</v>
          </cell>
          <cell r="B488">
            <v>10000</v>
          </cell>
        </row>
        <row r="489">
          <cell r="A489">
            <v>4051175</v>
          </cell>
          <cell r="B489">
            <v>10000</v>
          </cell>
        </row>
        <row r="490">
          <cell r="A490">
            <v>4051177</v>
          </cell>
          <cell r="B490">
            <v>10000</v>
          </cell>
        </row>
        <row r="491">
          <cell r="A491">
            <v>4051179</v>
          </cell>
          <cell r="B491">
            <v>10000</v>
          </cell>
        </row>
        <row r="492">
          <cell r="A492">
            <v>4051180</v>
          </cell>
          <cell r="B492">
            <v>10000</v>
          </cell>
        </row>
        <row r="493">
          <cell r="A493">
            <v>4051181</v>
          </cell>
          <cell r="B493">
            <v>10000</v>
          </cell>
        </row>
        <row r="494">
          <cell r="A494">
            <v>4051182</v>
          </cell>
          <cell r="B494">
            <v>10000</v>
          </cell>
        </row>
        <row r="495">
          <cell r="A495">
            <v>4051183</v>
          </cell>
          <cell r="B495">
            <v>10000</v>
          </cell>
        </row>
        <row r="496">
          <cell r="A496">
            <v>4051184</v>
          </cell>
          <cell r="B496">
            <v>10000</v>
          </cell>
        </row>
        <row r="497">
          <cell r="A497">
            <v>4051190</v>
          </cell>
          <cell r="B497">
            <v>10000</v>
          </cell>
        </row>
        <row r="498">
          <cell r="A498">
            <v>4051192</v>
          </cell>
          <cell r="B498">
            <v>10000</v>
          </cell>
        </row>
        <row r="499">
          <cell r="A499">
            <v>4051195</v>
          </cell>
          <cell r="B499">
            <v>350570</v>
          </cell>
        </row>
        <row r="500">
          <cell r="A500">
            <v>4051196</v>
          </cell>
          <cell r="B500">
            <v>371936</v>
          </cell>
        </row>
        <row r="501">
          <cell r="A501">
            <v>4051197</v>
          </cell>
          <cell r="B501">
            <v>335049</v>
          </cell>
        </row>
        <row r="502">
          <cell r="A502">
            <v>4051198</v>
          </cell>
          <cell r="B502">
            <v>532721</v>
          </cell>
        </row>
        <row r="503">
          <cell r="A503">
            <v>4051199</v>
          </cell>
          <cell r="B503">
            <v>347067</v>
          </cell>
        </row>
        <row r="504">
          <cell r="A504">
            <v>4051201</v>
          </cell>
          <cell r="B504">
            <v>10000</v>
          </cell>
        </row>
        <row r="505">
          <cell r="A505">
            <v>4051299</v>
          </cell>
          <cell r="B505">
            <v>408210</v>
          </cell>
        </row>
        <row r="506">
          <cell r="A506">
            <v>4051301</v>
          </cell>
          <cell r="B506">
            <v>10000</v>
          </cell>
        </row>
        <row r="507">
          <cell r="A507">
            <v>4051303</v>
          </cell>
          <cell r="B507">
            <v>10000</v>
          </cell>
        </row>
        <row r="508">
          <cell r="A508">
            <v>4051305</v>
          </cell>
          <cell r="B508">
            <v>10000</v>
          </cell>
        </row>
        <row r="509">
          <cell r="A509">
            <v>4051350</v>
          </cell>
          <cell r="B509">
            <v>303229</v>
          </cell>
        </row>
        <row r="510">
          <cell r="A510">
            <v>4051401</v>
          </cell>
          <cell r="B510">
            <v>10000</v>
          </cell>
        </row>
        <row r="511">
          <cell r="A511">
            <v>4051402</v>
          </cell>
          <cell r="B511">
            <v>74224</v>
          </cell>
        </row>
        <row r="512">
          <cell r="A512">
            <v>4053001</v>
          </cell>
          <cell r="B512">
            <v>10000</v>
          </cell>
        </row>
        <row r="513">
          <cell r="A513">
            <v>4053010</v>
          </cell>
          <cell r="B513">
            <v>10000</v>
          </cell>
        </row>
        <row r="514">
          <cell r="A514">
            <v>4053011</v>
          </cell>
          <cell r="B514">
            <v>10000</v>
          </cell>
        </row>
        <row r="515">
          <cell r="A515">
            <v>4053012</v>
          </cell>
          <cell r="B515">
            <v>10000</v>
          </cell>
        </row>
        <row r="516">
          <cell r="A516">
            <v>4053013</v>
          </cell>
          <cell r="B516">
            <v>10000</v>
          </cell>
        </row>
        <row r="517">
          <cell r="A517">
            <v>4053014</v>
          </cell>
          <cell r="B517">
            <v>10000</v>
          </cell>
        </row>
        <row r="518">
          <cell r="A518">
            <v>4053015</v>
          </cell>
          <cell r="B518">
            <v>10000</v>
          </cell>
        </row>
        <row r="519">
          <cell r="A519">
            <v>4053016</v>
          </cell>
          <cell r="B519">
            <v>10000</v>
          </cell>
        </row>
        <row r="520">
          <cell r="A520">
            <v>4053017</v>
          </cell>
          <cell r="B520">
            <v>10000</v>
          </cell>
        </row>
        <row r="521">
          <cell r="A521">
            <v>4053030</v>
          </cell>
          <cell r="B521">
            <v>10000</v>
          </cell>
        </row>
        <row r="522">
          <cell r="A522">
            <v>4053040</v>
          </cell>
          <cell r="B522">
            <v>10000</v>
          </cell>
        </row>
        <row r="523">
          <cell r="A523">
            <v>4053055</v>
          </cell>
          <cell r="B523">
            <v>10000</v>
          </cell>
        </row>
        <row r="524">
          <cell r="A524">
            <v>4053057</v>
          </cell>
          <cell r="B524">
            <v>10000</v>
          </cell>
        </row>
        <row r="525">
          <cell r="A525">
            <v>4053060</v>
          </cell>
          <cell r="B525">
            <v>10000</v>
          </cell>
        </row>
        <row r="526">
          <cell r="A526">
            <v>4053062</v>
          </cell>
          <cell r="B526">
            <v>10000</v>
          </cell>
        </row>
        <row r="527">
          <cell r="A527">
            <v>4053063</v>
          </cell>
          <cell r="B527">
            <v>10000</v>
          </cell>
        </row>
        <row r="528">
          <cell r="A528">
            <v>4053064</v>
          </cell>
          <cell r="B528">
            <v>10000</v>
          </cell>
        </row>
        <row r="529">
          <cell r="A529">
            <v>4055001</v>
          </cell>
          <cell r="B529">
            <v>10000</v>
          </cell>
        </row>
        <row r="530">
          <cell r="A530">
            <v>4055005</v>
          </cell>
          <cell r="B530">
            <v>10000</v>
          </cell>
        </row>
        <row r="531">
          <cell r="A531">
            <v>4055010</v>
          </cell>
          <cell r="B531">
            <v>10000</v>
          </cell>
        </row>
        <row r="532">
          <cell r="A532">
            <v>4055015</v>
          </cell>
          <cell r="B532">
            <v>10000</v>
          </cell>
        </row>
        <row r="533">
          <cell r="A533">
            <v>4055020</v>
          </cell>
          <cell r="B533">
            <v>10000</v>
          </cell>
        </row>
        <row r="534">
          <cell r="A534">
            <v>4055030</v>
          </cell>
          <cell r="B534">
            <v>10000</v>
          </cell>
        </row>
        <row r="535">
          <cell r="A535">
            <v>4055031</v>
          </cell>
          <cell r="B535">
            <v>10000</v>
          </cell>
        </row>
        <row r="536">
          <cell r="A536">
            <v>4055035</v>
          </cell>
          <cell r="B536">
            <v>10000</v>
          </cell>
        </row>
        <row r="537">
          <cell r="A537">
            <v>4055037</v>
          </cell>
          <cell r="B537">
            <v>10000</v>
          </cell>
        </row>
        <row r="538">
          <cell r="A538">
            <v>4055039</v>
          </cell>
          <cell r="B538">
            <v>10000</v>
          </cell>
        </row>
        <row r="539">
          <cell r="A539">
            <v>4055041</v>
          </cell>
          <cell r="B539">
            <v>10000</v>
          </cell>
        </row>
        <row r="540">
          <cell r="A540">
            <v>4055043</v>
          </cell>
          <cell r="B540">
            <v>10000</v>
          </cell>
        </row>
        <row r="541">
          <cell r="A541">
            <v>4055044</v>
          </cell>
          <cell r="B541">
            <v>10000</v>
          </cell>
        </row>
        <row r="542">
          <cell r="A542">
            <v>4055045</v>
          </cell>
          <cell r="B542">
            <v>10000</v>
          </cell>
        </row>
        <row r="543">
          <cell r="A543">
            <v>4055046</v>
          </cell>
          <cell r="B543">
            <v>10000</v>
          </cell>
        </row>
        <row r="544">
          <cell r="A544">
            <v>4055047</v>
          </cell>
          <cell r="B544">
            <v>10000</v>
          </cell>
        </row>
        <row r="545">
          <cell r="A545">
            <v>4055049</v>
          </cell>
          <cell r="B545">
            <v>10000</v>
          </cell>
        </row>
        <row r="546">
          <cell r="A546">
            <v>4055060</v>
          </cell>
          <cell r="B546">
            <v>10000</v>
          </cell>
        </row>
        <row r="547">
          <cell r="A547">
            <v>4055062</v>
          </cell>
          <cell r="B547">
            <v>10000</v>
          </cell>
        </row>
        <row r="548">
          <cell r="A548">
            <v>4055064</v>
          </cell>
          <cell r="B548">
            <v>10000</v>
          </cell>
        </row>
        <row r="549">
          <cell r="A549">
            <v>4055066</v>
          </cell>
          <cell r="B549">
            <v>10000</v>
          </cell>
        </row>
        <row r="550">
          <cell r="A550">
            <v>4055070</v>
          </cell>
          <cell r="B550">
            <v>10000</v>
          </cell>
        </row>
        <row r="551">
          <cell r="A551">
            <v>4055072</v>
          </cell>
          <cell r="B551">
            <v>10000</v>
          </cell>
        </row>
        <row r="552">
          <cell r="A552">
            <v>4055074</v>
          </cell>
          <cell r="B552">
            <v>10000</v>
          </cell>
        </row>
        <row r="553">
          <cell r="A553">
            <v>4055076</v>
          </cell>
          <cell r="B553">
            <v>10000</v>
          </cell>
        </row>
        <row r="554">
          <cell r="A554">
            <v>4055078</v>
          </cell>
          <cell r="B554">
            <v>10000</v>
          </cell>
        </row>
        <row r="555">
          <cell r="A555">
            <v>4055080</v>
          </cell>
          <cell r="B555">
            <v>10000</v>
          </cell>
        </row>
        <row r="556">
          <cell r="A556">
            <v>4055090</v>
          </cell>
          <cell r="B556">
            <v>10000</v>
          </cell>
        </row>
        <row r="557">
          <cell r="A557">
            <v>4055092</v>
          </cell>
          <cell r="B557">
            <v>10000</v>
          </cell>
        </row>
        <row r="558">
          <cell r="A558">
            <v>4055094</v>
          </cell>
          <cell r="B558">
            <v>10000</v>
          </cell>
        </row>
        <row r="559">
          <cell r="A559">
            <v>4055095</v>
          </cell>
          <cell r="B559">
            <v>10000</v>
          </cell>
        </row>
        <row r="560">
          <cell r="A560">
            <v>4055096</v>
          </cell>
          <cell r="B560">
            <v>10000</v>
          </cell>
        </row>
        <row r="561">
          <cell r="A561">
            <v>4055097</v>
          </cell>
          <cell r="B561">
            <v>10000</v>
          </cell>
        </row>
        <row r="562">
          <cell r="A562">
            <v>4055098</v>
          </cell>
          <cell r="B562">
            <v>10000</v>
          </cell>
        </row>
        <row r="563">
          <cell r="A563">
            <v>4055101</v>
          </cell>
          <cell r="B563">
            <v>10000</v>
          </cell>
        </row>
        <row r="564">
          <cell r="A564">
            <v>4055103</v>
          </cell>
          <cell r="B564">
            <v>10000</v>
          </cell>
        </row>
        <row r="565">
          <cell r="A565">
            <v>4055105</v>
          </cell>
          <cell r="B565">
            <v>10000</v>
          </cell>
        </row>
        <row r="566">
          <cell r="A566">
            <v>4056001</v>
          </cell>
          <cell r="B566">
            <v>10000</v>
          </cell>
        </row>
        <row r="567">
          <cell r="A567">
            <v>4056010</v>
          </cell>
          <cell r="B567">
            <v>10000</v>
          </cell>
        </row>
        <row r="568">
          <cell r="A568">
            <v>4058001</v>
          </cell>
          <cell r="B568">
            <v>10000</v>
          </cell>
        </row>
        <row r="569">
          <cell r="A569">
            <v>4058010</v>
          </cell>
          <cell r="B569">
            <v>10000</v>
          </cell>
        </row>
        <row r="570">
          <cell r="A570">
            <v>4059001</v>
          </cell>
          <cell r="B570">
            <v>10000</v>
          </cell>
        </row>
        <row r="571">
          <cell r="A571">
            <v>4059003</v>
          </cell>
          <cell r="B571">
            <v>10000</v>
          </cell>
        </row>
        <row r="572">
          <cell r="A572">
            <v>4059005</v>
          </cell>
          <cell r="B572">
            <v>10000</v>
          </cell>
        </row>
        <row r="573">
          <cell r="A573">
            <v>4059007</v>
          </cell>
          <cell r="B573">
            <v>10000</v>
          </cell>
        </row>
        <row r="574">
          <cell r="A574">
            <v>4059009</v>
          </cell>
          <cell r="B574">
            <v>10000</v>
          </cell>
        </row>
        <row r="575">
          <cell r="A575">
            <v>4059010</v>
          </cell>
          <cell r="B575">
            <v>10000</v>
          </cell>
        </row>
        <row r="576">
          <cell r="A576">
            <v>4059011</v>
          </cell>
          <cell r="B576">
            <v>10000</v>
          </cell>
        </row>
        <row r="577">
          <cell r="A577">
            <v>4059012</v>
          </cell>
          <cell r="B577">
            <v>10000</v>
          </cell>
        </row>
        <row r="578">
          <cell r="A578">
            <v>4059013</v>
          </cell>
          <cell r="B578">
            <v>10000</v>
          </cell>
        </row>
        <row r="579">
          <cell r="A579">
            <v>4059014</v>
          </cell>
          <cell r="B579">
            <v>10000</v>
          </cell>
        </row>
        <row r="580">
          <cell r="A580">
            <v>4059015</v>
          </cell>
          <cell r="B580">
            <v>10000</v>
          </cell>
        </row>
        <row r="581">
          <cell r="A581">
            <v>4060103</v>
          </cell>
          <cell r="B581">
            <v>10000</v>
          </cell>
        </row>
        <row r="582">
          <cell r="A582">
            <v>4060104</v>
          </cell>
          <cell r="B582">
            <v>10000</v>
          </cell>
        </row>
        <row r="583">
          <cell r="A583">
            <v>4060105</v>
          </cell>
          <cell r="B583">
            <v>10000</v>
          </cell>
        </row>
        <row r="584">
          <cell r="A584">
            <v>4060110</v>
          </cell>
          <cell r="B584">
            <v>10000</v>
          </cell>
        </row>
        <row r="585">
          <cell r="A585">
            <v>4060111</v>
          </cell>
          <cell r="B585">
            <v>10000</v>
          </cell>
        </row>
        <row r="586">
          <cell r="A586">
            <v>4060120</v>
          </cell>
          <cell r="B586">
            <v>2320</v>
          </cell>
        </row>
        <row r="587">
          <cell r="A587">
            <v>4060122</v>
          </cell>
          <cell r="B587">
            <v>2851</v>
          </cell>
        </row>
        <row r="588">
          <cell r="A588">
            <v>4060124</v>
          </cell>
          <cell r="B588">
            <v>2971</v>
          </cell>
        </row>
        <row r="589">
          <cell r="A589">
            <v>4060126</v>
          </cell>
          <cell r="B589">
            <v>3008</v>
          </cell>
        </row>
        <row r="590">
          <cell r="A590">
            <v>4060128</v>
          </cell>
          <cell r="B590">
            <v>3017</v>
          </cell>
        </row>
        <row r="591">
          <cell r="A591">
            <v>4060130</v>
          </cell>
          <cell r="B591">
            <v>10000</v>
          </cell>
        </row>
        <row r="592">
          <cell r="A592">
            <v>4060132</v>
          </cell>
          <cell r="B592">
            <v>10000</v>
          </cell>
        </row>
        <row r="593">
          <cell r="A593">
            <v>4060133</v>
          </cell>
          <cell r="B593">
            <v>10000</v>
          </cell>
        </row>
        <row r="594">
          <cell r="A594">
            <v>4060134</v>
          </cell>
          <cell r="B594">
            <v>10000</v>
          </cell>
        </row>
        <row r="595">
          <cell r="A595">
            <v>4060135</v>
          </cell>
          <cell r="B595">
            <v>10000</v>
          </cell>
        </row>
        <row r="596">
          <cell r="A596">
            <v>4060136</v>
          </cell>
          <cell r="B596">
            <v>10000</v>
          </cell>
        </row>
        <row r="597">
          <cell r="A597">
            <v>4060137</v>
          </cell>
          <cell r="B597">
            <v>10000</v>
          </cell>
        </row>
        <row r="598">
          <cell r="A598">
            <v>4060138</v>
          </cell>
          <cell r="B598">
            <v>10000</v>
          </cell>
        </row>
        <row r="599">
          <cell r="A599">
            <v>4060139</v>
          </cell>
          <cell r="B599">
            <v>10000</v>
          </cell>
        </row>
        <row r="600">
          <cell r="A600">
            <v>4060140</v>
          </cell>
          <cell r="B600">
            <v>10000</v>
          </cell>
        </row>
        <row r="601">
          <cell r="A601">
            <v>4060141</v>
          </cell>
          <cell r="B601">
            <v>10000</v>
          </cell>
        </row>
        <row r="602">
          <cell r="A602">
            <v>4060198</v>
          </cell>
          <cell r="B602">
            <v>8806</v>
          </cell>
        </row>
        <row r="603">
          <cell r="A603">
            <v>4060199</v>
          </cell>
          <cell r="B603">
            <v>10151</v>
          </cell>
        </row>
        <row r="604">
          <cell r="A604">
            <v>4060201</v>
          </cell>
          <cell r="B604">
            <v>10000</v>
          </cell>
        </row>
        <row r="605">
          <cell r="A605">
            <v>4060202</v>
          </cell>
          <cell r="B605">
            <v>10000</v>
          </cell>
        </row>
        <row r="606">
          <cell r="A606">
            <v>4060203</v>
          </cell>
          <cell r="B606">
            <v>10000</v>
          </cell>
        </row>
        <row r="607">
          <cell r="A607">
            <v>4060204</v>
          </cell>
          <cell r="B607">
            <v>10000</v>
          </cell>
        </row>
        <row r="608">
          <cell r="A608">
            <v>4060205</v>
          </cell>
          <cell r="B608">
            <v>10000</v>
          </cell>
        </row>
        <row r="609">
          <cell r="A609">
            <v>4060206</v>
          </cell>
          <cell r="B609">
            <v>10000</v>
          </cell>
        </row>
        <row r="610">
          <cell r="A610">
            <v>4060301</v>
          </cell>
          <cell r="B610">
            <v>108027</v>
          </cell>
        </row>
        <row r="611">
          <cell r="A611">
            <v>4060302</v>
          </cell>
          <cell r="B611">
            <v>10000</v>
          </cell>
        </row>
        <row r="612">
          <cell r="A612">
            <v>4060340</v>
          </cell>
          <cell r="B612">
            <v>10000</v>
          </cell>
        </row>
        <row r="613">
          <cell r="A613">
            <v>4060360</v>
          </cell>
          <cell r="B613">
            <v>10000</v>
          </cell>
        </row>
        <row r="614">
          <cell r="A614">
            <v>4060380</v>
          </cell>
          <cell r="B614">
            <v>10000</v>
          </cell>
        </row>
        <row r="615">
          <cell r="A615">
            <v>4081101</v>
          </cell>
          <cell r="B615">
            <v>10000</v>
          </cell>
        </row>
        <row r="616">
          <cell r="A616">
            <v>4081102</v>
          </cell>
          <cell r="B616">
            <v>10000</v>
          </cell>
        </row>
        <row r="617">
          <cell r="A617">
            <v>4082002</v>
          </cell>
          <cell r="B617">
            <v>10000</v>
          </cell>
        </row>
        <row r="618">
          <cell r="A618">
            <v>4082004</v>
          </cell>
          <cell r="B618">
            <v>10000</v>
          </cell>
        </row>
        <row r="619">
          <cell r="A619">
            <v>4082006</v>
          </cell>
          <cell r="B619">
            <v>10000</v>
          </cell>
        </row>
        <row r="620">
          <cell r="A620">
            <v>4082008</v>
          </cell>
          <cell r="B620">
            <v>42758</v>
          </cell>
        </row>
        <row r="621">
          <cell r="A621">
            <v>4082010</v>
          </cell>
          <cell r="B621">
            <v>10000</v>
          </cell>
        </row>
        <row r="622">
          <cell r="A622">
            <v>4082012</v>
          </cell>
          <cell r="B622">
            <v>10000</v>
          </cell>
        </row>
        <row r="623">
          <cell r="A623">
            <v>4082014</v>
          </cell>
          <cell r="B623">
            <v>10000</v>
          </cell>
        </row>
        <row r="624">
          <cell r="A624">
            <v>4082016</v>
          </cell>
          <cell r="B624">
            <v>10000</v>
          </cell>
        </row>
        <row r="625">
          <cell r="A625">
            <v>4082018</v>
          </cell>
          <cell r="B625">
            <v>10000</v>
          </cell>
        </row>
        <row r="626">
          <cell r="A626">
            <v>4082020</v>
          </cell>
          <cell r="B626">
            <v>10000</v>
          </cell>
        </row>
        <row r="627">
          <cell r="A627">
            <v>4082022</v>
          </cell>
          <cell r="B627">
            <v>10000</v>
          </cell>
        </row>
        <row r="628">
          <cell r="A628">
            <v>4082024</v>
          </cell>
          <cell r="B628">
            <v>10000</v>
          </cell>
        </row>
        <row r="629">
          <cell r="A629">
            <v>4082034</v>
          </cell>
          <cell r="B629">
            <v>10000</v>
          </cell>
        </row>
        <row r="630">
          <cell r="A630">
            <v>4082036</v>
          </cell>
          <cell r="B630">
            <v>10000</v>
          </cell>
        </row>
        <row r="631">
          <cell r="A631">
            <v>4082038</v>
          </cell>
          <cell r="B631">
            <v>10000</v>
          </cell>
        </row>
        <row r="632">
          <cell r="A632">
            <v>4082040</v>
          </cell>
          <cell r="B632">
            <v>10000</v>
          </cell>
        </row>
        <row r="633">
          <cell r="A633">
            <v>4082041</v>
          </cell>
          <cell r="B633">
            <v>10000</v>
          </cell>
        </row>
        <row r="634">
          <cell r="A634">
            <v>4082042</v>
          </cell>
          <cell r="B634">
            <v>10000</v>
          </cell>
        </row>
        <row r="635">
          <cell r="A635">
            <v>4082044</v>
          </cell>
          <cell r="B635">
            <v>10000</v>
          </cell>
        </row>
        <row r="636">
          <cell r="A636">
            <v>4082046</v>
          </cell>
          <cell r="B636">
            <v>10000</v>
          </cell>
        </row>
        <row r="637">
          <cell r="A637">
            <v>4082048</v>
          </cell>
          <cell r="B637">
            <v>10000</v>
          </cell>
        </row>
        <row r="638">
          <cell r="A638">
            <v>4082050</v>
          </cell>
          <cell r="B638">
            <v>10000</v>
          </cell>
        </row>
        <row r="639">
          <cell r="A639">
            <v>4082052</v>
          </cell>
          <cell r="B639">
            <v>10000</v>
          </cell>
        </row>
        <row r="640">
          <cell r="A640">
            <v>4082066</v>
          </cell>
          <cell r="B640">
            <v>10000</v>
          </cell>
        </row>
        <row r="641">
          <cell r="A641">
            <v>4082068</v>
          </cell>
          <cell r="B641">
            <v>10000</v>
          </cell>
        </row>
        <row r="642">
          <cell r="A642">
            <v>4082070</v>
          </cell>
          <cell r="B642">
            <v>10000</v>
          </cell>
        </row>
        <row r="643">
          <cell r="A643">
            <v>4082072</v>
          </cell>
          <cell r="B643">
            <v>10000</v>
          </cell>
        </row>
        <row r="644">
          <cell r="A644">
            <v>4082074</v>
          </cell>
          <cell r="B644">
            <v>10000</v>
          </cell>
        </row>
        <row r="645">
          <cell r="A645">
            <v>4082076</v>
          </cell>
          <cell r="B645">
            <v>10000</v>
          </cell>
        </row>
        <row r="646">
          <cell r="A646">
            <v>4082078</v>
          </cell>
          <cell r="B646">
            <v>10000</v>
          </cell>
        </row>
        <row r="647">
          <cell r="A647">
            <v>4082080</v>
          </cell>
          <cell r="B647">
            <v>10000</v>
          </cell>
        </row>
        <row r="648">
          <cell r="A648">
            <v>4082082</v>
          </cell>
          <cell r="B648">
            <v>10000</v>
          </cell>
        </row>
        <row r="649">
          <cell r="A649">
            <v>4082104</v>
          </cell>
          <cell r="B649">
            <v>10000</v>
          </cell>
        </row>
        <row r="650">
          <cell r="A650">
            <v>4082106</v>
          </cell>
          <cell r="B650">
            <v>10000</v>
          </cell>
        </row>
        <row r="651">
          <cell r="A651">
            <v>4082108</v>
          </cell>
          <cell r="B651">
            <v>10000</v>
          </cell>
        </row>
        <row r="652">
          <cell r="A652">
            <v>4082110</v>
          </cell>
          <cell r="B652">
            <v>10000</v>
          </cell>
        </row>
        <row r="653">
          <cell r="A653">
            <v>4082112</v>
          </cell>
          <cell r="B653">
            <v>10000</v>
          </cell>
        </row>
        <row r="654">
          <cell r="A654">
            <v>4082114</v>
          </cell>
          <cell r="B654">
            <v>10000</v>
          </cell>
        </row>
        <row r="655">
          <cell r="A655">
            <v>4082116</v>
          </cell>
          <cell r="B655">
            <v>10000</v>
          </cell>
        </row>
        <row r="656">
          <cell r="A656">
            <v>4082118</v>
          </cell>
          <cell r="B656">
            <v>10000</v>
          </cell>
        </row>
        <row r="657">
          <cell r="A657">
            <v>4082120</v>
          </cell>
          <cell r="B657">
            <v>10000</v>
          </cell>
        </row>
        <row r="658">
          <cell r="A658">
            <v>4082122</v>
          </cell>
          <cell r="B658">
            <v>10000</v>
          </cell>
        </row>
        <row r="659">
          <cell r="A659">
            <v>4082124</v>
          </cell>
          <cell r="B659">
            <v>10000</v>
          </cell>
        </row>
        <row r="660">
          <cell r="A660">
            <v>4082126</v>
          </cell>
          <cell r="B660">
            <v>10000</v>
          </cell>
        </row>
        <row r="661">
          <cell r="A661">
            <v>4082127</v>
          </cell>
          <cell r="B661">
            <v>10000</v>
          </cell>
        </row>
        <row r="662">
          <cell r="A662">
            <v>4082128</v>
          </cell>
          <cell r="B662">
            <v>10000</v>
          </cell>
        </row>
        <row r="663">
          <cell r="A663">
            <v>4082129</v>
          </cell>
          <cell r="B663">
            <v>10000</v>
          </cell>
        </row>
        <row r="664">
          <cell r="A664">
            <v>4082130</v>
          </cell>
          <cell r="B664">
            <v>10000</v>
          </cell>
        </row>
        <row r="665">
          <cell r="A665">
            <v>4082131</v>
          </cell>
          <cell r="B665">
            <v>10000</v>
          </cell>
        </row>
        <row r="666">
          <cell r="A666">
            <v>4082132</v>
          </cell>
          <cell r="B666">
            <v>10000</v>
          </cell>
        </row>
        <row r="667">
          <cell r="A667">
            <v>4082133</v>
          </cell>
          <cell r="B667">
            <v>10000</v>
          </cell>
        </row>
        <row r="668">
          <cell r="A668">
            <v>4082134</v>
          </cell>
          <cell r="B668">
            <v>10000</v>
          </cell>
        </row>
        <row r="669">
          <cell r="A669">
            <v>4082135</v>
          </cell>
          <cell r="B669">
            <v>10000</v>
          </cell>
        </row>
        <row r="670">
          <cell r="A670">
            <v>4082154</v>
          </cell>
          <cell r="B670">
            <v>10000</v>
          </cell>
        </row>
        <row r="671">
          <cell r="A671">
            <v>4082156</v>
          </cell>
          <cell r="B671">
            <v>10000</v>
          </cell>
        </row>
        <row r="672">
          <cell r="A672">
            <v>4082158</v>
          </cell>
          <cell r="B672">
            <v>10000</v>
          </cell>
        </row>
        <row r="673">
          <cell r="A673">
            <v>4082160</v>
          </cell>
          <cell r="B673">
            <v>10000</v>
          </cell>
        </row>
        <row r="674">
          <cell r="A674">
            <v>4082162</v>
          </cell>
          <cell r="B674">
            <v>10000</v>
          </cell>
        </row>
        <row r="675">
          <cell r="A675">
            <v>4082163</v>
          </cell>
          <cell r="B675">
            <v>10000</v>
          </cell>
        </row>
        <row r="676">
          <cell r="A676">
            <v>4082164</v>
          </cell>
          <cell r="B676">
            <v>10000</v>
          </cell>
        </row>
        <row r="677">
          <cell r="A677">
            <v>4082166</v>
          </cell>
          <cell r="B677">
            <v>10000</v>
          </cell>
        </row>
        <row r="678">
          <cell r="A678">
            <v>4082168</v>
          </cell>
          <cell r="B678">
            <v>10000</v>
          </cell>
        </row>
        <row r="679">
          <cell r="A679">
            <v>4082170</v>
          </cell>
          <cell r="B679">
            <v>10000</v>
          </cell>
        </row>
        <row r="680">
          <cell r="A680">
            <v>4082172</v>
          </cell>
          <cell r="B680">
            <v>10000</v>
          </cell>
        </row>
        <row r="681">
          <cell r="A681">
            <v>4082174</v>
          </cell>
          <cell r="B681">
            <v>10000</v>
          </cell>
        </row>
        <row r="682">
          <cell r="A682">
            <v>4082224</v>
          </cell>
          <cell r="B682">
            <v>10000</v>
          </cell>
        </row>
        <row r="683">
          <cell r="A683">
            <v>4082225</v>
          </cell>
          <cell r="B683">
            <v>10000</v>
          </cell>
        </row>
        <row r="684">
          <cell r="A684">
            <v>4082226</v>
          </cell>
          <cell r="B684">
            <v>10000</v>
          </cell>
        </row>
        <row r="685">
          <cell r="A685">
            <v>4082227</v>
          </cell>
          <cell r="B685">
            <v>10000</v>
          </cell>
        </row>
        <row r="686">
          <cell r="A686">
            <v>4082228</v>
          </cell>
          <cell r="B686">
            <v>10000</v>
          </cell>
        </row>
        <row r="687">
          <cell r="A687">
            <v>4082229</v>
          </cell>
          <cell r="B687">
            <v>10000</v>
          </cell>
        </row>
        <row r="688">
          <cell r="A688">
            <v>4082230</v>
          </cell>
          <cell r="B688">
            <v>10000</v>
          </cell>
        </row>
        <row r="689">
          <cell r="A689">
            <v>4082231</v>
          </cell>
          <cell r="B689">
            <v>10000</v>
          </cell>
        </row>
        <row r="690">
          <cell r="A690">
            <v>4082232</v>
          </cell>
          <cell r="B690">
            <v>10000</v>
          </cell>
        </row>
        <row r="691">
          <cell r="A691">
            <v>4082233</v>
          </cell>
          <cell r="B691">
            <v>10000</v>
          </cell>
        </row>
        <row r="692">
          <cell r="A692">
            <v>4082234</v>
          </cell>
          <cell r="B692">
            <v>10000</v>
          </cell>
        </row>
        <row r="693">
          <cell r="A693">
            <v>4082235</v>
          </cell>
          <cell r="B693">
            <v>10000</v>
          </cell>
        </row>
        <row r="694">
          <cell r="A694">
            <v>4082236</v>
          </cell>
          <cell r="B694">
            <v>10000</v>
          </cell>
        </row>
        <row r="695">
          <cell r="A695">
            <v>4082237</v>
          </cell>
          <cell r="B695">
            <v>10000</v>
          </cell>
        </row>
        <row r="696">
          <cell r="A696">
            <v>4082238</v>
          </cell>
          <cell r="B696">
            <v>10000</v>
          </cell>
        </row>
        <row r="697">
          <cell r="A697">
            <v>4082239</v>
          </cell>
          <cell r="B697">
            <v>10000</v>
          </cell>
        </row>
        <row r="698">
          <cell r="A698">
            <v>4082240</v>
          </cell>
          <cell r="B698">
            <v>10000</v>
          </cell>
        </row>
        <row r="699">
          <cell r="A699">
            <v>4082241</v>
          </cell>
          <cell r="B699">
            <v>10000</v>
          </cell>
        </row>
        <row r="700">
          <cell r="A700">
            <v>4082242</v>
          </cell>
          <cell r="B700">
            <v>10000</v>
          </cell>
        </row>
        <row r="701">
          <cell r="A701">
            <v>4082243</v>
          </cell>
          <cell r="B701">
            <v>10000</v>
          </cell>
        </row>
        <row r="702">
          <cell r="A702">
            <v>4082244</v>
          </cell>
          <cell r="B702">
            <v>10000</v>
          </cell>
        </row>
        <row r="703">
          <cell r="A703">
            <v>4082245</v>
          </cell>
          <cell r="B703">
            <v>10000</v>
          </cell>
        </row>
        <row r="704">
          <cell r="A704">
            <v>4082246</v>
          </cell>
          <cell r="B704">
            <v>10000</v>
          </cell>
        </row>
        <row r="705">
          <cell r="A705">
            <v>4082247</v>
          </cell>
          <cell r="B705">
            <v>10000</v>
          </cell>
        </row>
        <row r="706">
          <cell r="A706">
            <v>4082248</v>
          </cell>
          <cell r="B706">
            <v>10000</v>
          </cell>
        </row>
        <row r="707">
          <cell r="A707">
            <v>4082249</v>
          </cell>
          <cell r="B707">
            <v>10000</v>
          </cell>
        </row>
        <row r="708">
          <cell r="A708">
            <v>4082250</v>
          </cell>
          <cell r="B708">
            <v>10000</v>
          </cell>
        </row>
        <row r="709">
          <cell r="A709">
            <v>4082251</v>
          </cell>
          <cell r="B709">
            <v>10000</v>
          </cell>
        </row>
        <row r="710">
          <cell r="A710">
            <v>4082252</v>
          </cell>
          <cell r="B710">
            <v>10000</v>
          </cell>
        </row>
        <row r="711">
          <cell r="A711">
            <v>4082253</v>
          </cell>
          <cell r="B711">
            <v>10000</v>
          </cell>
        </row>
        <row r="712">
          <cell r="A712">
            <v>4082274</v>
          </cell>
          <cell r="B712">
            <v>10000</v>
          </cell>
        </row>
        <row r="713">
          <cell r="A713">
            <v>4082275</v>
          </cell>
          <cell r="B713">
            <v>10000</v>
          </cell>
        </row>
        <row r="714">
          <cell r="A714">
            <v>4082276</v>
          </cell>
          <cell r="B714">
            <v>10000</v>
          </cell>
        </row>
        <row r="715">
          <cell r="A715">
            <v>4082277</v>
          </cell>
          <cell r="B715">
            <v>10000</v>
          </cell>
        </row>
        <row r="716">
          <cell r="A716">
            <v>4082278</v>
          </cell>
          <cell r="B716">
            <v>10000</v>
          </cell>
        </row>
        <row r="717">
          <cell r="A717">
            <v>4082279</v>
          </cell>
          <cell r="B717">
            <v>10000</v>
          </cell>
        </row>
        <row r="718">
          <cell r="A718">
            <v>4082280</v>
          </cell>
          <cell r="B718">
            <v>10000</v>
          </cell>
        </row>
        <row r="719">
          <cell r="A719">
            <v>4082281</v>
          </cell>
          <cell r="B719">
            <v>10000</v>
          </cell>
        </row>
        <row r="720">
          <cell r="A720">
            <v>4082282</v>
          </cell>
          <cell r="B720">
            <v>10000</v>
          </cell>
        </row>
        <row r="721">
          <cell r="A721">
            <v>4082283</v>
          </cell>
          <cell r="B721">
            <v>10000</v>
          </cell>
        </row>
        <row r="722">
          <cell r="A722">
            <v>4082284</v>
          </cell>
          <cell r="B722">
            <v>10000</v>
          </cell>
        </row>
        <row r="723">
          <cell r="A723">
            <v>4082285</v>
          </cell>
          <cell r="B723">
            <v>10000</v>
          </cell>
        </row>
        <row r="724">
          <cell r="A724">
            <v>4082286</v>
          </cell>
          <cell r="B724">
            <v>10000</v>
          </cell>
        </row>
        <row r="725">
          <cell r="A725">
            <v>4082287</v>
          </cell>
          <cell r="B725">
            <v>10000</v>
          </cell>
        </row>
        <row r="726">
          <cell r="A726">
            <v>4082288</v>
          </cell>
          <cell r="B726">
            <v>10000</v>
          </cell>
        </row>
        <row r="727">
          <cell r="A727">
            <v>4082289</v>
          </cell>
          <cell r="B727">
            <v>10000</v>
          </cell>
        </row>
        <row r="728">
          <cell r="A728">
            <v>4082290</v>
          </cell>
          <cell r="B728">
            <v>10000</v>
          </cell>
        </row>
        <row r="729">
          <cell r="A729">
            <v>4082291</v>
          </cell>
          <cell r="B729">
            <v>10000</v>
          </cell>
        </row>
        <row r="730">
          <cell r="A730">
            <v>4082292</v>
          </cell>
          <cell r="B730">
            <v>10000</v>
          </cell>
        </row>
        <row r="731">
          <cell r="A731">
            <v>4082293</v>
          </cell>
          <cell r="B731">
            <v>10000</v>
          </cell>
        </row>
        <row r="732">
          <cell r="A732">
            <v>4082294</v>
          </cell>
          <cell r="B732">
            <v>10000</v>
          </cell>
        </row>
        <row r="733">
          <cell r="A733">
            <v>4082295</v>
          </cell>
          <cell r="B733">
            <v>10000</v>
          </cell>
        </row>
        <row r="734">
          <cell r="A734">
            <v>4082296</v>
          </cell>
          <cell r="B734">
            <v>10000</v>
          </cell>
        </row>
        <row r="735">
          <cell r="A735">
            <v>4082297</v>
          </cell>
          <cell r="B735">
            <v>10000</v>
          </cell>
        </row>
        <row r="736">
          <cell r="A736">
            <v>4082298</v>
          </cell>
          <cell r="B736">
            <v>10000</v>
          </cell>
        </row>
        <row r="737">
          <cell r="A737">
            <v>4082299</v>
          </cell>
          <cell r="B737">
            <v>10000</v>
          </cell>
        </row>
        <row r="738">
          <cell r="A738">
            <v>4082302</v>
          </cell>
          <cell r="B738">
            <v>10000</v>
          </cell>
        </row>
        <row r="739">
          <cell r="A739">
            <v>4082303</v>
          </cell>
          <cell r="B739">
            <v>10000</v>
          </cell>
        </row>
        <row r="740">
          <cell r="A740">
            <v>4082304</v>
          </cell>
          <cell r="B740">
            <v>10000</v>
          </cell>
        </row>
        <row r="741">
          <cell r="A741">
            <v>4082305</v>
          </cell>
          <cell r="B741">
            <v>10000</v>
          </cell>
        </row>
        <row r="742">
          <cell r="A742">
            <v>4082324</v>
          </cell>
          <cell r="B742">
            <v>10000</v>
          </cell>
        </row>
        <row r="743">
          <cell r="A743">
            <v>4082325</v>
          </cell>
          <cell r="B743">
            <v>10000</v>
          </cell>
        </row>
        <row r="744">
          <cell r="A744">
            <v>4082326</v>
          </cell>
          <cell r="B744">
            <v>10000</v>
          </cell>
        </row>
        <row r="745">
          <cell r="A745">
            <v>4082327</v>
          </cell>
          <cell r="B745">
            <v>10000</v>
          </cell>
        </row>
        <row r="746">
          <cell r="A746">
            <v>4082329</v>
          </cell>
          <cell r="B746">
            <v>10000</v>
          </cell>
        </row>
        <row r="747">
          <cell r="A747">
            <v>4082330</v>
          </cell>
          <cell r="B747">
            <v>10000</v>
          </cell>
        </row>
        <row r="748">
          <cell r="A748">
            <v>4082331</v>
          </cell>
          <cell r="B748">
            <v>10000</v>
          </cell>
        </row>
        <row r="749">
          <cell r="A749">
            <v>4082333</v>
          </cell>
          <cell r="B749">
            <v>10000</v>
          </cell>
        </row>
        <row r="750">
          <cell r="A750">
            <v>4082334</v>
          </cell>
          <cell r="B750">
            <v>10000</v>
          </cell>
        </row>
        <row r="751">
          <cell r="A751">
            <v>4082335</v>
          </cell>
          <cell r="B751">
            <v>10000</v>
          </cell>
        </row>
        <row r="752">
          <cell r="A752">
            <v>4082336</v>
          </cell>
          <cell r="B752">
            <v>10000</v>
          </cell>
        </row>
        <row r="753">
          <cell r="A753">
            <v>4082337</v>
          </cell>
          <cell r="B753">
            <v>10000</v>
          </cell>
        </row>
        <row r="754">
          <cell r="A754">
            <v>4082338</v>
          </cell>
          <cell r="B754">
            <v>10000</v>
          </cell>
        </row>
        <row r="755">
          <cell r="A755">
            <v>4082339</v>
          </cell>
          <cell r="B755">
            <v>10000</v>
          </cell>
        </row>
        <row r="756">
          <cell r="A756">
            <v>4082340</v>
          </cell>
          <cell r="B756">
            <v>10000</v>
          </cell>
        </row>
        <row r="757">
          <cell r="A757">
            <v>4082341</v>
          </cell>
          <cell r="B757">
            <v>10000</v>
          </cell>
        </row>
        <row r="758">
          <cell r="A758">
            <v>4082342</v>
          </cell>
          <cell r="B758">
            <v>10000</v>
          </cell>
        </row>
        <row r="759">
          <cell r="A759">
            <v>4082343</v>
          </cell>
          <cell r="B759">
            <v>10000</v>
          </cell>
        </row>
        <row r="760">
          <cell r="A760">
            <v>4082344</v>
          </cell>
          <cell r="B760">
            <v>10000</v>
          </cell>
        </row>
        <row r="761">
          <cell r="A761">
            <v>4082345</v>
          </cell>
          <cell r="B761">
            <v>10000</v>
          </cell>
        </row>
        <row r="762">
          <cell r="A762">
            <v>4082346</v>
          </cell>
          <cell r="B762">
            <v>10000</v>
          </cell>
        </row>
        <row r="763">
          <cell r="A763">
            <v>4082347</v>
          </cell>
          <cell r="B763">
            <v>10000</v>
          </cell>
        </row>
        <row r="764">
          <cell r="A764">
            <v>4082348</v>
          </cell>
          <cell r="B764">
            <v>10000</v>
          </cell>
        </row>
        <row r="765">
          <cell r="A765">
            <v>4082349</v>
          </cell>
          <cell r="B765">
            <v>10000</v>
          </cell>
        </row>
        <row r="766">
          <cell r="A766">
            <v>4082350</v>
          </cell>
          <cell r="B766">
            <v>10000</v>
          </cell>
        </row>
        <row r="767">
          <cell r="A767">
            <v>4082351</v>
          </cell>
          <cell r="B767">
            <v>10000</v>
          </cell>
        </row>
        <row r="768">
          <cell r="A768">
            <v>4082353</v>
          </cell>
          <cell r="B768">
            <v>10000</v>
          </cell>
        </row>
        <row r="769">
          <cell r="A769">
            <v>4082375</v>
          </cell>
          <cell r="B769">
            <v>10000</v>
          </cell>
        </row>
        <row r="770">
          <cell r="A770">
            <v>4082377</v>
          </cell>
          <cell r="B770">
            <v>10000</v>
          </cell>
        </row>
        <row r="771">
          <cell r="A771">
            <v>4082379</v>
          </cell>
          <cell r="B771">
            <v>10000</v>
          </cell>
        </row>
        <row r="772">
          <cell r="A772">
            <v>4082381</v>
          </cell>
          <cell r="B772">
            <v>10000</v>
          </cell>
        </row>
        <row r="773">
          <cell r="A773">
            <v>4082383</v>
          </cell>
          <cell r="B773">
            <v>10000</v>
          </cell>
        </row>
        <row r="774">
          <cell r="A774">
            <v>4082384</v>
          </cell>
          <cell r="B774">
            <v>10000</v>
          </cell>
        </row>
        <row r="775">
          <cell r="A775">
            <v>4082385</v>
          </cell>
          <cell r="B775">
            <v>10000</v>
          </cell>
        </row>
        <row r="776">
          <cell r="A776">
            <v>4082387</v>
          </cell>
          <cell r="B776">
            <v>10000</v>
          </cell>
        </row>
        <row r="777">
          <cell r="A777">
            <v>4082389</v>
          </cell>
          <cell r="B777">
            <v>10000</v>
          </cell>
        </row>
        <row r="778">
          <cell r="A778">
            <v>4082391</v>
          </cell>
          <cell r="B778">
            <v>10000</v>
          </cell>
        </row>
        <row r="779">
          <cell r="A779">
            <v>4082393</v>
          </cell>
          <cell r="B779">
            <v>10000</v>
          </cell>
        </row>
        <row r="780">
          <cell r="A780">
            <v>4082395</v>
          </cell>
          <cell r="B780">
            <v>10000</v>
          </cell>
        </row>
        <row r="781">
          <cell r="A781">
            <v>4082397</v>
          </cell>
          <cell r="B781">
            <v>10000</v>
          </cell>
        </row>
        <row r="782">
          <cell r="A782">
            <v>4082399</v>
          </cell>
          <cell r="B782">
            <v>10000</v>
          </cell>
        </row>
        <row r="783">
          <cell r="A783">
            <v>4082401</v>
          </cell>
          <cell r="B783">
            <v>10000</v>
          </cell>
        </row>
        <row r="784">
          <cell r="A784">
            <v>4082403</v>
          </cell>
          <cell r="B784">
            <v>10000</v>
          </cell>
        </row>
        <row r="785">
          <cell r="A785">
            <v>4082405</v>
          </cell>
          <cell r="B785">
            <v>10000</v>
          </cell>
        </row>
        <row r="786">
          <cell r="A786">
            <v>4082407</v>
          </cell>
          <cell r="B786">
            <v>10000</v>
          </cell>
        </row>
        <row r="787">
          <cell r="A787">
            <v>4082425</v>
          </cell>
          <cell r="B787">
            <v>10000</v>
          </cell>
        </row>
        <row r="788">
          <cell r="A788">
            <v>4082427</v>
          </cell>
          <cell r="B788">
            <v>10000</v>
          </cell>
        </row>
        <row r="789">
          <cell r="A789">
            <v>4082429</v>
          </cell>
          <cell r="B789">
            <v>10000</v>
          </cell>
        </row>
        <row r="790">
          <cell r="A790">
            <v>4082431</v>
          </cell>
          <cell r="B790">
            <v>10000</v>
          </cell>
        </row>
        <row r="791">
          <cell r="A791">
            <v>4082432</v>
          </cell>
          <cell r="B791">
            <v>10000</v>
          </cell>
        </row>
        <row r="792">
          <cell r="A792">
            <v>4082433</v>
          </cell>
          <cell r="B792">
            <v>10000</v>
          </cell>
        </row>
        <row r="793">
          <cell r="A793">
            <v>4082434</v>
          </cell>
          <cell r="B793">
            <v>10000</v>
          </cell>
        </row>
        <row r="794">
          <cell r="A794">
            <v>4082435</v>
          </cell>
          <cell r="B794">
            <v>10000</v>
          </cell>
        </row>
        <row r="795">
          <cell r="A795">
            <v>4082436</v>
          </cell>
          <cell r="B795">
            <v>10000</v>
          </cell>
        </row>
        <row r="796">
          <cell r="A796">
            <v>4082437</v>
          </cell>
          <cell r="B796">
            <v>10000</v>
          </cell>
        </row>
        <row r="797">
          <cell r="A797">
            <v>4082439</v>
          </cell>
          <cell r="B797">
            <v>10000</v>
          </cell>
        </row>
        <row r="798">
          <cell r="A798">
            <v>4082441</v>
          </cell>
          <cell r="B798">
            <v>10000</v>
          </cell>
        </row>
        <row r="799">
          <cell r="A799">
            <v>4082443</v>
          </cell>
          <cell r="B799">
            <v>10000</v>
          </cell>
        </row>
        <row r="800">
          <cell r="A800">
            <v>4082445</v>
          </cell>
          <cell r="B800">
            <v>10000</v>
          </cell>
        </row>
        <row r="801">
          <cell r="A801">
            <v>4082447</v>
          </cell>
          <cell r="B801">
            <v>10000</v>
          </cell>
        </row>
        <row r="802">
          <cell r="A802">
            <v>4082449</v>
          </cell>
          <cell r="B802">
            <v>10000</v>
          </cell>
        </row>
        <row r="803">
          <cell r="A803">
            <v>4082450</v>
          </cell>
          <cell r="B803">
            <v>10000</v>
          </cell>
        </row>
        <row r="804">
          <cell r="A804">
            <v>4082451</v>
          </cell>
          <cell r="B804">
            <v>10000</v>
          </cell>
        </row>
        <row r="805">
          <cell r="A805">
            <v>4082498</v>
          </cell>
          <cell r="B805">
            <v>5791114</v>
          </cell>
        </row>
        <row r="806">
          <cell r="A806">
            <v>4082499</v>
          </cell>
          <cell r="B806">
            <v>6495629</v>
          </cell>
        </row>
        <row r="807">
          <cell r="A807">
            <v>4082514</v>
          </cell>
          <cell r="B807">
            <v>10000</v>
          </cell>
        </row>
        <row r="808">
          <cell r="A808">
            <v>4082516</v>
          </cell>
          <cell r="B808">
            <v>10000</v>
          </cell>
        </row>
        <row r="809">
          <cell r="A809">
            <v>4082518</v>
          </cell>
          <cell r="B809">
            <v>10000</v>
          </cell>
        </row>
        <row r="810">
          <cell r="A810">
            <v>4082520</v>
          </cell>
          <cell r="B810">
            <v>10000</v>
          </cell>
        </row>
        <row r="811">
          <cell r="A811">
            <v>4082522</v>
          </cell>
          <cell r="B811">
            <v>10000</v>
          </cell>
        </row>
        <row r="812">
          <cell r="A812">
            <v>4082524</v>
          </cell>
          <cell r="B812">
            <v>10000</v>
          </cell>
        </row>
        <row r="813">
          <cell r="A813">
            <v>4082526</v>
          </cell>
          <cell r="B813">
            <v>10000</v>
          </cell>
        </row>
        <row r="814">
          <cell r="A814">
            <v>4082528</v>
          </cell>
          <cell r="B814">
            <v>10000</v>
          </cell>
        </row>
        <row r="815">
          <cell r="A815">
            <v>4083004</v>
          </cell>
          <cell r="B815">
            <v>10000</v>
          </cell>
        </row>
        <row r="816">
          <cell r="A816">
            <v>4083014</v>
          </cell>
          <cell r="B816">
            <v>10000</v>
          </cell>
        </row>
        <row r="817">
          <cell r="A817">
            <v>4083016</v>
          </cell>
          <cell r="B817">
            <v>10000</v>
          </cell>
        </row>
        <row r="818">
          <cell r="A818">
            <v>4083018</v>
          </cell>
          <cell r="B818">
            <v>10000</v>
          </cell>
        </row>
        <row r="819">
          <cell r="A819">
            <v>4083020</v>
          </cell>
          <cell r="B819">
            <v>10000</v>
          </cell>
        </row>
        <row r="820">
          <cell r="A820">
            <v>4083042</v>
          </cell>
          <cell r="B820">
            <v>10000</v>
          </cell>
        </row>
        <row r="821">
          <cell r="A821">
            <v>4083044</v>
          </cell>
          <cell r="B821">
            <v>31557</v>
          </cell>
        </row>
        <row r="822">
          <cell r="A822">
            <v>4083046</v>
          </cell>
          <cell r="B822">
            <v>60475</v>
          </cell>
        </row>
        <row r="823">
          <cell r="A823">
            <v>4083048</v>
          </cell>
          <cell r="B823">
            <v>60475</v>
          </cell>
        </row>
        <row r="824">
          <cell r="A824">
            <v>4083050</v>
          </cell>
          <cell r="B824">
            <v>90672</v>
          </cell>
        </row>
        <row r="825">
          <cell r="A825">
            <v>4083052</v>
          </cell>
          <cell r="B825">
            <v>452694</v>
          </cell>
        </row>
        <row r="826">
          <cell r="A826">
            <v>4083053</v>
          </cell>
          <cell r="B826">
            <v>123451</v>
          </cell>
        </row>
        <row r="827">
          <cell r="A827">
            <v>4083054</v>
          </cell>
          <cell r="B827">
            <v>168073</v>
          </cell>
        </row>
        <row r="828">
          <cell r="A828">
            <v>4083055</v>
          </cell>
          <cell r="B828">
            <v>202155</v>
          </cell>
        </row>
        <row r="829">
          <cell r="A829">
            <v>4083056</v>
          </cell>
          <cell r="B829">
            <v>10000</v>
          </cell>
        </row>
        <row r="830">
          <cell r="A830">
            <v>4083058</v>
          </cell>
          <cell r="B830">
            <v>258612</v>
          </cell>
        </row>
        <row r="831">
          <cell r="A831">
            <v>4083059</v>
          </cell>
          <cell r="B831">
            <v>10000</v>
          </cell>
        </row>
        <row r="832">
          <cell r="A832">
            <v>4083060</v>
          </cell>
          <cell r="B832">
            <v>275580</v>
          </cell>
        </row>
        <row r="833">
          <cell r="A833">
            <v>4083061</v>
          </cell>
          <cell r="B833">
            <v>293364</v>
          </cell>
        </row>
        <row r="834">
          <cell r="A834">
            <v>4083080</v>
          </cell>
          <cell r="B834">
            <v>233049</v>
          </cell>
        </row>
        <row r="835">
          <cell r="A835">
            <v>4083081</v>
          </cell>
          <cell r="B835">
            <v>10000</v>
          </cell>
        </row>
        <row r="836">
          <cell r="A836">
            <v>4083082</v>
          </cell>
          <cell r="B836">
            <v>344577</v>
          </cell>
        </row>
        <row r="837">
          <cell r="A837">
            <v>4083083</v>
          </cell>
          <cell r="B837">
            <v>382829</v>
          </cell>
        </row>
        <row r="838">
          <cell r="A838">
            <v>4083084</v>
          </cell>
          <cell r="B838">
            <v>525683</v>
          </cell>
        </row>
        <row r="839">
          <cell r="A839">
            <v>4083085</v>
          </cell>
          <cell r="B839">
            <v>10000</v>
          </cell>
        </row>
        <row r="840">
          <cell r="A840">
            <v>4083086</v>
          </cell>
          <cell r="B840">
            <v>820946</v>
          </cell>
        </row>
        <row r="841">
          <cell r="A841">
            <v>4083087</v>
          </cell>
          <cell r="B841">
            <v>958688</v>
          </cell>
        </row>
        <row r="842">
          <cell r="A842">
            <v>4083088</v>
          </cell>
          <cell r="B842">
            <v>10000</v>
          </cell>
        </row>
        <row r="843">
          <cell r="A843">
            <v>4083089</v>
          </cell>
          <cell r="B843">
            <v>1337693</v>
          </cell>
        </row>
        <row r="844">
          <cell r="A844">
            <v>4083090</v>
          </cell>
          <cell r="B844">
            <v>10000</v>
          </cell>
        </row>
        <row r="845">
          <cell r="A845">
            <v>4083091</v>
          </cell>
          <cell r="B845">
            <v>10000</v>
          </cell>
        </row>
        <row r="846">
          <cell r="A846">
            <v>4083092</v>
          </cell>
          <cell r="B846">
            <v>10000</v>
          </cell>
        </row>
        <row r="847">
          <cell r="A847">
            <v>4083093</v>
          </cell>
          <cell r="B847">
            <v>10000</v>
          </cell>
        </row>
        <row r="848">
          <cell r="A848">
            <v>4083094</v>
          </cell>
          <cell r="B848">
            <v>10000</v>
          </cell>
        </row>
        <row r="849">
          <cell r="A849">
            <v>4083095</v>
          </cell>
          <cell r="B849">
            <v>10000</v>
          </cell>
        </row>
        <row r="850">
          <cell r="A850">
            <v>4083096</v>
          </cell>
          <cell r="B850">
            <v>452694</v>
          </cell>
        </row>
        <row r="851">
          <cell r="A851">
            <v>4083097</v>
          </cell>
          <cell r="B851">
            <v>1662685</v>
          </cell>
        </row>
        <row r="852">
          <cell r="A852">
            <v>4083102</v>
          </cell>
          <cell r="B852">
            <v>10000</v>
          </cell>
        </row>
        <row r="853">
          <cell r="A853">
            <v>4083104</v>
          </cell>
          <cell r="B853">
            <v>10000</v>
          </cell>
        </row>
        <row r="854">
          <cell r="A854">
            <v>4083106</v>
          </cell>
          <cell r="B854">
            <v>10000</v>
          </cell>
        </row>
        <row r="855">
          <cell r="A855">
            <v>4083108</v>
          </cell>
          <cell r="B855">
            <v>10000</v>
          </cell>
        </row>
        <row r="856">
          <cell r="A856">
            <v>4083110</v>
          </cell>
          <cell r="B856">
            <v>10000</v>
          </cell>
        </row>
        <row r="857">
          <cell r="A857">
            <v>4083134</v>
          </cell>
          <cell r="B857">
            <v>10000</v>
          </cell>
        </row>
        <row r="858">
          <cell r="A858">
            <v>4083136</v>
          </cell>
          <cell r="B858">
            <v>10000</v>
          </cell>
        </row>
        <row r="859">
          <cell r="A859">
            <v>4083138</v>
          </cell>
          <cell r="B859">
            <v>10000</v>
          </cell>
        </row>
        <row r="860">
          <cell r="A860">
            <v>4083140</v>
          </cell>
          <cell r="B860">
            <v>10000</v>
          </cell>
        </row>
        <row r="861">
          <cell r="A861">
            <v>4083142</v>
          </cell>
          <cell r="B861">
            <v>10000</v>
          </cell>
        </row>
        <row r="862">
          <cell r="A862">
            <v>4083162</v>
          </cell>
          <cell r="B862">
            <v>10000</v>
          </cell>
        </row>
        <row r="863">
          <cell r="A863">
            <v>4083164</v>
          </cell>
          <cell r="B863">
            <v>10000</v>
          </cell>
        </row>
        <row r="864">
          <cell r="A864">
            <v>4083166</v>
          </cell>
          <cell r="B864">
            <v>11057</v>
          </cell>
        </row>
        <row r="865">
          <cell r="A865">
            <v>4083168</v>
          </cell>
          <cell r="B865">
            <v>15409</v>
          </cell>
        </row>
        <row r="866">
          <cell r="A866">
            <v>4083170</v>
          </cell>
          <cell r="B866">
            <v>34158</v>
          </cell>
        </row>
        <row r="867">
          <cell r="A867">
            <v>4083178</v>
          </cell>
          <cell r="B867">
            <v>10000</v>
          </cell>
        </row>
        <row r="868">
          <cell r="A868">
            <v>4083182</v>
          </cell>
          <cell r="B868">
            <v>10000</v>
          </cell>
        </row>
        <row r="869">
          <cell r="A869">
            <v>4083184</v>
          </cell>
          <cell r="B869">
            <v>10000</v>
          </cell>
        </row>
        <row r="870">
          <cell r="A870">
            <v>4083186</v>
          </cell>
          <cell r="B870">
            <v>10000</v>
          </cell>
        </row>
        <row r="871">
          <cell r="A871">
            <v>4083188</v>
          </cell>
          <cell r="B871">
            <v>10000</v>
          </cell>
        </row>
        <row r="872">
          <cell r="A872">
            <v>4083190</v>
          </cell>
          <cell r="B872">
            <v>10000</v>
          </cell>
        </row>
        <row r="873">
          <cell r="A873">
            <v>4083191</v>
          </cell>
          <cell r="B873">
            <v>10000</v>
          </cell>
        </row>
        <row r="874">
          <cell r="A874">
            <v>4083192</v>
          </cell>
          <cell r="B874">
            <v>10000</v>
          </cell>
        </row>
        <row r="875">
          <cell r="A875">
            <v>4083193</v>
          </cell>
          <cell r="B875">
            <v>10000</v>
          </cell>
        </row>
        <row r="876">
          <cell r="A876">
            <v>4083194</v>
          </cell>
          <cell r="B876">
            <v>10000</v>
          </cell>
        </row>
        <row r="877">
          <cell r="A877">
            <v>4083195</v>
          </cell>
          <cell r="B877">
            <v>911741</v>
          </cell>
        </row>
        <row r="878">
          <cell r="A878">
            <v>4083196</v>
          </cell>
          <cell r="B878">
            <v>405741</v>
          </cell>
        </row>
        <row r="879">
          <cell r="A879">
            <v>4083197</v>
          </cell>
          <cell r="B879">
            <v>366984</v>
          </cell>
        </row>
        <row r="880">
          <cell r="A880">
            <v>4083198</v>
          </cell>
          <cell r="B880">
            <v>504320</v>
          </cell>
        </row>
        <row r="881">
          <cell r="A881">
            <v>4083199</v>
          </cell>
          <cell r="B881">
            <v>721899</v>
          </cell>
        </row>
        <row r="882">
          <cell r="A882">
            <v>4083202</v>
          </cell>
          <cell r="B882">
            <v>10000</v>
          </cell>
        </row>
        <row r="883">
          <cell r="A883">
            <v>4083204</v>
          </cell>
          <cell r="B883">
            <v>10000</v>
          </cell>
        </row>
        <row r="884">
          <cell r="A884">
            <v>4083206</v>
          </cell>
          <cell r="B884">
            <v>10000</v>
          </cell>
        </row>
        <row r="885">
          <cell r="A885">
            <v>4083208</v>
          </cell>
          <cell r="B885">
            <v>10000</v>
          </cell>
        </row>
        <row r="886">
          <cell r="A886">
            <v>4083250</v>
          </cell>
          <cell r="B886">
            <v>10000</v>
          </cell>
        </row>
        <row r="887">
          <cell r="A887">
            <v>4083252</v>
          </cell>
          <cell r="B887">
            <v>10000</v>
          </cell>
        </row>
        <row r="888">
          <cell r="A888">
            <v>4083254</v>
          </cell>
          <cell r="B888">
            <v>10000</v>
          </cell>
        </row>
        <row r="889">
          <cell r="A889">
            <v>4083256</v>
          </cell>
          <cell r="B889">
            <v>10000</v>
          </cell>
        </row>
        <row r="890">
          <cell r="A890">
            <v>4083258</v>
          </cell>
          <cell r="B890">
            <v>10000</v>
          </cell>
        </row>
        <row r="891">
          <cell r="A891">
            <v>4083260</v>
          </cell>
          <cell r="B891">
            <v>10000</v>
          </cell>
        </row>
        <row r="892">
          <cell r="A892">
            <v>4083282</v>
          </cell>
          <cell r="B892">
            <v>10000</v>
          </cell>
        </row>
        <row r="893">
          <cell r="A893">
            <v>4083284</v>
          </cell>
          <cell r="B893">
            <v>10000</v>
          </cell>
        </row>
        <row r="894">
          <cell r="A894">
            <v>4083286</v>
          </cell>
          <cell r="B894">
            <v>10000</v>
          </cell>
        </row>
        <row r="895">
          <cell r="A895">
            <v>4083288</v>
          </cell>
          <cell r="B895">
            <v>10000</v>
          </cell>
        </row>
        <row r="896">
          <cell r="A896">
            <v>4083290</v>
          </cell>
          <cell r="B896">
            <v>10000</v>
          </cell>
        </row>
        <row r="897">
          <cell r="A897">
            <v>4083292</v>
          </cell>
          <cell r="B897">
            <v>52051</v>
          </cell>
        </row>
        <row r="898">
          <cell r="A898">
            <v>4083294</v>
          </cell>
          <cell r="B898">
            <v>10000</v>
          </cell>
        </row>
        <row r="899">
          <cell r="A899">
            <v>4083299</v>
          </cell>
          <cell r="B899">
            <v>68660</v>
          </cell>
        </row>
        <row r="900">
          <cell r="A900">
            <v>4083302</v>
          </cell>
          <cell r="B900">
            <v>10000</v>
          </cell>
        </row>
        <row r="901">
          <cell r="A901">
            <v>4083304</v>
          </cell>
          <cell r="B901">
            <v>10000</v>
          </cell>
        </row>
        <row r="902">
          <cell r="A902">
            <v>4083306</v>
          </cell>
          <cell r="B902">
            <v>10000</v>
          </cell>
        </row>
        <row r="903">
          <cell r="A903">
            <v>4083308</v>
          </cell>
          <cell r="B903">
            <v>10000</v>
          </cell>
        </row>
        <row r="904">
          <cell r="A904">
            <v>4083310</v>
          </cell>
          <cell r="B904">
            <v>10000</v>
          </cell>
        </row>
        <row r="905">
          <cell r="A905">
            <v>4083330</v>
          </cell>
          <cell r="B905">
            <v>10000</v>
          </cell>
        </row>
        <row r="906">
          <cell r="A906">
            <v>4083342</v>
          </cell>
          <cell r="B906">
            <v>10000</v>
          </cell>
        </row>
        <row r="907">
          <cell r="A907">
            <v>4083344</v>
          </cell>
          <cell r="B907">
            <v>10000</v>
          </cell>
        </row>
        <row r="908">
          <cell r="A908">
            <v>4083346</v>
          </cell>
          <cell r="B908">
            <v>10000</v>
          </cell>
        </row>
        <row r="909">
          <cell r="A909">
            <v>4083348</v>
          </cell>
          <cell r="B909">
            <v>10000</v>
          </cell>
        </row>
        <row r="910">
          <cell r="A910">
            <v>4083350</v>
          </cell>
          <cell r="B910">
            <v>10000</v>
          </cell>
        </row>
        <row r="911">
          <cell r="A911">
            <v>4083372</v>
          </cell>
          <cell r="B911">
            <v>10000</v>
          </cell>
        </row>
        <row r="912">
          <cell r="A912">
            <v>4083374</v>
          </cell>
          <cell r="B912">
            <v>10000</v>
          </cell>
        </row>
        <row r="913">
          <cell r="A913">
            <v>4083376</v>
          </cell>
          <cell r="B913">
            <v>10000</v>
          </cell>
        </row>
        <row r="914">
          <cell r="A914">
            <v>4083378</v>
          </cell>
          <cell r="B914">
            <v>10000</v>
          </cell>
        </row>
        <row r="915">
          <cell r="A915">
            <v>4083380</v>
          </cell>
          <cell r="B915">
            <v>10000</v>
          </cell>
        </row>
        <row r="916">
          <cell r="A916">
            <v>4083382</v>
          </cell>
          <cell r="B916">
            <v>10000</v>
          </cell>
        </row>
        <row r="917">
          <cell r="A917">
            <v>4083402</v>
          </cell>
          <cell r="B917">
            <v>10000</v>
          </cell>
        </row>
        <row r="918">
          <cell r="A918">
            <v>4083404</v>
          </cell>
          <cell r="B918">
            <v>10000</v>
          </cell>
        </row>
        <row r="919">
          <cell r="A919">
            <v>4083406</v>
          </cell>
          <cell r="B919">
            <v>10000</v>
          </cell>
        </row>
        <row r="920">
          <cell r="A920">
            <v>4083408</v>
          </cell>
          <cell r="B920">
            <v>10000</v>
          </cell>
        </row>
        <row r="921">
          <cell r="A921">
            <v>4083410</v>
          </cell>
          <cell r="B921">
            <v>10000</v>
          </cell>
        </row>
        <row r="922">
          <cell r="A922">
            <v>4083412</v>
          </cell>
          <cell r="B922">
            <v>10000</v>
          </cell>
        </row>
        <row r="923">
          <cell r="A923">
            <v>4083432</v>
          </cell>
          <cell r="B923">
            <v>10000</v>
          </cell>
        </row>
        <row r="924">
          <cell r="A924">
            <v>4083434</v>
          </cell>
          <cell r="B924">
            <v>10000</v>
          </cell>
        </row>
        <row r="925">
          <cell r="A925">
            <v>4083436</v>
          </cell>
          <cell r="B925">
            <v>10000</v>
          </cell>
        </row>
        <row r="926">
          <cell r="A926">
            <v>4083452</v>
          </cell>
          <cell r="B926">
            <v>10000</v>
          </cell>
        </row>
        <row r="927">
          <cell r="A927">
            <v>4083453</v>
          </cell>
          <cell r="B927">
            <v>10000</v>
          </cell>
        </row>
        <row r="928">
          <cell r="A928">
            <v>4083454</v>
          </cell>
          <cell r="B928">
            <v>10000</v>
          </cell>
        </row>
        <row r="929">
          <cell r="A929">
            <v>4083455</v>
          </cell>
          <cell r="B929">
            <v>10000</v>
          </cell>
        </row>
        <row r="930">
          <cell r="A930">
            <v>4083460</v>
          </cell>
          <cell r="B930">
            <v>10000</v>
          </cell>
        </row>
        <row r="931">
          <cell r="A931">
            <v>4083461</v>
          </cell>
          <cell r="B931">
            <v>10000</v>
          </cell>
        </row>
        <row r="932">
          <cell r="A932">
            <v>4083462</v>
          </cell>
          <cell r="B932">
            <v>10000</v>
          </cell>
        </row>
        <row r="933">
          <cell r="A933">
            <v>4083463</v>
          </cell>
          <cell r="B933">
            <v>10000</v>
          </cell>
        </row>
        <row r="934">
          <cell r="A934">
            <v>4083464</v>
          </cell>
          <cell r="B934">
            <v>76957</v>
          </cell>
        </row>
        <row r="935">
          <cell r="A935">
            <v>4083472</v>
          </cell>
          <cell r="B935">
            <v>10000</v>
          </cell>
        </row>
        <row r="936">
          <cell r="A936">
            <v>4083474</v>
          </cell>
          <cell r="B936">
            <v>10000</v>
          </cell>
        </row>
        <row r="937">
          <cell r="A937">
            <v>4083482</v>
          </cell>
          <cell r="B937">
            <v>10000</v>
          </cell>
        </row>
        <row r="938">
          <cell r="A938">
            <v>4083484</v>
          </cell>
          <cell r="B938">
            <v>10000</v>
          </cell>
        </row>
        <row r="939">
          <cell r="A939">
            <v>4083486</v>
          </cell>
          <cell r="B939">
            <v>10000</v>
          </cell>
        </row>
        <row r="940">
          <cell r="A940">
            <v>4083488</v>
          </cell>
          <cell r="B940">
            <v>10000</v>
          </cell>
        </row>
        <row r="941">
          <cell r="A941">
            <v>4083490</v>
          </cell>
          <cell r="B941">
            <v>10000</v>
          </cell>
        </row>
        <row r="942">
          <cell r="A942">
            <v>4083502</v>
          </cell>
          <cell r="B942">
            <v>10000</v>
          </cell>
        </row>
        <row r="943">
          <cell r="A943">
            <v>4083504</v>
          </cell>
          <cell r="B943">
            <v>10000</v>
          </cell>
        </row>
        <row r="944">
          <cell r="A944">
            <v>4083506</v>
          </cell>
          <cell r="B944">
            <v>10000</v>
          </cell>
        </row>
        <row r="945">
          <cell r="A945">
            <v>4083508</v>
          </cell>
          <cell r="B945">
            <v>10000</v>
          </cell>
        </row>
        <row r="946">
          <cell r="A946">
            <v>4083510</v>
          </cell>
          <cell r="B946">
            <v>10000</v>
          </cell>
        </row>
        <row r="947">
          <cell r="A947">
            <v>4083532</v>
          </cell>
          <cell r="B947">
            <v>10000</v>
          </cell>
        </row>
        <row r="948">
          <cell r="A948">
            <v>4083534</v>
          </cell>
          <cell r="B948">
            <v>128156</v>
          </cell>
        </row>
        <row r="949">
          <cell r="A949">
            <v>4083544</v>
          </cell>
          <cell r="B949">
            <v>10000</v>
          </cell>
        </row>
        <row r="950">
          <cell r="A950">
            <v>4083546</v>
          </cell>
          <cell r="B950">
            <v>10000</v>
          </cell>
        </row>
        <row r="951">
          <cell r="A951">
            <v>4083548</v>
          </cell>
          <cell r="B951">
            <v>10000</v>
          </cell>
        </row>
        <row r="952">
          <cell r="A952">
            <v>4083550</v>
          </cell>
          <cell r="B952">
            <v>103807</v>
          </cell>
        </row>
        <row r="953">
          <cell r="A953">
            <v>4083552</v>
          </cell>
          <cell r="B953">
            <v>164492</v>
          </cell>
        </row>
        <row r="954">
          <cell r="A954">
            <v>4083554</v>
          </cell>
          <cell r="B954">
            <v>281620</v>
          </cell>
        </row>
        <row r="955">
          <cell r="A955">
            <v>4083556</v>
          </cell>
          <cell r="B955">
            <v>232552</v>
          </cell>
        </row>
        <row r="956">
          <cell r="A956">
            <v>4083558</v>
          </cell>
          <cell r="B956">
            <v>319583</v>
          </cell>
        </row>
        <row r="957">
          <cell r="A957">
            <v>4083559</v>
          </cell>
          <cell r="B957">
            <v>10000</v>
          </cell>
        </row>
        <row r="958">
          <cell r="A958">
            <v>4083560</v>
          </cell>
          <cell r="B958">
            <v>10000</v>
          </cell>
        </row>
        <row r="959">
          <cell r="A959">
            <v>4083561</v>
          </cell>
          <cell r="B959">
            <v>10000</v>
          </cell>
        </row>
        <row r="960">
          <cell r="A960">
            <v>4083562</v>
          </cell>
          <cell r="B960">
            <v>10000</v>
          </cell>
        </row>
        <row r="961">
          <cell r="A961">
            <v>4083563</v>
          </cell>
          <cell r="B961">
            <v>10000</v>
          </cell>
        </row>
        <row r="962">
          <cell r="A962">
            <v>4083564</v>
          </cell>
          <cell r="B962">
            <v>81525</v>
          </cell>
        </row>
        <row r="963">
          <cell r="A963">
            <v>4083565</v>
          </cell>
          <cell r="B963">
            <v>10000</v>
          </cell>
        </row>
        <row r="964">
          <cell r="A964">
            <v>4083566</v>
          </cell>
          <cell r="B964">
            <v>10000</v>
          </cell>
        </row>
        <row r="965">
          <cell r="A965">
            <v>4083568</v>
          </cell>
          <cell r="B965">
            <v>10000</v>
          </cell>
        </row>
        <row r="966">
          <cell r="A966">
            <v>4083570</v>
          </cell>
          <cell r="B966">
            <v>10000</v>
          </cell>
        </row>
        <row r="967">
          <cell r="A967">
            <v>4083572</v>
          </cell>
          <cell r="B967">
            <v>10000</v>
          </cell>
        </row>
        <row r="968">
          <cell r="A968">
            <v>4083580</v>
          </cell>
          <cell r="B968">
            <v>10000</v>
          </cell>
        </row>
        <row r="969">
          <cell r="A969">
            <v>4083599</v>
          </cell>
          <cell r="B969">
            <v>217632</v>
          </cell>
        </row>
        <row r="970">
          <cell r="A970">
            <v>4083602</v>
          </cell>
          <cell r="B970">
            <v>10000</v>
          </cell>
        </row>
        <row r="971">
          <cell r="A971">
            <v>4083604</v>
          </cell>
          <cell r="B971">
            <v>10000</v>
          </cell>
        </row>
        <row r="972">
          <cell r="A972">
            <v>4083606</v>
          </cell>
          <cell r="B972">
            <v>10000</v>
          </cell>
        </row>
        <row r="973">
          <cell r="A973">
            <v>4083607</v>
          </cell>
          <cell r="B973">
            <v>10000</v>
          </cell>
        </row>
        <row r="974">
          <cell r="A974">
            <v>4083612</v>
          </cell>
          <cell r="B974">
            <v>10000</v>
          </cell>
        </row>
        <row r="975">
          <cell r="A975">
            <v>4083614</v>
          </cell>
          <cell r="B975">
            <v>10000</v>
          </cell>
        </row>
        <row r="976">
          <cell r="A976">
            <v>4083616</v>
          </cell>
          <cell r="B976">
            <v>10000</v>
          </cell>
        </row>
        <row r="977">
          <cell r="A977">
            <v>4083618</v>
          </cell>
          <cell r="B977">
            <v>10000</v>
          </cell>
        </row>
        <row r="978">
          <cell r="A978">
            <v>4083620</v>
          </cell>
          <cell r="B978">
            <v>10000</v>
          </cell>
        </row>
        <row r="979">
          <cell r="A979">
            <v>4083642</v>
          </cell>
          <cell r="B979">
            <v>10000</v>
          </cell>
        </row>
        <row r="980">
          <cell r="A980">
            <v>4083644</v>
          </cell>
          <cell r="B980">
            <v>25139</v>
          </cell>
        </row>
        <row r="981">
          <cell r="A981">
            <v>4083646</v>
          </cell>
          <cell r="B981">
            <v>10000</v>
          </cell>
        </row>
        <row r="982">
          <cell r="A982">
            <v>4083648</v>
          </cell>
          <cell r="B982">
            <v>10000</v>
          </cell>
        </row>
        <row r="983">
          <cell r="A983">
            <v>4083649</v>
          </cell>
          <cell r="B983">
            <v>10000</v>
          </cell>
        </row>
        <row r="984">
          <cell r="A984">
            <v>4083650</v>
          </cell>
          <cell r="B984">
            <v>10000</v>
          </cell>
        </row>
        <row r="985">
          <cell r="A985">
            <v>4083651</v>
          </cell>
          <cell r="B985">
            <v>10000</v>
          </cell>
        </row>
        <row r="986">
          <cell r="A986">
            <v>4083652</v>
          </cell>
          <cell r="B986">
            <v>10000</v>
          </cell>
        </row>
        <row r="987">
          <cell r="A987">
            <v>4083662</v>
          </cell>
          <cell r="B987">
            <v>10000</v>
          </cell>
        </row>
        <row r="988">
          <cell r="A988">
            <v>4083664</v>
          </cell>
          <cell r="B988">
            <v>10000</v>
          </cell>
        </row>
        <row r="989">
          <cell r="A989">
            <v>4083666</v>
          </cell>
          <cell r="B989">
            <v>10000</v>
          </cell>
        </row>
        <row r="990">
          <cell r="A990">
            <v>4083668</v>
          </cell>
          <cell r="B990">
            <v>10000</v>
          </cell>
        </row>
        <row r="991">
          <cell r="A991">
            <v>4083670</v>
          </cell>
          <cell r="B991">
            <v>10000</v>
          </cell>
        </row>
        <row r="992">
          <cell r="A992">
            <v>4083682</v>
          </cell>
          <cell r="B992">
            <v>10000</v>
          </cell>
        </row>
        <row r="993">
          <cell r="A993">
            <v>4083684</v>
          </cell>
          <cell r="B993">
            <v>10000</v>
          </cell>
        </row>
        <row r="994">
          <cell r="A994">
            <v>4083686</v>
          </cell>
          <cell r="B994">
            <v>10000</v>
          </cell>
        </row>
        <row r="995">
          <cell r="A995">
            <v>4083688</v>
          </cell>
          <cell r="B995">
            <v>10000</v>
          </cell>
        </row>
        <row r="996">
          <cell r="A996">
            <v>4083690</v>
          </cell>
          <cell r="B996">
            <v>10000</v>
          </cell>
        </row>
        <row r="997">
          <cell r="A997">
            <v>4083691</v>
          </cell>
          <cell r="B997">
            <v>10000</v>
          </cell>
        </row>
        <row r="998">
          <cell r="A998">
            <v>4083692</v>
          </cell>
          <cell r="B998">
            <v>10000</v>
          </cell>
        </row>
        <row r="999">
          <cell r="A999">
            <v>4083702</v>
          </cell>
          <cell r="B999">
            <v>10000</v>
          </cell>
        </row>
        <row r="1000">
          <cell r="A1000">
            <v>4083704</v>
          </cell>
          <cell r="B1000">
            <v>10000</v>
          </cell>
        </row>
        <row r="1001">
          <cell r="A1001">
            <v>4083706</v>
          </cell>
          <cell r="B1001">
            <v>10000</v>
          </cell>
        </row>
        <row r="1002">
          <cell r="A1002">
            <v>4083708</v>
          </cell>
          <cell r="B1002">
            <v>10000</v>
          </cell>
        </row>
        <row r="1003">
          <cell r="A1003">
            <v>4083710</v>
          </cell>
          <cell r="B1003">
            <v>10000</v>
          </cell>
        </row>
        <row r="1004">
          <cell r="A1004">
            <v>4083712</v>
          </cell>
          <cell r="B1004">
            <v>10000</v>
          </cell>
        </row>
        <row r="1005">
          <cell r="A1005">
            <v>4083714</v>
          </cell>
          <cell r="B1005">
            <v>10000</v>
          </cell>
        </row>
        <row r="1006">
          <cell r="A1006">
            <v>4083716</v>
          </cell>
          <cell r="B1006">
            <v>10000</v>
          </cell>
        </row>
        <row r="1007">
          <cell r="A1007">
            <v>4083732</v>
          </cell>
          <cell r="B1007">
            <v>10000</v>
          </cell>
        </row>
        <row r="1008">
          <cell r="A1008">
            <v>4083734</v>
          </cell>
          <cell r="B1008">
            <v>10000</v>
          </cell>
        </row>
        <row r="1009">
          <cell r="A1009">
            <v>4083736</v>
          </cell>
          <cell r="B1009">
            <v>10000</v>
          </cell>
        </row>
        <row r="1010">
          <cell r="A1010">
            <v>4083738</v>
          </cell>
          <cell r="B1010">
            <v>10000</v>
          </cell>
        </row>
        <row r="1011">
          <cell r="A1011">
            <v>4083740</v>
          </cell>
          <cell r="B1011">
            <v>10000</v>
          </cell>
        </row>
        <row r="1012">
          <cell r="A1012">
            <v>4083742</v>
          </cell>
          <cell r="B1012">
            <v>10000</v>
          </cell>
        </row>
        <row r="1013">
          <cell r="A1013">
            <v>4083744</v>
          </cell>
          <cell r="B1013">
            <v>10000</v>
          </cell>
        </row>
        <row r="1014">
          <cell r="A1014">
            <v>4083746</v>
          </cell>
          <cell r="B1014">
            <v>10000</v>
          </cell>
        </row>
        <row r="1015">
          <cell r="A1015">
            <v>4083760</v>
          </cell>
          <cell r="B1015">
            <v>10000</v>
          </cell>
        </row>
        <row r="1016">
          <cell r="A1016">
            <v>4083762</v>
          </cell>
          <cell r="B1016">
            <v>10000</v>
          </cell>
        </row>
        <row r="1017">
          <cell r="A1017">
            <v>4083764</v>
          </cell>
          <cell r="B1017">
            <v>10000</v>
          </cell>
        </row>
        <row r="1018">
          <cell r="A1018">
            <v>4083766</v>
          </cell>
          <cell r="B1018">
            <v>10000</v>
          </cell>
        </row>
        <row r="1019">
          <cell r="A1019">
            <v>4083768</v>
          </cell>
          <cell r="B1019">
            <v>10000</v>
          </cell>
        </row>
        <row r="1020">
          <cell r="A1020">
            <v>4083770</v>
          </cell>
          <cell r="B1020">
            <v>10000</v>
          </cell>
        </row>
        <row r="1021">
          <cell r="A1021">
            <v>4083772</v>
          </cell>
          <cell r="B1021">
            <v>10000</v>
          </cell>
        </row>
        <row r="1022">
          <cell r="A1022">
            <v>4083774</v>
          </cell>
          <cell r="B1022">
            <v>10000</v>
          </cell>
        </row>
        <row r="1023">
          <cell r="A1023">
            <v>4083776</v>
          </cell>
          <cell r="B1023">
            <v>10000</v>
          </cell>
        </row>
        <row r="1024">
          <cell r="A1024">
            <v>4083778</v>
          </cell>
          <cell r="B1024">
            <v>10000</v>
          </cell>
        </row>
        <row r="1025">
          <cell r="A1025">
            <v>4083780</v>
          </cell>
          <cell r="B1025">
            <v>10000</v>
          </cell>
        </row>
        <row r="1026">
          <cell r="A1026">
            <v>4083782</v>
          </cell>
          <cell r="B1026">
            <v>10000</v>
          </cell>
        </row>
        <row r="1027">
          <cell r="A1027">
            <v>4083784</v>
          </cell>
          <cell r="B1027">
            <v>10000</v>
          </cell>
        </row>
        <row r="1028">
          <cell r="A1028">
            <v>4083786</v>
          </cell>
          <cell r="B1028">
            <v>10000</v>
          </cell>
        </row>
        <row r="1029">
          <cell r="A1029">
            <v>4083788</v>
          </cell>
          <cell r="B1029">
            <v>10000</v>
          </cell>
        </row>
        <row r="1030">
          <cell r="A1030">
            <v>4083790</v>
          </cell>
          <cell r="B1030">
            <v>10000</v>
          </cell>
        </row>
        <row r="1031">
          <cell r="A1031">
            <v>4083792</v>
          </cell>
          <cell r="B1031">
            <v>10000</v>
          </cell>
        </row>
        <row r="1032">
          <cell r="A1032">
            <v>4083794</v>
          </cell>
          <cell r="B1032">
            <v>10000</v>
          </cell>
        </row>
        <row r="1033">
          <cell r="A1033">
            <v>4083796</v>
          </cell>
          <cell r="B1033">
            <v>10000</v>
          </cell>
        </row>
        <row r="1034">
          <cell r="A1034">
            <v>4083798</v>
          </cell>
          <cell r="B1034">
            <v>10000</v>
          </cell>
        </row>
        <row r="1035">
          <cell r="A1035">
            <v>4083802</v>
          </cell>
          <cell r="B1035">
            <v>10000</v>
          </cell>
        </row>
        <row r="1036">
          <cell r="A1036">
            <v>4083804</v>
          </cell>
          <cell r="B1036">
            <v>10000</v>
          </cell>
        </row>
        <row r="1037">
          <cell r="A1037">
            <v>4083806</v>
          </cell>
          <cell r="B1037">
            <v>10000</v>
          </cell>
        </row>
        <row r="1038">
          <cell r="A1038">
            <v>4083808</v>
          </cell>
          <cell r="B1038">
            <v>10000</v>
          </cell>
        </row>
        <row r="1039">
          <cell r="A1039">
            <v>4083810</v>
          </cell>
          <cell r="B1039">
            <v>10000</v>
          </cell>
        </row>
        <row r="1040">
          <cell r="A1040">
            <v>4083830</v>
          </cell>
          <cell r="B1040">
            <v>10000</v>
          </cell>
        </row>
        <row r="1041">
          <cell r="A1041">
            <v>4083832</v>
          </cell>
          <cell r="B1041">
            <v>10000</v>
          </cell>
        </row>
        <row r="1042">
          <cell r="A1042">
            <v>4083834</v>
          </cell>
          <cell r="B1042">
            <v>10000</v>
          </cell>
        </row>
        <row r="1043">
          <cell r="A1043">
            <v>4083840</v>
          </cell>
          <cell r="B1043">
            <v>10000</v>
          </cell>
        </row>
        <row r="1044">
          <cell r="A1044">
            <v>4083842</v>
          </cell>
          <cell r="B1044">
            <v>10000</v>
          </cell>
        </row>
        <row r="1045">
          <cell r="A1045">
            <v>4083844</v>
          </cell>
          <cell r="B1045">
            <v>10000</v>
          </cell>
        </row>
        <row r="1046">
          <cell r="A1046">
            <v>4083850</v>
          </cell>
          <cell r="B1046">
            <v>10000</v>
          </cell>
        </row>
        <row r="1047">
          <cell r="A1047">
            <v>4083852</v>
          </cell>
          <cell r="B1047">
            <v>10000</v>
          </cell>
        </row>
        <row r="1048">
          <cell r="A1048">
            <v>4083854</v>
          </cell>
          <cell r="B1048">
            <v>10000</v>
          </cell>
        </row>
        <row r="1049">
          <cell r="A1049">
            <v>4083856</v>
          </cell>
          <cell r="B1049">
            <v>10000</v>
          </cell>
        </row>
        <row r="1050">
          <cell r="A1050">
            <v>4083858</v>
          </cell>
          <cell r="B1050">
            <v>10000</v>
          </cell>
        </row>
        <row r="1051">
          <cell r="A1051">
            <v>4083860</v>
          </cell>
          <cell r="B1051">
            <v>10000</v>
          </cell>
        </row>
        <row r="1052">
          <cell r="A1052">
            <v>4083862</v>
          </cell>
          <cell r="B1052">
            <v>10000</v>
          </cell>
        </row>
        <row r="1053">
          <cell r="A1053">
            <v>4083864</v>
          </cell>
          <cell r="B1053">
            <v>10000</v>
          </cell>
        </row>
        <row r="1054">
          <cell r="A1054">
            <v>4083866</v>
          </cell>
          <cell r="B1054">
            <v>10000</v>
          </cell>
        </row>
        <row r="1055">
          <cell r="A1055">
            <v>4083868</v>
          </cell>
          <cell r="B1055">
            <v>10000</v>
          </cell>
        </row>
        <row r="1056">
          <cell r="A1056">
            <v>4083870</v>
          </cell>
          <cell r="B1056">
            <v>10000</v>
          </cell>
        </row>
        <row r="1057">
          <cell r="A1057">
            <v>4083872</v>
          </cell>
          <cell r="B1057">
            <v>10000</v>
          </cell>
        </row>
        <row r="1058">
          <cell r="A1058">
            <v>4083874</v>
          </cell>
          <cell r="B1058">
            <v>10000</v>
          </cell>
        </row>
        <row r="1059">
          <cell r="A1059">
            <v>4083876</v>
          </cell>
          <cell r="B1059">
            <v>10000</v>
          </cell>
        </row>
        <row r="1060">
          <cell r="A1060">
            <v>4083878</v>
          </cell>
          <cell r="B1060">
            <v>10000</v>
          </cell>
        </row>
        <row r="1061">
          <cell r="A1061">
            <v>4083880</v>
          </cell>
          <cell r="B1061">
            <v>10000</v>
          </cell>
        </row>
        <row r="1062">
          <cell r="A1062">
            <v>4083882</v>
          </cell>
          <cell r="B1062">
            <v>10000</v>
          </cell>
        </row>
        <row r="1063">
          <cell r="A1063">
            <v>4083884</v>
          </cell>
          <cell r="B1063">
            <v>10000</v>
          </cell>
        </row>
        <row r="1064">
          <cell r="A1064">
            <v>4083886</v>
          </cell>
          <cell r="B1064">
            <v>10000</v>
          </cell>
        </row>
        <row r="1065">
          <cell r="A1065">
            <v>4083888</v>
          </cell>
          <cell r="B1065">
            <v>10000</v>
          </cell>
        </row>
        <row r="1066">
          <cell r="A1066">
            <v>4083890</v>
          </cell>
          <cell r="B1066">
            <v>10000</v>
          </cell>
        </row>
        <row r="1067">
          <cell r="A1067">
            <v>4083902</v>
          </cell>
          <cell r="B1067">
            <v>10000</v>
          </cell>
        </row>
        <row r="1068">
          <cell r="A1068">
            <v>4083904</v>
          </cell>
          <cell r="B1068">
            <v>10000</v>
          </cell>
        </row>
        <row r="1069">
          <cell r="A1069">
            <v>4083906</v>
          </cell>
          <cell r="B1069">
            <v>10000</v>
          </cell>
        </row>
        <row r="1070">
          <cell r="A1070">
            <v>4083908</v>
          </cell>
          <cell r="B1070">
            <v>10000</v>
          </cell>
        </row>
        <row r="1071">
          <cell r="A1071">
            <v>4083910</v>
          </cell>
          <cell r="B1071">
            <v>10000</v>
          </cell>
        </row>
        <row r="1072">
          <cell r="A1072">
            <v>4083912</v>
          </cell>
          <cell r="B1072">
            <v>10000</v>
          </cell>
        </row>
        <row r="1073">
          <cell r="A1073">
            <v>4083914</v>
          </cell>
          <cell r="B1073">
            <v>10000</v>
          </cell>
        </row>
        <row r="1074">
          <cell r="A1074">
            <v>4083916</v>
          </cell>
          <cell r="B1074">
            <v>10000</v>
          </cell>
        </row>
        <row r="1075">
          <cell r="A1075">
            <v>4083918</v>
          </cell>
          <cell r="B1075">
            <v>10000</v>
          </cell>
        </row>
        <row r="1076">
          <cell r="A1076">
            <v>4083920</v>
          </cell>
          <cell r="B1076">
            <v>10000</v>
          </cell>
        </row>
        <row r="1077">
          <cell r="A1077">
            <v>4083922</v>
          </cell>
          <cell r="B1077">
            <v>10000</v>
          </cell>
        </row>
        <row r="1078">
          <cell r="A1078">
            <v>4083924</v>
          </cell>
          <cell r="B1078">
            <v>10000</v>
          </cell>
        </row>
        <row r="1079">
          <cell r="A1079">
            <v>4083926</v>
          </cell>
          <cell r="B1079">
            <v>10000</v>
          </cell>
        </row>
        <row r="1080">
          <cell r="A1080">
            <v>4083928</v>
          </cell>
          <cell r="B1080">
            <v>10000</v>
          </cell>
        </row>
        <row r="1081">
          <cell r="A1081">
            <v>4083930</v>
          </cell>
          <cell r="B1081">
            <v>10000</v>
          </cell>
        </row>
        <row r="1082">
          <cell r="A1082">
            <v>4083932</v>
          </cell>
          <cell r="B1082">
            <v>10000</v>
          </cell>
        </row>
        <row r="1083">
          <cell r="A1083">
            <v>4083934</v>
          </cell>
          <cell r="B1083">
            <v>10000</v>
          </cell>
        </row>
        <row r="1084">
          <cell r="A1084">
            <v>4083936</v>
          </cell>
          <cell r="B1084">
            <v>10000</v>
          </cell>
        </row>
        <row r="1085">
          <cell r="A1085">
            <v>4083938</v>
          </cell>
          <cell r="B1085">
            <v>10000</v>
          </cell>
        </row>
        <row r="1086">
          <cell r="A1086">
            <v>4083940</v>
          </cell>
          <cell r="B1086">
            <v>10000</v>
          </cell>
        </row>
        <row r="1087">
          <cell r="A1087">
            <v>4083942</v>
          </cell>
          <cell r="B1087">
            <v>10000</v>
          </cell>
        </row>
        <row r="1088">
          <cell r="A1088">
            <v>4083944</v>
          </cell>
          <cell r="B1088">
            <v>10000</v>
          </cell>
        </row>
        <row r="1089">
          <cell r="A1089">
            <v>4083946</v>
          </cell>
          <cell r="B1089">
            <v>10000</v>
          </cell>
        </row>
        <row r="1090">
          <cell r="A1090">
            <v>4083948</v>
          </cell>
          <cell r="B1090">
            <v>10000</v>
          </cell>
        </row>
        <row r="1091">
          <cell r="A1091">
            <v>4084010</v>
          </cell>
          <cell r="B1091">
            <v>10000</v>
          </cell>
        </row>
        <row r="1092">
          <cell r="A1092">
            <v>4084011</v>
          </cell>
          <cell r="B1092">
            <v>10000</v>
          </cell>
        </row>
        <row r="1093">
          <cell r="A1093">
            <v>4084012</v>
          </cell>
          <cell r="B1093">
            <v>10000</v>
          </cell>
        </row>
        <row r="1094">
          <cell r="A1094">
            <v>4084101</v>
          </cell>
          <cell r="B1094">
            <v>10000</v>
          </cell>
        </row>
        <row r="1095">
          <cell r="A1095">
            <v>4084102</v>
          </cell>
          <cell r="B1095">
            <v>10000</v>
          </cell>
        </row>
        <row r="1096">
          <cell r="A1096">
            <v>4084103</v>
          </cell>
          <cell r="B1096">
            <v>10000</v>
          </cell>
        </row>
        <row r="1097">
          <cell r="A1097">
            <v>4084104</v>
          </cell>
          <cell r="B1097">
            <v>10000</v>
          </cell>
        </row>
        <row r="1098">
          <cell r="A1098">
            <v>4084105</v>
          </cell>
          <cell r="B1098">
            <v>10000</v>
          </cell>
        </row>
        <row r="1099">
          <cell r="A1099">
            <v>4084106</v>
          </cell>
          <cell r="B1099">
            <v>10000</v>
          </cell>
        </row>
        <row r="1100">
          <cell r="A1100">
            <v>4085012</v>
          </cell>
          <cell r="B1100">
            <v>10000</v>
          </cell>
        </row>
        <row r="1101">
          <cell r="A1101">
            <v>4085014</v>
          </cell>
          <cell r="B1101">
            <v>10000</v>
          </cell>
        </row>
        <row r="1102">
          <cell r="A1102">
            <v>4085016</v>
          </cell>
          <cell r="B1102">
            <v>10000</v>
          </cell>
        </row>
        <row r="1103">
          <cell r="A1103">
            <v>4085018</v>
          </cell>
          <cell r="B1103">
            <v>10000</v>
          </cell>
        </row>
        <row r="1104">
          <cell r="A1104">
            <v>4085020</v>
          </cell>
          <cell r="B1104">
            <v>10000</v>
          </cell>
        </row>
        <row r="1105">
          <cell r="A1105">
            <v>4085022</v>
          </cell>
          <cell r="B1105">
            <v>10000</v>
          </cell>
        </row>
        <row r="1106">
          <cell r="A1106">
            <v>4085024</v>
          </cell>
          <cell r="B1106">
            <v>10000</v>
          </cell>
        </row>
        <row r="1107">
          <cell r="A1107">
            <v>4085026</v>
          </cell>
          <cell r="B1107">
            <v>10000</v>
          </cell>
        </row>
        <row r="1108">
          <cell r="A1108">
            <v>4085028</v>
          </cell>
          <cell r="B1108">
            <v>10000</v>
          </cell>
        </row>
        <row r="1109">
          <cell r="A1109">
            <v>4085030</v>
          </cell>
          <cell r="B1109">
            <v>10000</v>
          </cell>
        </row>
        <row r="1110">
          <cell r="A1110">
            <v>4085032</v>
          </cell>
          <cell r="B1110">
            <v>10000</v>
          </cell>
        </row>
        <row r="1111">
          <cell r="A1111">
            <v>4085034</v>
          </cell>
          <cell r="B1111">
            <v>10000</v>
          </cell>
        </row>
        <row r="1112">
          <cell r="A1112">
            <v>4085036</v>
          </cell>
          <cell r="B1112">
            <v>10000</v>
          </cell>
        </row>
        <row r="1113">
          <cell r="A1113">
            <v>4085038</v>
          </cell>
          <cell r="B1113">
            <v>10000</v>
          </cell>
        </row>
        <row r="1114">
          <cell r="A1114">
            <v>4085040</v>
          </cell>
          <cell r="B1114">
            <v>10000</v>
          </cell>
        </row>
        <row r="1115">
          <cell r="A1115">
            <v>4085041</v>
          </cell>
          <cell r="B1115">
            <v>10000</v>
          </cell>
        </row>
        <row r="1116">
          <cell r="A1116">
            <v>4085042</v>
          </cell>
          <cell r="B1116">
            <v>10000</v>
          </cell>
        </row>
        <row r="1117">
          <cell r="A1117">
            <v>4085044</v>
          </cell>
          <cell r="B1117">
            <v>10000</v>
          </cell>
        </row>
        <row r="1118">
          <cell r="A1118">
            <v>4085046</v>
          </cell>
          <cell r="B1118">
            <v>10000</v>
          </cell>
        </row>
        <row r="1119">
          <cell r="A1119">
            <v>4085047</v>
          </cell>
          <cell r="B1119">
            <v>10000</v>
          </cell>
        </row>
        <row r="1120">
          <cell r="A1120">
            <v>4085048</v>
          </cell>
          <cell r="B1120">
            <v>10000</v>
          </cell>
        </row>
        <row r="1121">
          <cell r="A1121">
            <v>4085049</v>
          </cell>
          <cell r="B1121">
            <v>10000</v>
          </cell>
        </row>
        <row r="1122">
          <cell r="A1122">
            <v>4085050</v>
          </cell>
          <cell r="B1122">
            <v>10000</v>
          </cell>
        </row>
        <row r="1123">
          <cell r="A1123">
            <v>4085051</v>
          </cell>
          <cell r="B1123">
            <v>10000</v>
          </cell>
        </row>
        <row r="1124">
          <cell r="A1124">
            <v>4085052</v>
          </cell>
          <cell r="B1124">
            <v>10000</v>
          </cell>
        </row>
        <row r="1125">
          <cell r="A1125">
            <v>4085053</v>
          </cell>
          <cell r="B1125">
            <v>10000</v>
          </cell>
        </row>
        <row r="1126">
          <cell r="A1126">
            <v>4085054</v>
          </cell>
          <cell r="B1126">
            <v>10000</v>
          </cell>
        </row>
        <row r="1127">
          <cell r="A1127">
            <v>4085055</v>
          </cell>
          <cell r="B1127">
            <v>10000</v>
          </cell>
        </row>
        <row r="1128">
          <cell r="A1128">
            <v>4085056</v>
          </cell>
          <cell r="B1128">
            <v>10000</v>
          </cell>
        </row>
        <row r="1129">
          <cell r="A1129">
            <v>4085057</v>
          </cell>
          <cell r="B1129">
            <v>10000</v>
          </cell>
        </row>
        <row r="1130">
          <cell r="A1130">
            <v>4085058</v>
          </cell>
          <cell r="B1130">
            <v>10000</v>
          </cell>
        </row>
        <row r="1131">
          <cell r="A1131">
            <v>4085059</v>
          </cell>
          <cell r="B1131">
            <v>10000</v>
          </cell>
        </row>
        <row r="1132">
          <cell r="A1132">
            <v>4085060</v>
          </cell>
          <cell r="B1132">
            <v>10000</v>
          </cell>
        </row>
        <row r="1133">
          <cell r="A1133">
            <v>4085061</v>
          </cell>
          <cell r="B1133">
            <v>10000</v>
          </cell>
        </row>
        <row r="1134">
          <cell r="A1134">
            <v>4085062</v>
          </cell>
          <cell r="B1134">
            <v>10000</v>
          </cell>
        </row>
        <row r="1135">
          <cell r="A1135">
            <v>4085070</v>
          </cell>
          <cell r="B1135">
            <v>10000</v>
          </cell>
        </row>
        <row r="1136">
          <cell r="A1136">
            <v>4085071</v>
          </cell>
          <cell r="B1136">
            <v>10000</v>
          </cell>
        </row>
        <row r="1137">
          <cell r="A1137">
            <v>4085101</v>
          </cell>
          <cell r="B1137">
            <v>10000</v>
          </cell>
        </row>
        <row r="1138">
          <cell r="A1138">
            <v>4085103</v>
          </cell>
          <cell r="B1138">
            <v>10000</v>
          </cell>
        </row>
        <row r="1139">
          <cell r="A1139">
            <v>4085120</v>
          </cell>
          <cell r="B1139">
            <v>10000</v>
          </cell>
        </row>
        <row r="1140">
          <cell r="A1140">
            <v>4085122</v>
          </cell>
          <cell r="B1140">
            <v>10000</v>
          </cell>
        </row>
        <row r="1141">
          <cell r="A1141">
            <v>4085124</v>
          </cell>
          <cell r="B1141">
            <v>10000</v>
          </cell>
        </row>
        <row r="1142">
          <cell r="A1142">
            <v>4085126</v>
          </cell>
          <cell r="B1142">
            <v>10000</v>
          </cell>
        </row>
        <row r="1143">
          <cell r="A1143">
            <v>4085201</v>
          </cell>
          <cell r="B1143">
            <v>10000</v>
          </cell>
        </row>
        <row r="1144">
          <cell r="A1144">
            <v>4085210</v>
          </cell>
          <cell r="B1144">
            <v>732719</v>
          </cell>
        </row>
        <row r="1145">
          <cell r="A1145">
            <v>4085211</v>
          </cell>
          <cell r="B1145">
            <v>10000</v>
          </cell>
        </row>
        <row r="1146">
          <cell r="A1146">
            <v>4085212</v>
          </cell>
          <cell r="B1146">
            <v>654340</v>
          </cell>
        </row>
        <row r="1147">
          <cell r="A1147">
            <v>4085213</v>
          </cell>
          <cell r="B1147">
            <v>948632</v>
          </cell>
        </row>
        <row r="1148">
          <cell r="A1148">
            <v>4085214</v>
          </cell>
          <cell r="B1148">
            <v>10000</v>
          </cell>
        </row>
        <row r="1149">
          <cell r="A1149">
            <v>4085215</v>
          </cell>
          <cell r="B1149">
            <v>10000</v>
          </cell>
        </row>
        <row r="1150">
          <cell r="A1150">
            <v>4085220</v>
          </cell>
          <cell r="B1150">
            <v>920456</v>
          </cell>
        </row>
        <row r="1151">
          <cell r="A1151">
            <v>4085221</v>
          </cell>
          <cell r="B1151">
            <v>10000</v>
          </cell>
        </row>
        <row r="1152">
          <cell r="A1152">
            <v>4085230</v>
          </cell>
          <cell r="B1152">
            <v>799837</v>
          </cell>
        </row>
        <row r="1153">
          <cell r="A1153">
            <v>4085231</v>
          </cell>
          <cell r="B1153">
            <v>10000</v>
          </cell>
        </row>
        <row r="1154">
          <cell r="A1154">
            <v>4085238</v>
          </cell>
          <cell r="B1154">
            <v>10000</v>
          </cell>
        </row>
        <row r="1155">
          <cell r="A1155">
            <v>4085240</v>
          </cell>
          <cell r="B1155">
            <v>10000</v>
          </cell>
        </row>
        <row r="1156">
          <cell r="A1156">
            <v>4085241</v>
          </cell>
          <cell r="B1156">
            <v>10000</v>
          </cell>
        </row>
        <row r="1157">
          <cell r="A1157">
            <v>4085242</v>
          </cell>
          <cell r="B1157">
            <v>10000</v>
          </cell>
        </row>
        <row r="1158">
          <cell r="A1158">
            <v>4085250</v>
          </cell>
          <cell r="B1158">
            <v>10000</v>
          </cell>
        </row>
        <row r="1159">
          <cell r="A1159">
            <v>4085251</v>
          </cell>
          <cell r="B1159">
            <v>10000</v>
          </cell>
        </row>
        <row r="1160">
          <cell r="A1160">
            <v>4085260</v>
          </cell>
          <cell r="B1160">
            <v>10000</v>
          </cell>
        </row>
        <row r="1161">
          <cell r="A1161">
            <v>4085261</v>
          </cell>
          <cell r="B1161">
            <v>10000</v>
          </cell>
        </row>
        <row r="1162">
          <cell r="A1162">
            <v>4085262</v>
          </cell>
          <cell r="B1162">
            <v>10000</v>
          </cell>
        </row>
        <row r="1163">
          <cell r="A1163">
            <v>4085310</v>
          </cell>
          <cell r="B1163">
            <v>454582</v>
          </cell>
        </row>
        <row r="1164">
          <cell r="A1164">
            <v>4085311</v>
          </cell>
          <cell r="B1164">
            <v>10000</v>
          </cell>
        </row>
        <row r="1165">
          <cell r="A1165">
            <v>4085320</v>
          </cell>
          <cell r="B1165">
            <v>10000</v>
          </cell>
        </row>
        <row r="1166">
          <cell r="A1166">
            <v>4085321</v>
          </cell>
          <cell r="B1166">
            <v>1157647</v>
          </cell>
        </row>
        <row r="1167">
          <cell r="A1167">
            <v>4085330</v>
          </cell>
          <cell r="B1167">
            <v>1220843</v>
          </cell>
        </row>
        <row r="1168">
          <cell r="A1168">
            <v>4085331</v>
          </cell>
          <cell r="B1168">
            <v>10000</v>
          </cell>
        </row>
        <row r="1169">
          <cell r="A1169">
            <v>4085333</v>
          </cell>
          <cell r="B1169">
            <v>10000</v>
          </cell>
        </row>
        <row r="1170">
          <cell r="A1170">
            <v>4085340</v>
          </cell>
          <cell r="B1170">
            <v>10000</v>
          </cell>
        </row>
        <row r="1171">
          <cell r="A1171">
            <v>4085341</v>
          </cell>
          <cell r="B1171">
            <v>10000</v>
          </cell>
        </row>
        <row r="1172">
          <cell r="A1172">
            <v>4085342</v>
          </cell>
          <cell r="B1172">
            <v>10000</v>
          </cell>
        </row>
        <row r="1173">
          <cell r="A1173">
            <v>4085350</v>
          </cell>
          <cell r="B1173">
            <v>10000</v>
          </cell>
        </row>
        <row r="1174">
          <cell r="A1174">
            <v>4085351</v>
          </cell>
          <cell r="B1174">
            <v>10000</v>
          </cell>
        </row>
        <row r="1175">
          <cell r="A1175">
            <v>4085401</v>
          </cell>
          <cell r="B1175">
            <v>10000</v>
          </cell>
        </row>
        <row r="1176">
          <cell r="A1176">
            <v>4085402</v>
          </cell>
          <cell r="B1176">
            <v>10000</v>
          </cell>
        </row>
        <row r="1177">
          <cell r="A1177">
            <v>4085403</v>
          </cell>
          <cell r="B1177">
            <v>10000</v>
          </cell>
        </row>
        <row r="1178">
          <cell r="A1178">
            <v>4085404</v>
          </cell>
          <cell r="B1178">
            <v>10000</v>
          </cell>
        </row>
        <row r="1179">
          <cell r="A1179">
            <v>4085405</v>
          </cell>
          <cell r="B1179">
            <v>122960</v>
          </cell>
        </row>
        <row r="1180">
          <cell r="A1180">
            <v>4085406</v>
          </cell>
          <cell r="B1180">
            <v>239680</v>
          </cell>
        </row>
        <row r="1181">
          <cell r="A1181">
            <v>4085407</v>
          </cell>
          <cell r="B1181">
            <v>10000</v>
          </cell>
        </row>
        <row r="1182">
          <cell r="A1182">
            <v>4085408</v>
          </cell>
          <cell r="B1182">
            <v>10000</v>
          </cell>
        </row>
        <row r="1183">
          <cell r="A1183">
            <v>4085409</v>
          </cell>
          <cell r="B1183">
            <v>10000</v>
          </cell>
        </row>
        <row r="1184">
          <cell r="A1184">
            <v>4085410</v>
          </cell>
          <cell r="B1184">
            <v>10000</v>
          </cell>
        </row>
        <row r="1185">
          <cell r="A1185">
            <v>4085411</v>
          </cell>
          <cell r="B1185">
            <v>10000</v>
          </cell>
        </row>
        <row r="1186">
          <cell r="A1186">
            <v>4085412</v>
          </cell>
          <cell r="B1186">
            <v>10000</v>
          </cell>
        </row>
        <row r="1187">
          <cell r="A1187">
            <v>4085415</v>
          </cell>
          <cell r="B1187">
            <v>10000</v>
          </cell>
        </row>
        <row r="1188">
          <cell r="A1188">
            <v>4085416</v>
          </cell>
          <cell r="B1188">
            <v>10000</v>
          </cell>
        </row>
        <row r="1189">
          <cell r="A1189">
            <v>4085420</v>
          </cell>
          <cell r="B1189">
            <v>10000</v>
          </cell>
        </row>
        <row r="1190">
          <cell r="A1190">
            <v>4085421</v>
          </cell>
          <cell r="B1190">
            <v>10000</v>
          </cell>
        </row>
        <row r="1191">
          <cell r="A1191">
            <v>4085422</v>
          </cell>
          <cell r="B1191">
            <v>10000</v>
          </cell>
        </row>
        <row r="1192">
          <cell r="A1192">
            <v>4085423</v>
          </cell>
          <cell r="B1192">
            <v>10000</v>
          </cell>
        </row>
        <row r="1193">
          <cell r="A1193">
            <v>4085424</v>
          </cell>
          <cell r="B1193">
            <v>10000</v>
          </cell>
        </row>
        <row r="1194">
          <cell r="A1194">
            <v>4085450</v>
          </cell>
          <cell r="B1194">
            <v>10000</v>
          </cell>
        </row>
        <row r="1195">
          <cell r="A1195">
            <v>4085460</v>
          </cell>
          <cell r="B1195">
            <v>10000</v>
          </cell>
        </row>
        <row r="1196">
          <cell r="A1196">
            <v>4085501</v>
          </cell>
          <cell r="B1196">
            <v>826194</v>
          </cell>
        </row>
        <row r="1197">
          <cell r="A1197">
            <v>4085502</v>
          </cell>
          <cell r="B1197">
            <v>10000</v>
          </cell>
        </row>
        <row r="1198">
          <cell r="A1198">
            <v>4085506</v>
          </cell>
          <cell r="B1198">
            <v>10000</v>
          </cell>
        </row>
        <row r="1199">
          <cell r="A1199">
            <v>4085550</v>
          </cell>
          <cell r="B1199">
            <v>195270</v>
          </cell>
        </row>
        <row r="1200">
          <cell r="A1200">
            <v>4085551</v>
          </cell>
          <cell r="B1200">
            <v>10000</v>
          </cell>
        </row>
        <row r="1201">
          <cell r="A1201">
            <v>4085601</v>
          </cell>
          <cell r="B1201">
            <v>64426</v>
          </cell>
        </row>
        <row r="1202">
          <cell r="A1202">
            <v>4085602</v>
          </cell>
          <cell r="B1202">
            <v>10000</v>
          </cell>
        </row>
        <row r="1203">
          <cell r="A1203">
            <v>4085620</v>
          </cell>
          <cell r="B1203">
            <v>10000</v>
          </cell>
        </row>
        <row r="1204">
          <cell r="A1204">
            <v>4085621</v>
          </cell>
          <cell r="B1204">
            <v>70042</v>
          </cell>
        </row>
        <row r="1205">
          <cell r="A1205">
            <v>4085622</v>
          </cell>
          <cell r="B1205">
            <v>10000</v>
          </cell>
        </row>
        <row r="1206">
          <cell r="A1206">
            <v>4085640</v>
          </cell>
          <cell r="B1206">
            <v>10000</v>
          </cell>
        </row>
        <row r="1207">
          <cell r="A1207">
            <v>4085641</v>
          </cell>
          <cell r="B1207">
            <v>10000</v>
          </cell>
        </row>
        <row r="1208">
          <cell r="A1208">
            <v>4085642</v>
          </cell>
          <cell r="B1208">
            <v>10000</v>
          </cell>
        </row>
        <row r="1209">
          <cell r="A1209">
            <v>4085660</v>
          </cell>
          <cell r="B1209">
            <v>288355</v>
          </cell>
        </row>
        <row r="1210">
          <cell r="A1210">
            <v>4085663</v>
          </cell>
          <cell r="B1210">
            <v>10000</v>
          </cell>
        </row>
        <row r="1211">
          <cell r="A1211">
            <v>4085665</v>
          </cell>
          <cell r="B1211">
            <v>10000</v>
          </cell>
        </row>
        <row r="1212">
          <cell r="A1212">
            <v>4085666</v>
          </cell>
          <cell r="B1212">
            <v>10000</v>
          </cell>
        </row>
        <row r="1213">
          <cell r="A1213">
            <v>4085667</v>
          </cell>
          <cell r="B1213">
            <v>10000</v>
          </cell>
        </row>
        <row r="1214">
          <cell r="A1214">
            <v>4085668</v>
          </cell>
          <cell r="B1214">
            <v>10000</v>
          </cell>
        </row>
        <row r="1215">
          <cell r="A1215">
            <v>4085669</v>
          </cell>
          <cell r="B1215">
            <v>10000</v>
          </cell>
        </row>
        <row r="1216">
          <cell r="A1216">
            <v>4085670</v>
          </cell>
          <cell r="B1216">
            <v>10000</v>
          </cell>
        </row>
        <row r="1217">
          <cell r="A1217">
            <v>4085675</v>
          </cell>
          <cell r="B1217">
            <v>10000</v>
          </cell>
        </row>
        <row r="1218">
          <cell r="A1218">
            <v>4085676</v>
          </cell>
          <cell r="B1218">
            <v>10000</v>
          </cell>
        </row>
        <row r="1219">
          <cell r="A1219">
            <v>4085677</v>
          </cell>
          <cell r="B1219">
            <v>10000</v>
          </cell>
        </row>
        <row r="1220">
          <cell r="A1220">
            <v>4085685</v>
          </cell>
          <cell r="B1220">
            <v>10000</v>
          </cell>
        </row>
        <row r="1221">
          <cell r="A1221">
            <v>4085686</v>
          </cell>
          <cell r="B1221">
            <v>10000</v>
          </cell>
        </row>
        <row r="1222">
          <cell r="A1222">
            <v>4085687</v>
          </cell>
          <cell r="B1222">
            <v>10000</v>
          </cell>
        </row>
        <row r="1223">
          <cell r="A1223">
            <v>4085699</v>
          </cell>
          <cell r="B1223">
            <v>66484</v>
          </cell>
        </row>
        <row r="1224">
          <cell r="A1224">
            <v>4085701</v>
          </cell>
          <cell r="B1224">
            <v>10000</v>
          </cell>
        </row>
        <row r="1225">
          <cell r="A1225">
            <v>4085702</v>
          </cell>
          <cell r="B1225">
            <v>10000</v>
          </cell>
        </row>
        <row r="1226">
          <cell r="A1226">
            <v>4085703</v>
          </cell>
          <cell r="B1226">
            <v>10000</v>
          </cell>
        </row>
        <row r="1227">
          <cell r="A1227">
            <v>4085704</v>
          </cell>
          <cell r="B1227">
            <v>10000</v>
          </cell>
        </row>
        <row r="1228">
          <cell r="A1228">
            <v>4085705</v>
          </cell>
          <cell r="B1228">
            <v>10000</v>
          </cell>
        </row>
        <row r="1229">
          <cell r="A1229">
            <v>4085706</v>
          </cell>
          <cell r="B1229">
            <v>10000</v>
          </cell>
        </row>
        <row r="1230">
          <cell r="A1230">
            <v>4085801</v>
          </cell>
          <cell r="B1230">
            <v>10000</v>
          </cell>
        </row>
        <row r="1231">
          <cell r="A1231">
            <v>4085802</v>
          </cell>
          <cell r="B1231">
            <v>279081</v>
          </cell>
        </row>
        <row r="1232">
          <cell r="A1232">
            <v>4085803</v>
          </cell>
          <cell r="B1232">
            <v>235318</v>
          </cell>
        </row>
        <row r="1233">
          <cell r="A1233">
            <v>4085804</v>
          </cell>
          <cell r="B1233">
            <v>323171</v>
          </cell>
        </row>
        <row r="1234">
          <cell r="A1234">
            <v>4085805</v>
          </cell>
          <cell r="B1234">
            <v>10000</v>
          </cell>
        </row>
        <row r="1235">
          <cell r="A1235">
            <v>4085806</v>
          </cell>
          <cell r="B1235">
            <v>10000</v>
          </cell>
        </row>
        <row r="1236">
          <cell r="A1236">
            <v>4085807</v>
          </cell>
          <cell r="B1236">
            <v>10000</v>
          </cell>
        </row>
        <row r="1237">
          <cell r="A1237">
            <v>4085808</v>
          </cell>
          <cell r="B1237">
            <v>477330</v>
          </cell>
        </row>
        <row r="1238">
          <cell r="A1238">
            <v>4085809</v>
          </cell>
          <cell r="B1238">
            <v>446363</v>
          </cell>
        </row>
        <row r="1239">
          <cell r="A1239">
            <v>4085810</v>
          </cell>
          <cell r="B1239">
            <v>446363</v>
          </cell>
        </row>
        <row r="1240">
          <cell r="A1240">
            <v>4085811</v>
          </cell>
          <cell r="B1240">
            <v>1005234</v>
          </cell>
        </row>
        <row r="1241">
          <cell r="A1241">
            <v>4085812</v>
          </cell>
          <cell r="B1241">
            <v>10000</v>
          </cell>
        </row>
        <row r="1242">
          <cell r="A1242">
            <v>4085813</v>
          </cell>
          <cell r="B1242">
            <v>10000</v>
          </cell>
        </row>
        <row r="1243">
          <cell r="A1243">
            <v>4085814</v>
          </cell>
          <cell r="B1243">
            <v>10000</v>
          </cell>
        </row>
        <row r="1244">
          <cell r="A1244">
            <v>4085815</v>
          </cell>
          <cell r="B1244">
            <v>10000</v>
          </cell>
        </row>
        <row r="1245">
          <cell r="A1245">
            <v>4085816</v>
          </cell>
          <cell r="B1245">
            <v>10000</v>
          </cell>
        </row>
        <row r="1246">
          <cell r="A1246">
            <v>4085817</v>
          </cell>
          <cell r="B1246">
            <v>10000</v>
          </cell>
        </row>
        <row r="1247">
          <cell r="A1247">
            <v>4085818</v>
          </cell>
          <cell r="B1247">
            <v>10000</v>
          </cell>
        </row>
        <row r="1248">
          <cell r="A1248">
            <v>4085819</v>
          </cell>
          <cell r="B1248">
            <v>10000</v>
          </cell>
        </row>
        <row r="1249">
          <cell r="A1249">
            <v>4085820</v>
          </cell>
          <cell r="B1249">
            <v>10000</v>
          </cell>
        </row>
        <row r="1250">
          <cell r="A1250">
            <v>4085821</v>
          </cell>
          <cell r="B1250">
            <v>10000</v>
          </cell>
        </row>
        <row r="1251">
          <cell r="A1251">
            <v>4085822</v>
          </cell>
          <cell r="B1251">
            <v>10000</v>
          </cell>
        </row>
        <row r="1252">
          <cell r="A1252">
            <v>4085823</v>
          </cell>
          <cell r="B1252">
            <v>10000</v>
          </cell>
        </row>
        <row r="1253">
          <cell r="A1253">
            <v>4085824</v>
          </cell>
          <cell r="B1253">
            <v>10000</v>
          </cell>
        </row>
        <row r="1254">
          <cell r="A1254">
            <v>4085825</v>
          </cell>
          <cell r="B1254">
            <v>10000</v>
          </cell>
        </row>
        <row r="1255">
          <cell r="A1255">
            <v>4085839</v>
          </cell>
          <cell r="B1255">
            <v>2604431</v>
          </cell>
        </row>
        <row r="1256">
          <cell r="A1256">
            <v>4085840</v>
          </cell>
          <cell r="B1256">
            <v>10000</v>
          </cell>
        </row>
        <row r="1257">
          <cell r="A1257">
            <v>4085841</v>
          </cell>
          <cell r="B1257">
            <v>279131</v>
          </cell>
        </row>
        <row r="1258">
          <cell r="A1258">
            <v>4085842</v>
          </cell>
          <cell r="B1258">
            <v>243898</v>
          </cell>
        </row>
        <row r="1259">
          <cell r="A1259">
            <v>4085843</v>
          </cell>
          <cell r="B1259">
            <v>341151</v>
          </cell>
        </row>
        <row r="1260">
          <cell r="A1260">
            <v>4085844</v>
          </cell>
          <cell r="B1260">
            <v>432984</v>
          </cell>
        </row>
        <row r="1261">
          <cell r="A1261">
            <v>4085845</v>
          </cell>
          <cell r="B1261">
            <v>532118</v>
          </cell>
        </row>
        <row r="1262">
          <cell r="A1262">
            <v>4085846</v>
          </cell>
          <cell r="B1262">
            <v>456060</v>
          </cell>
        </row>
        <row r="1263">
          <cell r="A1263">
            <v>4085847</v>
          </cell>
          <cell r="B1263">
            <v>411039</v>
          </cell>
        </row>
        <row r="1264">
          <cell r="A1264">
            <v>4085848</v>
          </cell>
          <cell r="B1264">
            <v>1415459</v>
          </cell>
        </row>
        <row r="1265">
          <cell r="A1265">
            <v>4085849</v>
          </cell>
          <cell r="B1265">
            <v>1386980</v>
          </cell>
        </row>
        <row r="1266">
          <cell r="A1266">
            <v>4085850</v>
          </cell>
          <cell r="B1266">
            <v>10000</v>
          </cell>
        </row>
        <row r="1267">
          <cell r="A1267">
            <v>4085851</v>
          </cell>
          <cell r="B1267">
            <v>398731</v>
          </cell>
        </row>
        <row r="1268">
          <cell r="A1268">
            <v>4085852</v>
          </cell>
          <cell r="B1268">
            <v>1473169</v>
          </cell>
        </row>
        <row r="1269">
          <cell r="A1269">
            <v>4085893</v>
          </cell>
          <cell r="B1269">
            <v>2259082</v>
          </cell>
        </row>
        <row r="1270">
          <cell r="A1270">
            <v>4085899</v>
          </cell>
          <cell r="B1270">
            <v>231264</v>
          </cell>
        </row>
        <row r="1271">
          <cell r="A1271">
            <v>4085901</v>
          </cell>
          <cell r="B1271">
            <v>92080</v>
          </cell>
        </row>
        <row r="1272">
          <cell r="A1272">
            <v>4085902</v>
          </cell>
          <cell r="B1272">
            <v>10000</v>
          </cell>
        </row>
        <row r="1273">
          <cell r="A1273">
            <v>4086001</v>
          </cell>
          <cell r="B1273">
            <v>192450</v>
          </cell>
        </row>
        <row r="1274">
          <cell r="A1274">
            <v>4086101</v>
          </cell>
          <cell r="B1274">
            <v>255339</v>
          </cell>
        </row>
        <row r="1275">
          <cell r="A1275">
            <v>4086102</v>
          </cell>
          <cell r="B1275">
            <v>10000</v>
          </cell>
        </row>
        <row r="1276">
          <cell r="A1276">
            <v>4086103</v>
          </cell>
          <cell r="B1276">
            <v>10000</v>
          </cell>
        </row>
        <row r="1277">
          <cell r="A1277">
            <v>4086104</v>
          </cell>
          <cell r="B1277">
            <v>10000</v>
          </cell>
        </row>
        <row r="1278">
          <cell r="A1278">
            <v>4086120</v>
          </cell>
          <cell r="B1278">
            <v>323430</v>
          </cell>
        </row>
        <row r="1279">
          <cell r="A1279">
            <v>4086121</v>
          </cell>
          <cell r="B1279">
            <v>10000</v>
          </cell>
        </row>
        <row r="1280">
          <cell r="A1280">
            <v>4086122</v>
          </cell>
          <cell r="B1280">
            <v>10000</v>
          </cell>
        </row>
        <row r="1281">
          <cell r="A1281">
            <v>4086123</v>
          </cell>
          <cell r="B1281">
            <v>10000</v>
          </cell>
        </row>
        <row r="1282">
          <cell r="A1282">
            <v>4086199</v>
          </cell>
          <cell r="B1282">
            <v>510579</v>
          </cell>
        </row>
        <row r="1283">
          <cell r="A1283">
            <v>4086201</v>
          </cell>
          <cell r="B1283">
            <v>10000</v>
          </cell>
        </row>
        <row r="1284">
          <cell r="A1284">
            <v>4086202</v>
          </cell>
          <cell r="B1284">
            <v>10000</v>
          </cell>
        </row>
        <row r="1285">
          <cell r="A1285">
            <v>4086203</v>
          </cell>
          <cell r="B1285">
            <v>10000</v>
          </cell>
        </row>
        <row r="1286">
          <cell r="A1286">
            <v>4086204</v>
          </cell>
          <cell r="B1286">
            <v>10000</v>
          </cell>
        </row>
        <row r="1287">
          <cell r="A1287">
            <v>4086205</v>
          </cell>
          <cell r="B1287">
            <v>10000</v>
          </cell>
        </row>
        <row r="1288">
          <cell r="A1288">
            <v>4086206</v>
          </cell>
          <cell r="B1288">
            <v>10000</v>
          </cell>
        </row>
        <row r="1289">
          <cell r="A1289">
            <v>4086207</v>
          </cell>
          <cell r="B1289">
            <v>10000</v>
          </cell>
        </row>
        <row r="1290">
          <cell r="A1290">
            <v>4086305</v>
          </cell>
          <cell r="B1290">
            <v>10000</v>
          </cell>
        </row>
        <row r="1291">
          <cell r="A1291">
            <v>4086310</v>
          </cell>
          <cell r="B1291">
            <v>465244</v>
          </cell>
        </row>
        <row r="1292">
          <cell r="A1292">
            <v>4086315</v>
          </cell>
          <cell r="B1292">
            <v>10000</v>
          </cell>
        </row>
        <row r="1293">
          <cell r="A1293">
            <v>4086318</v>
          </cell>
          <cell r="B1293">
            <v>10000</v>
          </cell>
        </row>
        <row r="1294">
          <cell r="A1294">
            <v>4086320</v>
          </cell>
          <cell r="B1294">
            <v>10000</v>
          </cell>
        </row>
        <row r="1295">
          <cell r="A1295">
            <v>4086322</v>
          </cell>
          <cell r="B1295">
            <v>10000</v>
          </cell>
        </row>
        <row r="1296">
          <cell r="A1296">
            <v>4086325</v>
          </cell>
          <cell r="B1296">
            <v>10000</v>
          </cell>
        </row>
        <row r="1297">
          <cell r="A1297">
            <v>4086350</v>
          </cell>
          <cell r="B1297">
            <v>10000</v>
          </cell>
        </row>
        <row r="1298">
          <cell r="A1298">
            <v>4086352</v>
          </cell>
          <cell r="B1298">
            <v>10000</v>
          </cell>
        </row>
        <row r="1299">
          <cell r="A1299">
            <v>4086356</v>
          </cell>
          <cell r="B1299">
            <v>10000</v>
          </cell>
        </row>
        <row r="1300">
          <cell r="A1300">
            <v>4086360</v>
          </cell>
          <cell r="B1300">
            <v>10000</v>
          </cell>
        </row>
        <row r="1301">
          <cell r="A1301">
            <v>4086362</v>
          </cell>
          <cell r="B1301">
            <v>10000</v>
          </cell>
        </row>
        <row r="1302">
          <cell r="A1302">
            <v>4086364</v>
          </cell>
          <cell r="B1302">
            <v>10000</v>
          </cell>
        </row>
        <row r="1303">
          <cell r="A1303">
            <v>4086365</v>
          </cell>
          <cell r="B1303">
            <v>10000</v>
          </cell>
        </row>
        <row r="1304">
          <cell r="A1304">
            <v>4086366</v>
          </cell>
          <cell r="B1304">
            <v>10000</v>
          </cell>
        </row>
        <row r="1305">
          <cell r="A1305">
            <v>4086367</v>
          </cell>
          <cell r="B1305">
            <v>10000</v>
          </cell>
        </row>
        <row r="1306">
          <cell r="A1306">
            <v>4086368</v>
          </cell>
          <cell r="B1306">
            <v>10000</v>
          </cell>
        </row>
        <row r="1307">
          <cell r="A1307">
            <v>4086370</v>
          </cell>
          <cell r="B1307">
            <v>10000</v>
          </cell>
        </row>
        <row r="1308">
          <cell r="A1308">
            <v>4086372</v>
          </cell>
          <cell r="B1308">
            <v>10000</v>
          </cell>
        </row>
        <row r="1309">
          <cell r="A1309">
            <v>4086373</v>
          </cell>
          <cell r="B1309">
            <v>10000</v>
          </cell>
        </row>
        <row r="1310">
          <cell r="A1310">
            <v>4086374</v>
          </cell>
          <cell r="B1310">
            <v>10000</v>
          </cell>
        </row>
        <row r="1311">
          <cell r="A1311">
            <v>4086375</v>
          </cell>
          <cell r="B1311">
            <v>10000</v>
          </cell>
        </row>
        <row r="1312">
          <cell r="A1312">
            <v>4086376</v>
          </cell>
          <cell r="B1312">
            <v>10000</v>
          </cell>
        </row>
        <row r="1313">
          <cell r="A1313">
            <v>4086399</v>
          </cell>
          <cell r="B1313">
            <v>1478965</v>
          </cell>
        </row>
        <row r="1314">
          <cell r="A1314">
            <v>4086510</v>
          </cell>
          <cell r="B1314">
            <v>10000</v>
          </cell>
        </row>
        <row r="1315">
          <cell r="A1315">
            <v>4086511</v>
          </cell>
          <cell r="B1315">
            <v>10000</v>
          </cell>
        </row>
        <row r="1316">
          <cell r="A1316">
            <v>4086512</v>
          </cell>
          <cell r="B1316">
            <v>10000</v>
          </cell>
        </row>
        <row r="1317">
          <cell r="A1317">
            <v>4086513</v>
          </cell>
          <cell r="B1317">
            <v>10000</v>
          </cell>
        </row>
        <row r="1318">
          <cell r="A1318">
            <v>4086520</v>
          </cell>
          <cell r="B1318">
            <v>10000</v>
          </cell>
        </row>
        <row r="1319">
          <cell r="A1319">
            <v>4086521</v>
          </cell>
          <cell r="B1319">
            <v>10000</v>
          </cell>
        </row>
        <row r="1320">
          <cell r="A1320">
            <v>4086522</v>
          </cell>
          <cell r="B1320">
            <v>10000</v>
          </cell>
        </row>
        <row r="1321">
          <cell r="A1321">
            <v>4086523</v>
          </cell>
          <cell r="B1321">
            <v>10000</v>
          </cell>
        </row>
        <row r="1322">
          <cell r="A1322">
            <v>4086530</v>
          </cell>
          <cell r="B1322">
            <v>32171</v>
          </cell>
        </row>
        <row r="1323">
          <cell r="A1323">
            <v>4086602</v>
          </cell>
          <cell r="B1323">
            <v>40188</v>
          </cell>
        </row>
        <row r="1324">
          <cell r="A1324">
            <v>4086604</v>
          </cell>
          <cell r="B1324">
            <v>32289</v>
          </cell>
        </row>
        <row r="1325">
          <cell r="A1325">
            <v>4086606</v>
          </cell>
          <cell r="B1325">
            <v>10000</v>
          </cell>
        </row>
        <row r="1326">
          <cell r="A1326">
            <v>4086608</v>
          </cell>
          <cell r="B1326">
            <v>10000</v>
          </cell>
        </row>
        <row r="1327">
          <cell r="A1327">
            <v>4086622</v>
          </cell>
          <cell r="B1327">
            <v>10000</v>
          </cell>
        </row>
        <row r="1328">
          <cell r="A1328">
            <v>4086624</v>
          </cell>
          <cell r="B1328">
            <v>10000</v>
          </cell>
        </row>
        <row r="1329">
          <cell r="A1329">
            <v>4086626</v>
          </cell>
          <cell r="B1329">
            <v>10000</v>
          </cell>
        </row>
        <row r="1330">
          <cell r="A1330">
            <v>4086630</v>
          </cell>
          <cell r="B1330">
            <v>10000</v>
          </cell>
        </row>
        <row r="1331">
          <cell r="A1331">
            <v>4086632</v>
          </cell>
          <cell r="B1331">
            <v>10000</v>
          </cell>
        </row>
        <row r="1332">
          <cell r="A1332">
            <v>4086634</v>
          </cell>
          <cell r="B1332">
            <v>10000</v>
          </cell>
        </row>
        <row r="1333">
          <cell r="A1333">
            <v>4086640</v>
          </cell>
          <cell r="B1333">
            <v>10000</v>
          </cell>
        </row>
        <row r="1334">
          <cell r="A1334">
            <v>4086650</v>
          </cell>
          <cell r="B1334">
            <v>10000</v>
          </cell>
        </row>
        <row r="1335">
          <cell r="A1335">
            <v>4086660</v>
          </cell>
          <cell r="B1335">
            <v>10000</v>
          </cell>
        </row>
        <row r="1336">
          <cell r="A1336">
            <v>4086701</v>
          </cell>
          <cell r="B1336">
            <v>10000</v>
          </cell>
        </row>
        <row r="1337">
          <cell r="A1337">
            <v>4090600</v>
          </cell>
          <cell r="B1337">
            <v>42412</v>
          </cell>
        </row>
        <row r="1338">
          <cell r="A1338">
            <v>4120110</v>
          </cell>
          <cell r="B1338">
            <v>10000</v>
          </cell>
        </row>
        <row r="1339">
          <cell r="A1339">
            <v>4120112</v>
          </cell>
          <cell r="B1339">
            <v>10000</v>
          </cell>
        </row>
        <row r="1340">
          <cell r="A1340">
            <v>4120113</v>
          </cell>
          <cell r="B1340">
            <v>10000</v>
          </cell>
        </row>
        <row r="1341">
          <cell r="A1341">
            <v>4120114</v>
          </cell>
          <cell r="B1341">
            <v>10000</v>
          </cell>
        </row>
        <row r="1342">
          <cell r="A1342">
            <v>4120115</v>
          </cell>
          <cell r="B1342">
            <v>10000</v>
          </cell>
        </row>
        <row r="1343">
          <cell r="A1343">
            <v>4120116</v>
          </cell>
          <cell r="B1343">
            <v>10000</v>
          </cell>
        </row>
        <row r="1344">
          <cell r="A1344">
            <v>4120117</v>
          </cell>
          <cell r="B1344">
            <v>10000</v>
          </cell>
        </row>
        <row r="1345">
          <cell r="A1345">
            <v>4120118</v>
          </cell>
          <cell r="B1345">
            <v>10000</v>
          </cell>
        </row>
        <row r="1346">
          <cell r="A1346">
            <v>4120120</v>
          </cell>
          <cell r="B1346">
            <v>10000</v>
          </cell>
        </row>
        <row r="1347">
          <cell r="A1347">
            <v>4120121</v>
          </cell>
          <cell r="B1347">
            <v>10000</v>
          </cell>
        </row>
        <row r="1348">
          <cell r="A1348">
            <v>4120122</v>
          </cell>
          <cell r="B1348">
            <v>10000</v>
          </cell>
        </row>
        <row r="1349">
          <cell r="A1349">
            <v>4120123</v>
          </cell>
          <cell r="B1349">
            <v>10000</v>
          </cell>
        </row>
        <row r="1350">
          <cell r="A1350">
            <v>4120124</v>
          </cell>
          <cell r="B1350">
            <v>10000</v>
          </cell>
        </row>
        <row r="1351">
          <cell r="A1351">
            <v>4120125</v>
          </cell>
          <cell r="B1351">
            <v>10000</v>
          </cell>
        </row>
        <row r="1352">
          <cell r="A1352">
            <v>4120126</v>
          </cell>
          <cell r="B1352">
            <v>10000</v>
          </cell>
        </row>
        <row r="1353">
          <cell r="A1353">
            <v>4120127</v>
          </cell>
          <cell r="B1353">
            <v>10000</v>
          </cell>
        </row>
        <row r="1354">
          <cell r="A1354">
            <v>4120128</v>
          </cell>
          <cell r="B1354">
            <v>10000</v>
          </cell>
        </row>
        <row r="1355">
          <cell r="A1355">
            <v>4130101</v>
          </cell>
          <cell r="B1355">
            <v>10000</v>
          </cell>
        </row>
        <row r="1356">
          <cell r="A1356">
            <v>4130105</v>
          </cell>
          <cell r="B1356">
            <v>10000</v>
          </cell>
        </row>
        <row r="1357">
          <cell r="A1357">
            <v>4130110</v>
          </cell>
          <cell r="B1357">
            <v>10000</v>
          </cell>
        </row>
        <row r="1358">
          <cell r="A1358">
            <v>4130111</v>
          </cell>
          <cell r="B1358">
            <v>10000</v>
          </cell>
        </row>
        <row r="1359">
          <cell r="A1359">
            <v>4130112</v>
          </cell>
          <cell r="B1359">
            <v>10000</v>
          </cell>
        </row>
        <row r="1360">
          <cell r="A1360">
            <v>4130113</v>
          </cell>
          <cell r="B1360">
            <v>10000</v>
          </cell>
        </row>
        <row r="1361">
          <cell r="A1361">
            <v>4130114</v>
          </cell>
          <cell r="B1361">
            <v>10000</v>
          </cell>
        </row>
        <row r="1362">
          <cell r="A1362">
            <v>4130115</v>
          </cell>
          <cell r="B1362">
            <v>10000</v>
          </cell>
        </row>
        <row r="1363">
          <cell r="A1363">
            <v>4130116</v>
          </cell>
          <cell r="B1363">
            <v>10000</v>
          </cell>
        </row>
        <row r="1364">
          <cell r="A1364">
            <v>4130117</v>
          </cell>
          <cell r="B1364">
            <v>10000</v>
          </cell>
        </row>
        <row r="1365">
          <cell r="A1365">
            <v>4130118</v>
          </cell>
          <cell r="B1365">
            <v>10000</v>
          </cell>
        </row>
        <row r="1366">
          <cell r="A1366">
            <v>4130119</v>
          </cell>
          <cell r="B1366">
            <v>10000</v>
          </cell>
        </row>
        <row r="1367">
          <cell r="A1367">
            <v>4130150</v>
          </cell>
          <cell r="B1367">
            <v>10000</v>
          </cell>
        </row>
        <row r="1368">
          <cell r="A1368">
            <v>4130151</v>
          </cell>
          <cell r="B1368">
            <v>10000</v>
          </cell>
        </row>
        <row r="1369">
          <cell r="A1369">
            <v>4130155</v>
          </cell>
          <cell r="B1369">
            <v>10000</v>
          </cell>
        </row>
        <row r="1370">
          <cell r="A1370">
            <v>4130160</v>
          </cell>
          <cell r="B1370">
            <v>10000</v>
          </cell>
        </row>
        <row r="1371">
          <cell r="A1371">
            <v>4130161</v>
          </cell>
          <cell r="B1371">
            <v>10000</v>
          </cell>
        </row>
        <row r="1372">
          <cell r="A1372">
            <v>4130162</v>
          </cell>
          <cell r="B1372">
            <v>10000</v>
          </cell>
        </row>
        <row r="1373">
          <cell r="A1373">
            <v>4130163</v>
          </cell>
          <cell r="B1373">
            <v>10000</v>
          </cell>
        </row>
        <row r="1374">
          <cell r="A1374">
            <v>4130164</v>
          </cell>
          <cell r="B1374">
            <v>10000</v>
          </cell>
        </row>
        <row r="1375">
          <cell r="A1375">
            <v>4130165</v>
          </cell>
          <cell r="B1375">
            <v>10000</v>
          </cell>
        </row>
        <row r="1376">
          <cell r="A1376">
            <v>4130166</v>
          </cell>
          <cell r="B1376">
            <v>10000</v>
          </cell>
        </row>
        <row r="1377">
          <cell r="A1377">
            <v>4130167</v>
          </cell>
          <cell r="B1377">
            <v>10000</v>
          </cell>
        </row>
        <row r="1378">
          <cell r="A1378">
            <v>4170101</v>
          </cell>
          <cell r="B1378">
            <v>32264</v>
          </cell>
        </row>
        <row r="1379">
          <cell r="A1379">
            <v>4199996</v>
          </cell>
          <cell r="B1379">
            <v>2242163</v>
          </cell>
        </row>
        <row r="1380">
          <cell r="A1380">
            <v>4199997</v>
          </cell>
          <cell r="B1380">
            <v>6020112</v>
          </cell>
        </row>
        <row r="1381">
          <cell r="A1381">
            <v>4199998</v>
          </cell>
          <cell r="B1381">
            <v>7964716</v>
          </cell>
        </row>
        <row r="1382">
          <cell r="A1382">
            <v>4199999</v>
          </cell>
          <cell r="B1382">
            <v>1917458</v>
          </cell>
        </row>
        <row r="1383">
          <cell r="A1383">
            <v>4230100</v>
          </cell>
          <cell r="B1383">
            <v>184579</v>
          </cell>
        </row>
        <row r="1384">
          <cell r="A1384">
            <v>4230301</v>
          </cell>
          <cell r="B1384">
            <v>10000</v>
          </cell>
        </row>
        <row r="1385">
          <cell r="A1385">
            <v>4250102</v>
          </cell>
          <cell r="B1385">
            <v>10000</v>
          </cell>
        </row>
        <row r="1386">
          <cell r="A1386">
            <v>4250103</v>
          </cell>
          <cell r="B1386">
            <v>10000</v>
          </cell>
        </row>
        <row r="1387">
          <cell r="A1387">
            <v>4250104</v>
          </cell>
          <cell r="B1387">
            <v>10000</v>
          </cell>
        </row>
        <row r="1388">
          <cell r="A1388">
            <v>4250105</v>
          </cell>
          <cell r="B1388">
            <v>10000</v>
          </cell>
        </row>
        <row r="1389">
          <cell r="A1389">
            <v>4250110</v>
          </cell>
          <cell r="B1389">
            <v>10000</v>
          </cell>
        </row>
        <row r="1390">
          <cell r="A1390">
            <v>4250111</v>
          </cell>
          <cell r="B1390">
            <v>10000</v>
          </cell>
        </row>
        <row r="1391">
          <cell r="A1391">
            <v>4250112</v>
          </cell>
          <cell r="B1391">
            <v>10000</v>
          </cell>
        </row>
        <row r="1392">
          <cell r="A1392">
            <v>4250113</v>
          </cell>
          <cell r="B1392">
            <v>10000</v>
          </cell>
        </row>
        <row r="1393">
          <cell r="A1393">
            <v>4250114</v>
          </cell>
          <cell r="B1393">
            <v>10000</v>
          </cell>
        </row>
        <row r="1394">
          <cell r="A1394">
            <v>4250115</v>
          </cell>
          <cell r="B1394">
            <v>10000</v>
          </cell>
        </row>
        <row r="1395">
          <cell r="A1395">
            <v>4250116</v>
          </cell>
          <cell r="B1395">
            <v>10000</v>
          </cell>
        </row>
        <row r="1396">
          <cell r="A1396">
            <v>4250117</v>
          </cell>
          <cell r="B1396">
            <v>10000</v>
          </cell>
        </row>
        <row r="1397">
          <cell r="A1397">
            <v>4250118</v>
          </cell>
          <cell r="B1397">
            <v>10000</v>
          </cell>
        </row>
        <row r="1398">
          <cell r="A1398">
            <v>4250130</v>
          </cell>
          <cell r="B1398">
            <v>10000</v>
          </cell>
        </row>
        <row r="1399">
          <cell r="A1399">
            <v>4250131</v>
          </cell>
          <cell r="B1399">
            <v>10000</v>
          </cell>
        </row>
        <row r="1400">
          <cell r="A1400">
            <v>4250132</v>
          </cell>
          <cell r="B1400">
            <v>10000</v>
          </cell>
        </row>
        <row r="1401">
          <cell r="A1401">
            <v>4250134</v>
          </cell>
          <cell r="B1401">
            <v>10000</v>
          </cell>
        </row>
        <row r="1402">
          <cell r="A1402">
            <v>4250135</v>
          </cell>
          <cell r="B1402">
            <v>10000</v>
          </cell>
        </row>
        <row r="1403">
          <cell r="A1403">
            <v>4250136</v>
          </cell>
          <cell r="B1403">
            <v>10000</v>
          </cell>
        </row>
        <row r="1404">
          <cell r="A1404">
            <v>4250137</v>
          </cell>
          <cell r="B1404">
            <v>10000</v>
          </cell>
        </row>
        <row r="1405">
          <cell r="A1405">
            <v>4250138</v>
          </cell>
          <cell r="B1405">
            <v>10000</v>
          </cell>
        </row>
        <row r="1406">
          <cell r="A1406">
            <v>4250139</v>
          </cell>
          <cell r="B1406">
            <v>10000</v>
          </cell>
        </row>
        <row r="1407">
          <cell r="A1407">
            <v>4250140</v>
          </cell>
          <cell r="B1407">
            <v>10000</v>
          </cell>
        </row>
        <row r="1408">
          <cell r="A1408">
            <v>4250141</v>
          </cell>
          <cell r="B1408">
            <v>10000</v>
          </cell>
        </row>
        <row r="1409">
          <cell r="A1409">
            <v>4250150</v>
          </cell>
          <cell r="B1409">
            <v>10000</v>
          </cell>
        </row>
        <row r="1410">
          <cell r="A1410">
            <v>4250151</v>
          </cell>
          <cell r="B1410">
            <v>10000</v>
          </cell>
        </row>
        <row r="1411">
          <cell r="A1411">
            <v>4250152</v>
          </cell>
          <cell r="B1411">
            <v>10000</v>
          </cell>
        </row>
        <row r="1412">
          <cell r="A1412">
            <v>4250153</v>
          </cell>
          <cell r="B1412">
            <v>10000</v>
          </cell>
        </row>
        <row r="1413">
          <cell r="A1413">
            <v>4250160</v>
          </cell>
          <cell r="B1413">
            <v>10000</v>
          </cell>
        </row>
        <row r="1414">
          <cell r="A1414">
            <v>4250170</v>
          </cell>
          <cell r="B1414">
            <v>10000</v>
          </cell>
        </row>
        <row r="1415">
          <cell r="A1415">
            <v>4250172</v>
          </cell>
          <cell r="B1415">
            <v>10000</v>
          </cell>
        </row>
        <row r="1416">
          <cell r="A1416">
            <v>4250180</v>
          </cell>
          <cell r="B1416">
            <v>10000</v>
          </cell>
        </row>
        <row r="1417">
          <cell r="A1417">
            <v>4250181</v>
          </cell>
          <cell r="B1417">
            <v>10000</v>
          </cell>
        </row>
        <row r="1418">
          <cell r="A1418">
            <v>4250182</v>
          </cell>
          <cell r="B1418">
            <v>10000</v>
          </cell>
        </row>
        <row r="1419">
          <cell r="A1419">
            <v>4250183</v>
          </cell>
          <cell r="B1419">
            <v>10000</v>
          </cell>
        </row>
        <row r="1420">
          <cell r="A1420">
            <v>4250184</v>
          </cell>
          <cell r="B1420">
            <v>10000</v>
          </cell>
        </row>
        <row r="1421">
          <cell r="A1421">
            <v>4250185</v>
          </cell>
          <cell r="B1421">
            <v>10000</v>
          </cell>
        </row>
        <row r="1422">
          <cell r="A1422">
            <v>4250190</v>
          </cell>
          <cell r="B1422">
            <v>10000</v>
          </cell>
        </row>
        <row r="1423">
          <cell r="A1423">
            <v>4250302</v>
          </cell>
          <cell r="B1423">
            <v>10000</v>
          </cell>
        </row>
        <row r="1424">
          <cell r="A1424">
            <v>4250304</v>
          </cell>
          <cell r="B1424">
            <v>10000</v>
          </cell>
        </row>
        <row r="1425">
          <cell r="A1425">
            <v>4250306</v>
          </cell>
          <cell r="B1425">
            <v>10000</v>
          </cell>
        </row>
        <row r="1426">
          <cell r="A1426">
            <v>4250308</v>
          </cell>
          <cell r="B1426">
            <v>10000</v>
          </cell>
        </row>
        <row r="1427">
          <cell r="A1427">
            <v>4250310</v>
          </cell>
          <cell r="B1427">
            <v>10000</v>
          </cell>
        </row>
        <row r="1428">
          <cell r="A1428">
            <v>4250312</v>
          </cell>
          <cell r="B1428">
            <v>10000</v>
          </cell>
        </row>
        <row r="1429">
          <cell r="A1429">
            <v>4250314</v>
          </cell>
          <cell r="B1429">
            <v>10000</v>
          </cell>
        </row>
        <row r="1430">
          <cell r="A1430">
            <v>4250315</v>
          </cell>
          <cell r="B1430">
            <v>10000</v>
          </cell>
        </row>
        <row r="1431">
          <cell r="A1431">
            <v>4250316</v>
          </cell>
          <cell r="B1431">
            <v>10000</v>
          </cell>
        </row>
        <row r="1432">
          <cell r="A1432">
            <v>4250317</v>
          </cell>
          <cell r="B1432">
            <v>10000</v>
          </cell>
        </row>
        <row r="1433">
          <cell r="A1433">
            <v>4250323</v>
          </cell>
          <cell r="B1433">
            <v>10000</v>
          </cell>
        </row>
        <row r="1434">
          <cell r="A1434">
            <v>4250324</v>
          </cell>
          <cell r="B1434">
            <v>10000</v>
          </cell>
        </row>
        <row r="1435">
          <cell r="A1435">
            <v>4250325</v>
          </cell>
          <cell r="B1435">
            <v>10000</v>
          </cell>
        </row>
        <row r="1436">
          <cell r="A1436">
            <v>4250328</v>
          </cell>
          <cell r="B1436">
            <v>10000</v>
          </cell>
        </row>
        <row r="1437">
          <cell r="A1437">
            <v>4250329</v>
          </cell>
          <cell r="B1437">
            <v>10000</v>
          </cell>
        </row>
        <row r="1438">
          <cell r="A1438">
            <v>4250330</v>
          </cell>
          <cell r="B1438">
            <v>10000</v>
          </cell>
        </row>
        <row r="1439">
          <cell r="A1439">
            <v>4250350</v>
          </cell>
          <cell r="B1439">
            <v>10000</v>
          </cell>
        </row>
        <row r="1440">
          <cell r="A1440">
            <v>4250354</v>
          </cell>
          <cell r="B1440">
            <v>10000</v>
          </cell>
        </row>
        <row r="1441">
          <cell r="A1441">
            <v>4250358</v>
          </cell>
          <cell r="B1441">
            <v>10000</v>
          </cell>
        </row>
        <row r="1442">
          <cell r="A1442">
            <v>4250362</v>
          </cell>
          <cell r="B1442">
            <v>10000</v>
          </cell>
        </row>
        <row r="1443">
          <cell r="A1443">
            <v>4250363</v>
          </cell>
          <cell r="B1443">
            <v>10000</v>
          </cell>
        </row>
        <row r="1444">
          <cell r="A1444">
            <v>4250366</v>
          </cell>
          <cell r="B1444">
            <v>21447</v>
          </cell>
        </row>
        <row r="1445">
          <cell r="A1445">
            <v>4250370</v>
          </cell>
          <cell r="B1445">
            <v>10000</v>
          </cell>
        </row>
        <row r="1446">
          <cell r="A1446">
            <v>4250374</v>
          </cell>
          <cell r="B1446">
            <v>10000</v>
          </cell>
        </row>
        <row r="1447">
          <cell r="A1447">
            <v>4250375</v>
          </cell>
          <cell r="B1447">
            <v>10000</v>
          </cell>
        </row>
        <row r="1448">
          <cell r="A1448">
            <v>4250378</v>
          </cell>
          <cell r="B1448">
            <v>10000</v>
          </cell>
        </row>
        <row r="1449">
          <cell r="A1449">
            <v>4250382</v>
          </cell>
          <cell r="B1449">
            <v>10000</v>
          </cell>
        </row>
        <row r="1450">
          <cell r="A1450">
            <v>4250384</v>
          </cell>
          <cell r="B1450">
            <v>10000</v>
          </cell>
        </row>
        <row r="1451">
          <cell r="A1451">
            <v>4250386</v>
          </cell>
          <cell r="B1451">
            <v>10000</v>
          </cell>
        </row>
        <row r="1452">
          <cell r="A1452">
            <v>4250387</v>
          </cell>
          <cell r="B1452">
            <v>10000</v>
          </cell>
        </row>
        <row r="1453">
          <cell r="A1453">
            <v>4250501</v>
          </cell>
          <cell r="B1453">
            <v>10000</v>
          </cell>
        </row>
        <row r="1454">
          <cell r="A1454">
            <v>4250502</v>
          </cell>
          <cell r="B1454">
            <v>10000</v>
          </cell>
        </row>
        <row r="1455">
          <cell r="A1455">
            <v>4250503</v>
          </cell>
          <cell r="B1455">
            <v>10000</v>
          </cell>
        </row>
        <row r="1456">
          <cell r="A1456">
            <v>4250504</v>
          </cell>
          <cell r="B1456">
            <v>10000</v>
          </cell>
        </row>
        <row r="1457">
          <cell r="A1457">
            <v>4250505</v>
          </cell>
          <cell r="B1457">
            <v>10000</v>
          </cell>
        </row>
        <row r="1458">
          <cell r="A1458">
            <v>4250506</v>
          </cell>
          <cell r="B1458">
            <v>10000</v>
          </cell>
        </row>
        <row r="1459">
          <cell r="A1459">
            <v>4250507</v>
          </cell>
          <cell r="B1459">
            <v>10000</v>
          </cell>
        </row>
        <row r="1460">
          <cell r="A1460">
            <v>4250508</v>
          </cell>
          <cell r="B1460">
            <v>10000</v>
          </cell>
        </row>
        <row r="1461">
          <cell r="A1461">
            <v>4250509</v>
          </cell>
          <cell r="B1461">
            <v>10000</v>
          </cell>
        </row>
        <row r="1462">
          <cell r="A1462">
            <v>4250510</v>
          </cell>
          <cell r="B1462">
            <v>10000</v>
          </cell>
        </row>
        <row r="1463">
          <cell r="A1463">
            <v>4250511</v>
          </cell>
          <cell r="B1463">
            <v>10000</v>
          </cell>
        </row>
        <row r="1464">
          <cell r="A1464">
            <v>4250512</v>
          </cell>
          <cell r="B1464">
            <v>10000</v>
          </cell>
        </row>
        <row r="1465">
          <cell r="A1465">
            <v>4250513</v>
          </cell>
          <cell r="B1465">
            <v>10000</v>
          </cell>
        </row>
        <row r="1466">
          <cell r="A1466">
            <v>4250514</v>
          </cell>
          <cell r="B1466">
            <v>10000</v>
          </cell>
        </row>
        <row r="1467">
          <cell r="A1467">
            <v>4250515</v>
          </cell>
          <cell r="B1467">
            <v>10000</v>
          </cell>
        </row>
        <row r="1468">
          <cell r="A1468">
            <v>4250516</v>
          </cell>
          <cell r="B1468">
            <v>10000</v>
          </cell>
        </row>
        <row r="1469">
          <cell r="A1469">
            <v>4250517</v>
          </cell>
          <cell r="B1469">
            <v>10000</v>
          </cell>
        </row>
        <row r="1470">
          <cell r="A1470">
            <v>4250518</v>
          </cell>
          <cell r="B1470">
            <v>10000</v>
          </cell>
        </row>
        <row r="1471">
          <cell r="A1471">
            <v>4250519</v>
          </cell>
          <cell r="B1471">
            <v>10000</v>
          </cell>
        </row>
        <row r="1472">
          <cell r="A1472">
            <v>4250520</v>
          </cell>
          <cell r="B1472">
            <v>10000</v>
          </cell>
        </row>
        <row r="1473">
          <cell r="A1473">
            <v>4250521</v>
          </cell>
          <cell r="B1473">
            <v>10000</v>
          </cell>
        </row>
        <row r="1474">
          <cell r="A1474">
            <v>4250522</v>
          </cell>
          <cell r="B1474">
            <v>10000</v>
          </cell>
        </row>
        <row r="1475">
          <cell r="A1475">
            <v>4250523</v>
          </cell>
          <cell r="B1475">
            <v>10000</v>
          </cell>
        </row>
        <row r="1476">
          <cell r="A1476">
            <v>4250524</v>
          </cell>
          <cell r="B1476">
            <v>10000</v>
          </cell>
        </row>
        <row r="1477">
          <cell r="A1477">
            <v>4260108</v>
          </cell>
          <cell r="B1477">
            <v>10000</v>
          </cell>
        </row>
        <row r="1478">
          <cell r="A1478">
            <v>4260110</v>
          </cell>
          <cell r="B1478">
            <v>10000</v>
          </cell>
        </row>
        <row r="1479">
          <cell r="A1479">
            <v>4260112</v>
          </cell>
          <cell r="B1479">
            <v>10000</v>
          </cell>
        </row>
        <row r="1480">
          <cell r="A1480">
            <v>4260114</v>
          </cell>
          <cell r="B1480">
            <v>10000</v>
          </cell>
        </row>
        <row r="1481">
          <cell r="A1481">
            <v>4260116</v>
          </cell>
          <cell r="B1481">
            <v>10000</v>
          </cell>
        </row>
        <row r="1482">
          <cell r="A1482">
            <v>4260118</v>
          </cell>
          <cell r="B1482">
            <v>10000</v>
          </cell>
        </row>
        <row r="1483">
          <cell r="A1483">
            <v>4260119</v>
          </cell>
          <cell r="B1483">
            <v>10000</v>
          </cell>
        </row>
        <row r="1484">
          <cell r="A1484">
            <v>4260120</v>
          </cell>
          <cell r="B1484">
            <v>10000</v>
          </cell>
        </row>
        <row r="1485">
          <cell r="A1485">
            <v>4260121</v>
          </cell>
          <cell r="B1485">
            <v>10000</v>
          </cell>
        </row>
        <row r="1486">
          <cell r="A1486">
            <v>4260122</v>
          </cell>
          <cell r="B1486">
            <v>10000</v>
          </cell>
        </row>
        <row r="1487">
          <cell r="A1487">
            <v>4260123</v>
          </cell>
          <cell r="B1487">
            <v>10000</v>
          </cell>
        </row>
        <row r="1488">
          <cell r="A1488">
            <v>4260124</v>
          </cell>
          <cell r="B1488">
            <v>10000</v>
          </cell>
        </row>
        <row r="1489">
          <cell r="A1489">
            <v>4260125</v>
          </cell>
          <cell r="B1489">
            <v>10000</v>
          </cell>
        </row>
        <row r="1490">
          <cell r="A1490">
            <v>4260126</v>
          </cell>
          <cell r="B1490">
            <v>10000</v>
          </cell>
        </row>
        <row r="1491">
          <cell r="A1491">
            <v>4260127</v>
          </cell>
          <cell r="B1491">
            <v>10000</v>
          </cell>
        </row>
        <row r="1492">
          <cell r="A1492">
            <v>4260128</v>
          </cell>
          <cell r="B1492">
            <v>10000</v>
          </cell>
        </row>
        <row r="1493">
          <cell r="A1493">
            <v>4260129</v>
          </cell>
          <cell r="B1493">
            <v>10000</v>
          </cell>
        </row>
        <row r="1494">
          <cell r="A1494">
            <v>4260130</v>
          </cell>
          <cell r="B1494">
            <v>10000</v>
          </cell>
        </row>
        <row r="1495">
          <cell r="A1495">
            <v>4260131</v>
          </cell>
          <cell r="B1495">
            <v>10000</v>
          </cell>
        </row>
        <row r="1496">
          <cell r="A1496">
            <v>4260132</v>
          </cell>
          <cell r="B1496">
            <v>10000</v>
          </cell>
        </row>
        <row r="1497">
          <cell r="A1497">
            <v>4260133</v>
          </cell>
          <cell r="B1497">
            <v>10000</v>
          </cell>
        </row>
        <row r="1498">
          <cell r="A1498">
            <v>4260134</v>
          </cell>
          <cell r="B1498">
            <v>10000</v>
          </cell>
        </row>
        <row r="1499">
          <cell r="A1499">
            <v>4260135</v>
          </cell>
          <cell r="B1499">
            <v>10000</v>
          </cell>
        </row>
        <row r="1500">
          <cell r="A1500">
            <v>4260136</v>
          </cell>
          <cell r="B1500">
            <v>10000</v>
          </cell>
        </row>
        <row r="1501">
          <cell r="A1501">
            <v>4260137</v>
          </cell>
          <cell r="B1501">
            <v>10000</v>
          </cell>
        </row>
        <row r="1502">
          <cell r="A1502">
            <v>4260138</v>
          </cell>
          <cell r="B1502">
            <v>10000</v>
          </cell>
        </row>
        <row r="1503">
          <cell r="A1503">
            <v>4260139</v>
          </cell>
          <cell r="B1503">
            <v>10000</v>
          </cell>
        </row>
        <row r="1504">
          <cell r="A1504">
            <v>4260140</v>
          </cell>
          <cell r="B1504">
            <v>10000</v>
          </cell>
        </row>
        <row r="1505">
          <cell r="A1505">
            <v>4260141</v>
          </cell>
          <cell r="B1505">
            <v>10000</v>
          </cell>
        </row>
        <row r="1506">
          <cell r="A1506">
            <v>4260142</v>
          </cell>
          <cell r="B1506">
            <v>10000</v>
          </cell>
        </row>
        <row r="1507">
          <cell r="A1507">
            <v>4260143</v>
          </cell>
          <cell r="B1507">
            <v>10000</v>
          </cell>
        </row>
        <row r="1508">
          <cell r="A1508">
            <v>4260144</v>
          </cell>
          <cell r="B1508">
            <v>10000</v>
          </cell>
        </row>
        <row r="1509">
          <cell r="A1509">
            <v>4260145</v>
          </cell>
          <cell r="B1509">
            <v>10000</v>
          </cell>
        </row>
        <row r="1510">
          <cell r="A1510">
            <v>4260146</v>
          </cell>
          <cell r="B1510">
            <v>10000</v>
          </cell>
        </row>
        <row r="1511">
          <cell r="A1511">
            <v>4260147</v>
          </cell>
          <cell r="B1511">
            <v>10000</v>
          </cell>
        </row>
        <row r="1512">
          <cell r="A1512">
            <v>4260148</v>
          </cell>
          <cell r="B1512">
            <v>10000</v>
          </cell>
        </row>
        <row r="1513">
          <cell r="A1513">
            <v>4260149</v>
          </cell>
          <cell r="B1513">
            <v>10000</v>
          </cell>
        </row>
        <row r="1514">
          <cell r="A1514">
            <v>4260150</v>
          </cell>
          <cell r="B1514">
            <v>10000</v>
          </cell>
        </row>
        <row r="1515">
          <cell r="A1515">
            <v>4260151</v>
          </cell>
          <cell r="B1515">
            <v>10000</v>
          </cell>
        </row>
        <row r="1516">
          <cell r="A1516">
            <v>4260152</v>
          </cell>
          <cell r="B1516">
            <v>10000</v>
          </cell>
        </row>
        <row r="1517">
          <cell r="A1517">
            <v>4260153</v>
          </cell>
          <cell r="B1517">
            <v>10000</v>
          </cell>
        </row>
        <row r="1518">
          <cell r="A1518">
            <v>4260154</v>
          </cell>
          <cell r="B1518">
            <v>10000</v>
          </cell>
        </row>
        <row r="1519">
          <cell r="A1519">
            <v>4260155</v>
          </cell>
          <cell r="B1519">
            <v>10000</v>
          </cell>
        </row>
        <row r="1520">
          <cell r="A1520">
            <v>4260156</v>
          </cell>
          <cell r="B1520">
            <v>10000</v>
          </cell>
        </row>
        <row r="1521">
          <cell r="A1521">
            <v>4260157</v>
          </cell>
          <cell r="B1521">
            <v>10000</v>
          </cell>
        </row>
        <row r="1522">
          <cell r="A1522">
            <v>4260158</v>
          </cell>
          <cell r="B1522">
            <v>10000</v>
          </cell>
        </row>
        <row r="1523">
          <cell r="A1523">
            <v>4260159</v>
          </cell>
          <cell r="B1523">
            <v>10000</v>
          </cell>
        </row>
        <row r="1524">
          <cell r="A1524">
            <v>4260201</v>
          </cell>
          <cell r="B1524">
            <v>10000</v>
          </cell>
        </row>
        <row r="1525">
          <cell r="A1525">
            <v>4260202</v>
          </cell>
          <cell r="B1525">
            <v>10000</v>
          </cell>
        </row>
        <row r="1526">
          <cell r="A1526">
            <v>4260203</v>
          </cell>
          <cell r="B1526">
            <v>10000</v>
          </cell>
        </row>
        <row r="1527">
          <cell r="A1527">
            <v>4260204</v>
          </cell>
          <cell r="B1527">
            <v>10000</v>
          </cell>
        </row>
        <row r="1528">
          <cell r="A1528">
            <v>4260205</v>
          </cell>
          <cell r="B1528">
            <v>10000</v>
          </cell>
        </row>
        <row r="1529">
          <cell r="A1529">
            <v>4260206</v>
          </cell>
          <cell r="B1529">
            <v>10000</v>
          </cell>
        </row>
        <row r="1530">
          <cell r="A1530">
            <v>4260301</v>
          </cell>
          <cell r="B1530">
            <v>10000</v>
          </cell>
        </row>
        <row r="1531">
          <cell r="A1531">
            <v>4260302</v>
          </cell>
          <cell r="B1531">
            <v>10000</v>
          </cell>
        </row>
        <row r="1532">
          <cell r="A1532">
            <v>4260303</v>
          </cell>
          <cell r="B1532">
            <v>10000</v>
          </cell>
        </row>
        <row r="1533">
          <cell r="A1533">
            <v>4260304</v>
          </cell>
          <cell r="B1533">
            <v>10000</v>
          </cell>
        </row>
        <row r="1534">
          <cell r="A1534">
            <v>4260308</v>
          </cell>
          <cell r="B1534">
            <v>10000</v>
          </cell>
        </row>
        <row r="1535">
          <cell r="A1535">
            <v>4260309</v>
          </cell>
          <cell r="B1535">
            <v>10000</v>
          </cell>
        </row>
        <row r="1536">
          <cell r="A1536">
            <v>4260310</v>
          </cell>
          <cell r="B1536">
            <v>10000</v>
          </cell>
        </row>
        <row r="1537">
          <cell r="A1537">
            <v>4260311</v>
          </cell>
          <cell r="B1537">
            <v>10000</v>
          </cell>
        </row>
        <row r="1538">
          <cell r="A1538">
            <v>4260312</v>
          </cell>
          <cell r="B1538">
            <v>10000</v>
          </cell>
        </row>
        <row r="1539">
          <cell r="A1539">
            <v>4260313</v>
          </cell>
          <cell r="B1539">
            <v>10000</v>
          </cell>
        </row>
        <row r="1540">
          <cell r="A1540">
            <v>4260314</v>
          </cell>
          <cell r="B1540">
            <v>10000</v>
          </cell>
        </row>
        <row r="1541">
          <cell r="A1541">
            <v>4260315</v>
          </cell>
          <cell r="B1541">
            <v>10000</v>
          </cell>
        </row>
        <row r="1542">
          <cell r="A1542">
            <v>4260354</v>
          </cell>
          <cell r="B1542">
            <v>2457669</v>
          </cell>
        </row>
        <row r="1543">
          <cell r="A1543">
            <v>4260361</v>
          </cell>
          <cell r="B1543">
            <v>1513917</v>
          </cell>
        </row>
        <row r="1544">
          <cell r="A1544">
            <v>4260377</v>
          </cell>
          <cell r="B1544">
            <v>1190161</v>
          </cell>
        </row>
        <row r="1545">
          <cell r="A1545">
            <v>4260378</v>
          </cell>
          <cell r="B1545">
            <v>1387801</v>
          </cell>
        </row>
        <row r="1546">
          <cell r="A1546">
            <v>4260379</v>
          </cell>
          <cell r="B1546">
            <v>1862796</v>
          </cell>
        </row>
        <row r="1547">
          <cell r="A1547">
            <v>4260380</v>
          </cell>
          <cell r="B1547">
            <v>1935237</v>
          </cell>
        </row>
        <row r="1548">
          <cell r="A1548">
            <v>4260381</v>
          </cell>
          <cell r="B1548">
            <v>2068813</v>
          </cell>
        </row>
        <row r="1549">
          <cell r="A1549">
            <v>4260386</v>
          </cell>
          <cell r="B1549">
            <v>2195825</v>
          </cell>
        </row>
        <row r="1550">
          <cell r="A1550">
            <v>4260387</v>
          </cell>
          <cell r="B1550">
            <v>2780033</v>
          </cell>
        </row>
        <row r="1551">
          <cell r="A1551">
            <v>4260388</v>
          </cell>
          <cell r="B1551">
            <v>3242470</v>
          </cell>
        </row>
        <row r="1552">
          <cell r="A1552">
            <v>4260389</v>
          </cell>
          <cell r="B1552">
            <v>3627362</v>
          </cell>
        </row>
        <row r="1553">
          <cell r="A1553">
            <v>4260390</v>
          </cell>
          <cell r="B1553">
            <v>3058094</v>
          </cell>
        </row>
        <row r="1554">
          <cell r="A1554">
            <v>4260392</v>
          </cell>
          <cell r="B1554">
            <v>4275960</v>
          </cell>
        </row>
        <row r="1555">
          <cell r="A1555">
            <v>4260393</v>
          </cell>
          <cell r="B1555">
            <v>3363899</v>
          </cell>
        </row>
        <row r="1556">
          <cell r="A1556">
            <v>4260394</v>
          </cell>
          <cell r="B1556">
            <v>4167054</v>
          </cell>
        </row>
        <row r="1557">
          <cell r="A1557">
            <v>4260395</v>
          </cell>
          <cell r="B1557">
            <v>1092481</v>
          </cell>
        </row>
        <row r="1558">
          <cell r="A1558">
            <v>4260398</v>
          </cell>
          <cell r="B1558">
            <v>1246468</v>
          </cell>
        </row>
        <row r="1559">
          <cell r="A1559">
            <v>4260399</v>
          </cell>
          <cell r="B1559">
            <v>1133600</v>
          </cell>
        </row>
        <row r="1560">
          <cell r="A1560">
            <v>4260401</v>
          </cell>
          <cell r="B1560">
            <v>10000</v>
          </cell>
        </row>
        <row r="1561">
          <cell r="A1561">
            <v>4260402</v>
          </cell>
          <cell r="B1561">
            <v>10000</v>
          </cell>
        </row>
        <row r="1562">
          <cell r="A1562">
            <v>4260403</v>
          </cell>
          <cell r="B1562">
            <v>10000</v>
          </cell>
        </row>
        <row r="1563">
          <cell r="A1563">
            <v>4260404</v>
          </cell>
          <cell r="B1563">
            <v>10000</v>
          </cell>
        </row>
        <row r="1564">
          <cell r="A1564">
            <v>4260405</v>
          </cell>
          <cell r="B1564">
            <v>10000</v>
          </cell>
        </row>
        <row r="1565">
          <cell r="A1565">
            <v>4260406</v>
          </cell>
          <cell r="B1565">
            <v>10000</v>
          </cell>
        </row>
        <row r="1566">
          <cell r="A1566">
            <v>4260407</v>
          </cell>
          <cell r="B1566">
            <v>10000</v>
          </cell>
        </row>
        <row r="1567">
          <cell r="A1567">
            <v>4260408</v>
          </cell>
          <cell r="B1567">
            <v>10000</v>
          </cell>
        </row>
        <row r="1568">
          <cell r="A1568">
            <v>4260409</v>
          </cell>
          <cell r="B1568">
            <v>10000</v>
          </cell>
        </row>
        <row r="1569">
          <cell r="A1569">
            <v>4260410</v>
          </cell>
          <cell r="B1569">
            <v>10000</v>
          </cell>
        </row>
        <row r="1570">
          <cell r="A1570">
            <v>4260411</v>
          </cell>
          <cell r="B1570">
            <v>10000</v>
          </cell>
        </row>
        <row r="1571">
          <cell r="A1571">
            <v>4260412</v>
          </cell>
          <cell r="B1571">
            <v>10000</v>
          </cell>
        </row>
        <row r="1572">
          <cell r="A1572">
            <v>4260413</v>
          </cell>
          <cell r="B1572">
            <v>10000</v>
          </cell>
        </row>
        <row r="1573">
          <cell r="A1573">
            <v>4260414</v>
          </cell>
          <cell r="B1573">
            <v>10000</v>
          </cell>
        </row>
        <row r="1574">
          <cell r="A1574">
            <v>4260415</v>
          </cell>
          <cell r="B1574">
            <v>10000</v>
          </cell>
        </row>
        <row r="1575">
          <cell r="A1575">
            <v>4260416</v>
          </cell>
          <cell r="B1575">
            <v>10000</v>
          </cell>
        </row>
        <row r="1576">
          <cell r="A1576">
            <v>4260417</v>
          </cell>
          <cell r="B1576">
            <v>10000</v>
          </cell>
        </row>
        <row r="1577">
          <cell r="A1577">
            <v>4260418</v>
          </cell>
          <cell r="B1577">
            <v>10000</v>
          </cell>
        </row>
        <row r="1578">
          <cell r="A1578">
            <v>4260419</v>
          </cell>
          <cell r="B1578">
            <v>10000</v>
          </cell>
        </row>
        <row r="1579">
          <cell r="A1579">
            <v>4260420</v>
          </cell>
          <cell r="B1579">
            <v>10000</v>
          </cell>
        </row>
        <row r="1580">
          <cell r="A1580">
            <v>4260421</v>
          </cell>
          <cell r="B1580">
            <v>10000</v>
          </cell>
        </row>
        <row r="1581">
          <cell r="A1581">
            <v>4260422</v>
          </cell>
          <cell r="B1581">
            <v>10000</v>
          </cell>
        </row>
        <row r="1582">
          <cell r="A1582">
            <v>4260423</v>
          </cell>
          <cell r="B1582">
            <v>10000</v>
          </cell>
        </row>
        <row r="1583">
          <cell r="A1583">
            <v>4260424</v>
          </cell>
          <cell r="B1583">
            <v>10000</v>
          </cell>
        </row>
        <row r="1584">
          <cell r="A1584">
            <v>4260425</v>
          </cell>
          <cell r="B1584">
            <v>10000</v>
          </cell>
        </row>
        <row r="1585">
          <cell r="A1585">
            <v>4260426</v>
          </cell>
          <cell r="B1585">
            <v>10000</v>
          </cell>
        </row>
        <row r="1586">
          <cell r="A1586">
            <v>4260427</v>
          </cell>
          <cell r="B1586">
            <v>10000</v>
          </cell>
        </row>
        <row r="1587">
          <cell r="A1587">
            <v>4260428</v>
          </cell>
          <cell r="B1587">
            <v>10000</v>
          </cell>
        </row>
        <row r="1588">
          <cell r="A1588">
            <v>4260429</v>
          </cell>
          <cell r="B1588">
            <v>10000</v>
          </cell>
        </row>
        <row r="1589">
          <cell r="A1589">
            <v>4260430</v>
          </cell>
          <cell r="B1589">
            <v>10000</v>
          </cell>
        </row>
        <row r="1590">
          <cell r="A1590">
            <v>4260431</v>
          </cell>
          <cell r="B1590">
            <v>10000</v>
          </cell>
        </row>
        <row r="1591">
          <cell r="A1591">
            <v>4260432</v>
          </cell>
          <cell r="B1591">
            <v>10000</v>
          </cell>
        </row>
        <row r="1592">
          <cell r="A1592">
            <v>4260433</v>
          </cell>
          <cell r="B1592">
            <v>10000</v>
          </cell>
        </row>
        <row r="1593">
          <cell r="A1593">
            <v>4260434</v>
          </cell>
          <cell r="B1593">
            <v>10000</v>
          </cell>
        </row>
        <row r="1594">
          <cell r="A1594">
            <v>4260435</v>
          </cell>
          <cell r="B1594">
            <v>10000</v>
          </cell>
        </row>
        <row r="1595">
          <cell r="A1595">
            <v>4260436</v>
          </cell>
          <cell r="B1595">
            <v>10000</v>
          </cell>
        </row>
        <row r="1596">
          <cell r="A1596">
            <v>4260501</v>
          </cell>
          <cell r="B1596">
            <v>10000</v>
          </cell>
        </row>
        <row r="1597">
          <cell r="A1597">
            <v>4260502</v>
          </cell>
          <cell r="B1597">
            <v>10000</v>
          </cell>
        </row>
        <row r="1598">
          <cell r="A1598">
            <v>4260503</v>
          </cell>
          <cell r="B1598">
            <v>10000</v>
          </cell>
        </row>
        <row r="1599">
          <cell r="A1599">
            <v>4260504</v>
          </cell>
          <cell r="B1599">
            <v>10000</v>
          </cell>
        </row>
        <row r="1600">
          <cell r="A1600">
            <v>4260505</v>
          </cell>
          <cell r="B1600">
            <v>10000</v>
          </cell>
        </row>
        <row r="1601">
          <cell r="A1601">
            <v>4260506</v>
          </cell>
          <cell r="B1601">
            <v>10000</v>
          </cell>
        </row>
        <row r="1602">
          <cell r="A1602">
            <v>4260507</v>
          </cell>
          <cell r="B1602">
            <v>10000</v>
          </cell>
        </row>
        <row r="1603">
          <cell r="A1603">
            <v>4260508</v>
          </cell>
          <cell r="B1603">
            <v>10000</v>
          </cell>
        </row>
        <row r="1604">
          <cell r="A1604">
            <v>4260509</v>
          </cell>
          <cell r="B1604">
            <v>10000</v>
          </cell>
        </row>
        <row r="1605">
          <cell r="A1605">
            <v>4260510</v>
          </cell>
          <cell r="B1605">
            <v>10000</v>
          </cell>
        </row>
        <row r="1606">
          <cell r="A1606">
            <v>4260511</v>
          </cell>
          <cell r="B1606">
            <v>10000</v>
          </cell>
        </row>
        <row r="1607">
          <cell r="A1607">
            <v>4260512</v>
          </cell>
          <cell r="B1607">
            <v>10000</v>
          </cell>
        </row>
        <row r="1608">
          <cell r="A1608">
            <v>4260513</v>
          </cell>
          <cell r="B1608">
            <v>10000</v>
          </cell>
        </row>
        <row r="1609">
          <cell r="A1609">
            <v>4260514</v>
          </cell>
          <cell r="B1609">
            <v>10000</v>
          </cell>
        </row>
        <row r="1610">
          <cell r="A1610">
            <v>4260515</v>
          </cell>
          <cell r="B1610">
            <v>10000</v>
          </cell>
        </row>
        <row r="1611">
          <cell r="A1611">
            <v>4260516</v>
          </cell>
          <cell r="B1611">
            <v>10000</v>
          </cell>
        </row>
        <row r="1612">
          <cell r="A1612">
            <v>4260517</v>
          </cell>
          <cell r="B1612">
            <v>10000</v>
          </cell>
        </row>
        <row r="1613">
          <cell r="A1613">
            <v>4260518</v>
          </cell>
          <cell r="B1613">
            <v>10000</v>
          </cell>
        </row>
        <row r="1614">
          <cell r="A1614">
            <v>4260519</v>
          </cell>
          <cell r="B1614">
            <v>10000</v>
          </cell>
        </row>
        <row r="1615">
          <cell r="A1615">
            <v>4260520</v>
          </cell>
          <cell r="B1615">
            <v>10000</v>
          </cell>
        </row>
        <row r="1616">
          <cell r="A1616">
            <v>4260521</v>
          </cell>
          <cell r="B1616">
            <v>10000</v>
          </cell>
        </row>
        <row r="1617">
          <cell r="A1617">
            <v>4260522</v>
          </cell>
          <cell r="B1617">
            <v>10000</v>
          </cell>
        </row>
        <row r="1618">
          <cell r="A1618">
            <v>4260523</v>
          </cell>
          <cell r="B1618">
            <v>10000</v>
          </cell>
        </row>
        <row r="1619">
          <cell r="A1619">
            <v>4260524</v>
          </cell>
          <cell r="B1619">
            <v>10000</v>
          </cell>
        </row>
        <row r="1620">
          <cell r="A1620">
            <v>4260525</v>
          </cell>
          <cell r="B1620">
            <v>10000</v>
          </cell>
        </row>
        <row r="1621">
          <cell r="A1621">
            <v>4260526</v>
          </cell>
          <cell r="B1621">
            <v>10000</v>
          </cell>
        </row>
        <row r="1622">
          <cell r="A1622">
            <v>4260527</v>
          </cell>
          <cell r="B1622">
            <v>10000</v>
          </cell>
        </row>
        <row r="1623">
          <cell r="A1623">
            <v>4260528</v>
          </cell>
          <cell r="B1623">
            <v>10000</v>
          </cell>
        </row>
        <row r="1624">
          <cell r="A1624">
            <v>4260529</v>
          </cell>
          <cell r="B1624">
            <v>10000</v>
          </cell>
        </row>
        <row r="1625">
          <cell r="A1625">
            <v>4260530</v>
          </cell>
          <cell r="B1625">
            <v>10000</v>
          </cell>
        </row>
        <row r="1626">
          <cell r="A1626">
            <v>4260531</v>
          </cell>
          <cell r="B1626">
            <v>10000</v>
          </cell>
        </row>
        <row r="1627">
          <cell r="A1627">
            <v>4260532</v>
          </cell>
          <cell r="B1627">
            <v>10000</v>
          </cell>
        </row>
        <row r="1628">
          <cell r="A1628">
            <v>4260533</v>
          </cell>
          <cell r="B1628">
            <v>10000</v>
          </cell>
        </row>
        <row r="1629">
          <cell r="A1629">
            <v>4260534</v>
          </cell>
          <cell r="B1629">
            <v>10000</v>
          </cell>
        </row>
        <row r="1630">
          <cell r="A1630">
            <v>4260535</v>
          </cell>
          <cell r="B1630">
            <v>10000</v>
          </cell>
        </row>
        <row r="1631">
          <cell r="A1631">
            <v>4260536</v>
          </cell>
          <cell r="B1631">
            <v>10000</v>
          </cell>
        </row>
        <row r="1632">
          <cell r="A1632">
            <v>4260537</v>
          </cell>
          <cell r="B1632">
            <v>10000</v>
          </cell>
        </row>
        <row r="1633">
          <cell r="A1633">
            <v>4260538</v>
          </cell>
          <cell r="B1633">
            <v>10000</v>
          </cell>
        </row>
        <row r="1634">
          <cell r="A1634">
            <v>4260539</v>
          </cell>
          <cell r="B1634">
            <v>10000</v>
          </cell>
        </row>
        <row r="1635">
          <cell r="A1635">
            <v>4260540</v>
          </cell>
          <cell r="B1635">
            <v>10000</v>
          </cell>
        </row>
        <row r="1636">
          <cell r="A1636">
            <v>4260541</v>
          </cell>
          <cell r="B1636">
            <v>10000</v>
          </cell>
        </row>
        <row r="1637">
          <cell r="A1637">
            <v>4260542</v>
          </cell>
          <cell r="B1637">
            <v>10000</v>
          </cell>
        </row>
        <row r="1638">
          <cell r="A1638">
            <v>4260543</v>
          </cell>
          <cell r="B1638">
            <v>10000</v>
          </cell>
        </row>
        <row r="1639">
          <cell r="A1639">
            <v>4260544</v>
          </cell>
          <cell r="B1639">
            <v>10000</v>
          </cell>
        </row>
        <row r="1640">
          <cell r="A1640">
            <v>4260545</v>
          </cell>
          <cell r="B1640">
            <v>10000</v>
          </cell>
        </row>
        <row r="1641">
          <cell r="A1641">
            <v>4260546</v>
          </cell>
          <cell r="B1641">
            <v>10000</v>
          </cell>
        </row>
        <row r="1642">
          <cell r="A1642">
            <v>4260547</v>
          </cell>
          <cell r="B1642">
            <v>10000</v>
          </cell>
        </row>
        <row r="1643">
          <cell r="A1643">
            <v>4260548</v>
          </cell>
          <cell r="B1643">
            <v>10000</v>
          </cell>
        </row>
        <row r="1644">
          <cell r="A1644">
            <v>4260549</v>
          </cell>
          <cell r="B1644">
            <v>10000</v>
          </cell>
        </row>
        <row r="1645">
          <cell r="A1645">
            <v>4260550</v>
          </cell>
          <cell r="B1645">
            <v>10000</v>
          </cell>
        </row>
        <row r="1646">
          <cell r="A1646">
            <v>4260551</v>
          </cell>
          <cell r="B1646">
            <v>10000</v>
          </cell>
        </row>
        <row r="1647">
          <cell r="A1647">
            <v>4260552</v>
          </cell>
          <cell r="B1647">
            <v>10000</v>
          </cell>
        </row>
        <row r="1648">
          <cell r="A1648">
            <v>4260553</v>
          </cell>
          <cell r="B1648">
            <v>10000</v>
          </cell>
        </row>
        <row r="1649">
          <cell r="A1649">
            <v>4260554</v>
          </cell>
          <cell r="B1649">
            <v>10000</v>
          </cell>
        </row>
        <row r="1650">
          <cell r="A1650">
            <v>4270187</v>
          </cell>
          <cell r="B1650">
            <v>10000</v>
          </cell>
        </row>
        <row r="1651">
          <cell r="A1651">
            <v>4270188</v>
          </cell>
          <cell r="B1651">
            <v>10000</v>
          </cell>
        </row>
        <row r="1652">
          <cell r="A1652">
            <v>4270189</v>
          </cell>
          <cell r="B1652">
            <v>10000</v>
          </cell>
        </row>
        <row r="1653">
          <cell r="A1653">
            <v>4270190</v>
          </cell>
          <cell r="B1653">
            <v>10000</v>
          </cell>
        </row>
        <row r="1654">
          <cell r="A1654">
            <v>4270191</v>
          </cell>
          <cell r="B1654">
            <v>10000</v>
          </cell>
        </row>
        <row r="1655">
          <cell r="A1655">
            <v>4270199</v>
          </cell>
          <cell r="B1655">
            <v>10000</v>
          </cell>
        </row>
        <row r="1656">
          <cell r="A1656">
            <v>4270201</v>
          </cell>
          <cell r="B1656">
            <v>10000</v>
          </cell>
        </row>
        <row r="1657">
          <cell r="A1657">
            <v>4270202</v>
          </cell>
          <cell r="B1657">
            <v>10000</v>
          </cell>
        </row>
        <row r="1658">
          <cell r="A1658">
            <v>4270203</v>
          </cell>
          <cell r="B1658">
            <v>10000</v>
          </cell>
        </row>
        <row r="1659">
          <cell r="A1659">
            <v>4270205</v>
          </cell>
          <cell r="B1659">
            <v>171634</v>
          </cell>
        </row>
      </sheetData>
      <sheetData sheetId="8"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catoma"/>
      <sheetName val="Condución PVC"/>
      <sheetName val="Tanque"/>
      <sheetName val="PTO BOCA-COND"/>
      <sheetName val="PTO TANQ.DE ALM"/>
      <sheetName val="PTO REDES"/>
      <sheetName val="PTO REDES BA"/>
      <sheetName val="Inversión Acdto"/>
      <sheetName val="CANT OBRA "/>
      <sheetName val="APU "/>
      <sheetName val="Base de Diseño"/>
      <sheetName val="Hoja2"/>
      <sheetName val="VISC"/>
      <sheetName val="PTO REDES _x0002_A"/>
    </sheetNames>
    <sheetDataSet>
      <sheetData sheetId="0"/>
      <sheetData sheetId="1"/>
      <sheetData sheetId="2"/>
      <sheetData sheetId="3"/>
      <sheetData sheetId="4"/>
      <sheetData sheetId="5"/>
      <sheetData sheetId="6"/>
      <sheetData sheetId="7"/>
      <sheetData sheetId="8"/>
      <sheetData sheetId="9"/>
      <sheetData sheetId="10" refreshError="1">
        <row r="1">
          <cell r="A1" t="str">
            <v>Name</v>
          </cell>
          <cell r="B1" t="str">
            <v>North</v>
          </cell>
          <cell r="C1" t="str">
            <v>East</v>
          </cell>
          <cell r="D1" t="str">
            <v>Zeta</v>
          </cell>
        </row>
        <row r="2">
          <cell r="A2" t="str">
            <v>E 1</v>
          </cell>
          <cell r="B2">
            <v>1198640</v>
          </cell>
          <cell r="C2">
            <v>1156060</v>
          </cell>
          <cell r="D2">
            <v>2550</v>
          </cell>
        </row>
        <row r="3">
          <cell r="A3" t="str">
            <v>E 2</v>
          </cell>
          <cell r="B3">
            <v>1198661.4314833826</v>
          </cell>
          <cell r="C3">
            <v>1156068.3521955032</v>
          </cell>
          <cell r="D3">
            <v>2545.1046240562905</v>
          </cell>
        </row>
        <row r="4">
          <cell r="A4" t="str">
            <v>E 3</v>
          </cell>
          <cell r="B4">
            <v>1198683.586271784</v>
          </cell>
          <cell r="C4">
            <v>1156071.7747893706</v>
          </cell>
          <cell r="D4">
            <v>2543.7430088693109</v>
          </cell>
        </row>
        <row r="5">
          <cell r="A5" t="str">
            <v>E 4</v>
          </cell>
          <cell r="B5">
            <v>1198698.1670580145</v>
          </cell>
          <cell r="C5">
            <v>1156081.3966551002</v>
          </cell>
          <cell r="D5">
            <v>2538.5431524070723</v>
          </cell>
        </row>
        <row r="6">
          <cell r="A6" t="str">
            <v>E 5</v>
          </cell>
          <cell r="B6">
            <v>1198736.3187798336</v>
          </cell>
          <cell r="C6">
            <v>1156098.3968606419</v>
          </cell>
          <cell r="D6">
            <v>2525.3241544755488</v>
          </cell>
        </row>
        <row r="7">
          <cell r="A7" t="str">
            <v>E 6</v>
          </cell>
          <cell r="B7">
            <v>1198797.1544322704</v>
          </cell>
          <cell r="C7">
            <v>1156159.0675707262</v>
          </cell>
          <cell r="D7">
            <v>2476.4892245824485</v>
          </cell>
        </row>
        <row r="8">
          <cell r="A8" t="str">
            <v>E 7</v>
          </cell>
          <cell r="B8">
            <v>1198870.1339611248</v>
          </cell>
          <cell r="C8">
            <v>1156211.0742659138</v>
          </cell>
          <cell r="D8">
            <v>2440.1465126943672</v>
          </cell>
        </row>
        <row r="9">
          <cell r="A9" t="str">
            <v>E 8</v>
          </cell>
          <cell r="B9">
            <v>1198912.005967923</v>
          </cell>
          <cell r="C9">
            <v>1156281.1683285895</v>
          </cell>
          <cell r="D9">
            <v>2396.6195408709491</v>
          </cell>
        </row>
        <row r="10">
          <cell r="A10" t="str">
            <v>E 9</v>
          </cell>
          <cell r="B10">
            <v>1198929.4387574408</v>
          </cell>
          <cell r="C10">
            <v>1156292.470221336</v>
          </cell>
          <cell r="D10">
            <v>2405.4598504983906</v>
          </cell>
        </row>
        <row r="11">
          <cell r="A11" t="str">
            <v>E 10</v>
          </cell>
          <cell r="B11">
            <v>1198959.5201276727</v>
          </cell>
          <cell r="C11">
            <v>1156292.0501788759</v>
          </cell>
          <cell r="D11">
            <v>2407.3290903378183</v>
          </cell>
        </row>
        <row r="12">
          <cell r="A12" t="str">
            <v>E 11</v>
          </cell>
          <cell r="B12">
            <v>1198969.6578653136</v>
          </cell>
          <cell r="C12">
            <v>1156296.5703879667</v>
          </cell>
          <cell r="D12">
            <v>2408.6289055529542</v>
          </cell>
        </row>
        <row r="13">
          <cell r="A13" t="str">
            <v>E 12</v>
          </cell>
          <cell r="B13">
            <v>1198997.1656322635</v>
          </cell>
          <cell r="C13">
            <v>1156318.0714770283</v>
          </cell>
          <cell r="D13">
            <v>2410.3657641319828</v>
          </cell>
        </row>
        <row r="14">
          <cell r="A14" t="str">
            <v>E 13</v>
          </cell>
          <cell r="B14">
            <v>1199014.6888316069</v>
          </cell>
          <cell r="C14">
            <v>1156366.7144359644</v>
          </cell>
          <cell r="D14">
            <v>2418.656790779115</v>
          </cell>
        </row>
        <row r="15">
          <cell r="A15" t="str">
            <v>E 14</v>
          </cell>
          <cell r="B15">
            <v>1199045.5391627883</v>
          </cell>
          <cell r="C15">
            <v>1156394.2185225531</v>
          </cell>
          <cell r="D15">
            <v>2413.3544141438406</v>
          </cell>
        </row>
        <row r="16">
          <cell r="A16" t="str">
            <v>E 15</v>
          </cell>
          <cell r="B16">
            <v>1199072.6851913074</v>
          </cell>
          <cell r="C16">
            <v>1156403.7376346891</v>
          </cell>
          <cell r="D16">
            <v>2412.374426449378</v>
          </cell>
        </row>
        <row r="17">
          <cell r="A17" t="str">
            <v>E 16</v>
          </cell>
          <cell r="B17">
            <v>1199109.1054662245</v>
          </cell>
          <cell r="C17">
            <v>1156404.662002966</v>
          </cell>
          <cell r="D17">
            <v>2410.2977053058694</v>
          </cell>
        </row>
        <row r="18">
          <cell r="A18" t="str">
            <v>E 17</v>
          </cell>
          <cell r="B18">
            <v>1199146.7301672616</v>
          </cell>
          <cell r="C18">
            <v>1156419.2380378852</v>
          </cell>
          <cell r="D18">
            <v>2414.0748706577365</v>
          </cell>
        </row>
        <row r="19">
          <cell r="A19" t="str">
            <v>E 18</v>
          </cell>
          <cell r="B19">
            <v>1199155.218049777</v>
          </cell>
          <cell r="C19">
            <v>1156421.6727897346</v>
          </cell>
          <cell r="D19">
            <v>2412.5079255404767</v>
          </cell>
        </row>
        <row r="20">
          <cell r="A20" t="str">
            <v>E 19</v>
          </cell>
          <cell r="B20">
            <v>1199169.9025881013</v>
          </cell>
          <cell r="C20">
            <v>1156446.3989092207</v>
          </cell>
          <cell r="D20">
            <v>2405.9085691368978</v>
          </cell>
        </row>
        <row r="21">
          <cell r="A21" t="str">
            <v>E 20</v>
          </cell>
          <cell r="B21">
            <v>1199298.650311891</v>
          </cell>
          <cell r="C21">
            <v>1156463.8730267235</v>
          </cell>
          <cell r="D21">
            <v>2408.9650377332209</v>
          </cell>
        </row>
        <row r="22">
          <cell r="A22" t="str">
            <v>E 21</v>
          </cell>
          <cell r="B22">
            <v>1199373.198706822</v>
          </cell>
          <cell r="C22">
            <v>1156498.8760566739</v>
          </cell>
          <cell r="D22">
            <v>2412.3997980423665</v>
          </cell>
        </row>
        <row r="23">
          <cell r="A23" t="str">
            <v>E 22</v>
          </cell>
          <cell r="B23">
            <v>1199441.4786268498</v>
          </cell>
          <cell r="C23">
            <v>1156545.3187344507</v>
          </cell>
          <cell r="D23">
            <v>2436.802798203616</v>
          </cell>
        </row>
        <row r="24">
          <cell r="A24" t="str">
            <v>E 23</v>
          </cell>
          <cell r="B24">
            <v>1199521.2996775832</v>
          </cell>
          <cell r="C24">
            <v>1156548.5618900547</v>
          </cell>
          <cell r="D24">
            <v>2464.4118288048576</v>
          </cell>
        </row>
        <row r="25">
          <cell r="A25" t="str">
            <v>E 24</v>
          </cell>
          <cell r="B25">
            <v>1199572.2389211939</v>
          </cell>
          <cell r="C25">
            <v>1156571.0494265996</v>
          </cell>
          <cell r="D25">
            <v>2473.0790380116791</v>
          </cell>
        </row>
        <row r="26">
          <cell r="A26" t="str">
            <v>E 25</v>
          </cell>
          <cell r="B26">
            <v>1199603.4357596841</v>
          </cell>
          <cell r="C26">
            <v>1156603.7219986247</v>
          </cell>
          <cell r="D26">
            <v>2477.979364855566</v>
          </cell>
        </row>
        <row r="27">
          <cell r="A27" t="str">
            <v>E 26</v>
          </cell>
          <cell r="B27">
            <v>1199701.4847613908</v>
          </cell>
          <cell r="C27">
            <v>1156655.3262834204</v>
          </cell>
          <cell r="D27">
            <v>2489.5731431741115</v>
          </cell>
        </row>
        <row r="28">
          <cell r="A28" t="str">
            <v>E 27</v>
          </cell>
          <cell r="B28">
            <v>1199788.6923681123</v>
          </cell>
          <cell r="C28">
            <v>1156699.5267066755</v>
          </cell>
          <cell r="D28">
            <v>2498.0566500024424</v>
          </cell>
        </row>
        <row r="29">
          <cell r="A29" t="str">
            <v>E 28</v>
          </cell>
          <cell r="B29">
            <v>1199956.8116079145</v>
          </cell>
          <cell r="C29">
            <v>1156733.4509385289</v>
          </cell>
          <cell r="D29">
            <v>2526.1746814342487</v>
          </cell>
        </row>
        <row r="30">
          <cell r="A30" t="str">
            <v>E29</v>
          </cell>
          <cell r="B30">
            <v>1199980.2646430244</v>
          </cell>
          <cell r="C30">
            <v>1156722.4720818489</v>
          </cell>
          <cell r="D30">
            <v>2526.5137019595463</v>
          </cell>
        </row>
        <row r="31">
          <cell r="A31" t="str">
            <v>E 30</v>
          </cell>
          <cell r="B31">
            <v>1200044.6801509394</v>
          </cell>
          <cell r="C31">
            <v>1156678.4964718393</v>
          </cell>
          <cell r="D31">
            <v>2527.1414319375754</v>
          </cell>
        </row>
        <row r="32">
          <cell r="A32" t="str">
            <v>E 31</v>
          </cell>
          <cell r="B32">
            <v>1200136.8110802278</v>
          </cell>
          <cell r="C32">
            <v>1156607.2182229683</v>
          </cell>
          <cell r="D32">
            <v>2528.4743495898706</v>
          </cell>
        </row>
        <row r="33">
          <cell r="A33" t="str">
            <v>E 32</v>
          </cell>
          <cell r="B33">
            <v>1200162.5207158499</v>
          </cell>
          <cell r="C33">
            <v>1156596.6185593507</v>
          </cell>
          <cell r="D33">
            <v>2529.543450072958</v>
          </cell>
        </row>
        <row r="34">
          <cell r="A34" t="str">
            <v>E 33</v>
          </cell>
          <cell r="B34">
            <v>1200175.6344881034</v>
          </cell>
          <cell r="C34">
            <v>1156604.8501298656</v>
          </cell>
          <cell r="D34">
            <v>2529.0333000633195</v>
          </cell>
        </row>
        <row r="35">
          <cell r="A35" t="str">
            <v>E 34</v>
          </cell>
          <cell r="B35">
            <v>1200185.7576149923</v>
          </cell>
          <cell r="C35">
            <v>1156626.4035404285</v>
          </cell>
          <cell r="D35">
            <v>2527.5858055742556</v>
          </cell>
        </row>
        <row r="36">
          <cell r="A36" t="str">
            <v>E 35</v>
          </cell>
          <cell r="B36">
            <v>1200196.636358859</v>
          </cell>
          <cell r="C36">
            <v>1156658.1777511265</v>
          </cell>
          <cell r="D36">
            <v>2522.9993702856968</v>
          </cell>
        </row>
        <row r="37">
          <cell r="A37" t="str">
            <v>E 36</v>
          </cell>
          <cell r="B37">
            <v>1200214.8943246687</v>
          </cell>
          <cell r="C37">
            <v>1156670.5470704213</v>
          </cell>
          <cell r="D37">
            <v>2524.4619796295628</v>
          </cell>
        </row>
        <row r="38">
          <cell r="A38" t="str">
            <v>E 37</v>
          </cell>
          <cell r="B38">
            <v>1200227.4525368223</v>
          </cell>
          <cell r="C38">
            <v>1156676.5126103323</v>
          </cell>
          <cell r="D38">
            <v>2526.515243746564</v>
          </cell>
        </row>
        <row r="39">
          <cell r="A39" t="str">
            <v>E 38</v>
          </cell>
          <cell r="B39">
            <v>1200245.0926652306</v>
          </cell>
          <cell r="C39">
            <v>1156686.3057915287</v>
          </cell>
          <cell r="D39">
            <v>2525.8224102553554</v>
          </cell>
        </row>
        <row r="40">
          <cell r="A40" t="str">
            <v>E 39</v>
          </cell>
          <cell r="B40">
            <v>1200263.0483829228</v>
          </cell>
          <cell r="C40">
            <v>1156709.0382745424</v>
          </cell>
          <cell r="D40">
            <v>2524.8665308469367</v>
          </cell>
        </row>
        <row r="41">
          <cell r="A41" t="str">
            <v>E 41</v>
          </cell>
          <cell r="B41">
            <v>1200410.2710751474</v>
          </cell>
          <cell r="C41">
            <v>1156789.9855081504</v>
          </cell>
          <cell r="D41">
            <v>2520.745140985654</v>
          </cell>
        </row>
        <row r="42">
          <cell r="A42" t="str">
            <v>E 42</v>
          </cell>
          <cell r="B42">
            <v>1200427.8152201665</v>
          </cell>
          <cell r="C42">
            <v>1156804.1999423217</v>
          </cell>
          <cell r="D42">
            <v>2522.3970014328224</v>
          </cell>
        </row>
        <row r="43">
          <cell r="A43" t="str">
            <v>E 43</v>
          </cell>
          <cell r="B43">
            <v>1200443.419138185</v>
          </cell>
          <cell r="C43">
            <v>1156826.4880962861</v>
          </cell>
          <cell r="D43">
            <v>2523.4740919172491</v>
          </cell>
        </row>
        <row r="44">
          <cell r="A44" t="str">
            <v>E 44</v>
          </cell>
          <cell r="B44">
            <v>1200460.2974662515</v>
          </cell>
          <cell r="C44">
            <v>1156842.8395745573</v>
          </cell>
          <cell r="D44">
            <v>2523.4495967104467</v>
          </cell>
        </row>
        <row r="45">
          <cell r="A45" t="str">
            <v>E 45</v>
          </cell>
          <cell r="B45">
            <v>1200468.2695589254</v>
          </cell>
          <cell r="C45">
            <v>1156856.8799684118</v>
          </cell>
          <cell r="D45">
            <v>2521.032104719337</v>
          </cell>
        </row>
        <row r="46">
          <cell r="A46" t="str">
            <v>E 46</v>
          </cell>
          <cell r="B46">
            <v>1200476.6167207242</v>
          </cell>
          <cell r="C46">
            <v>1156874.3627035725</v>
          </cell>
          <cell r="D46">
            <v>2525.1188178440757</v>
          </cell>
        </row>
        <row r="47">
          <cell r="A47" t="str">
            <v>E 47</v>
          </cell>
          <cell r="B47">
            <v>1200485.5136852486</v>
          </cell>
          <cell r="C47">
            <v>1156888.2938358786</v>
          </cell>
          <cell r="D47">
            <v>2522.2913882734438</v>
          </cell>
        </row>
        <row r="48">
          <cell r="A48" t="str">
            <v>E 48</v>
          </cell>
          <cell r="B48">
            <v>1200495.2845766561</v>
          </cell>
          <cell r="C48">
            <v>1156919.8395358517</v>
          </cell>
          <cell r="D48">
            <v>2530.6070980262871</v>
          </cell>
        </row>
        <row r="49">
          <cell r="A49" t="str">
            <v>E 49</v>
          </cell>
          <cell r="B49">
            <v>1200494.4885837378</v>
          </cell>
          <cell r="C49">
            <v>1156929.4927303381</v>
          </cell>
          <cell r="D49">
            <v>2530.9761702945561</v>
          </cell>
        </row>
        <row r="50">
          <cell r="A50" t="str">
            <v>E 50</v>
          </cell>
          <cell r="B50">
            <v>1200513.6383498514</v>
          </cell>
          <cell r="C50">
            <v>1156948.3275848073</v>
          </cell>
          <cell r="D50">
            <v>2532.9196575334759</v>
          </cell>
        </row>
        <row r="51">
          <cell r="A51" t="str">
            <v>E 51</v>
          </cell>
          <cell r="B51">
            <v>1200527.8018260011</v>
          </cell>
          <cell r="C51">
            <v>1156951.6575679844</v>
          </cell>
          <cell r="D51">
            <v>2532.8501755128191</v>
          </cell>
        </row>
        <row r="52">
          <cell r="A52" t="str">
            <v>E 52</v>
          </cell>
          <cell r="B52">
            <v>1200555.8606089833</v>
          </cell>
          <cell r="C52">
            <v>1156965.6293315708</v>
          </cell>
          <cell r="D52">
            <v>2539.633655583702</v>
          </cell>
        </row>
        <row r="53">
          <cell r="A53" t="str">
            <v>E 53</v>
          </cell>
          <cell r="B53">
            <v>1200588.968307907</v>
          </cell>
          <cell r="C53">
            <v>1156968.3383526683</v>
          </cell>
          <cell r="D53">
            <v>2536.052654585189</v>
          </cell>
        </row>
        <row r="54">
          <cell r="A54" t="str">
            <v>E 54</v>
          </cell>
          <cell r="B54">
            <v>1200636.4165721599</v>
          </cell>
          <cell r="C54">
            <v>1156935.6796077611</v>
          </cell>
          <cell r="D54">
            <v>2524.0563747214169</v>
          </cell>
        </row>
        <row r="55">
          <cell r="A55" t="str">
            <v>E 56</v>
          </cell>
          <cell r="B55">
            <v>1200693.9773621943</v>
          </cell>
          <cell r="C55">
            <v>1156907.2694783767</v>
          </cell>
          <cell r="D55">
            <v>2519.9643090939949</v>
          </cell>
        </row>
        <row r="56">
          <cell r="A56" t="str">
            <v>E 57</v>
          </cell>
          <cell r="B56">
            <v>1200828.4679483431</v>
          </cell>
          <cell r="C56">
            <v>1156873.6610171979</v>
          </cell>
          <cell r="D56">
            <v>2512.7569087757802</v>
          </cell>
        </row>
        <row r="57">
          <cell r="A57" t="str">
            <v>E 58</v>
          </cell>
          <cell r="B57">
            <v>1200910.4893043702</v>
          </cell>
          <cell r="C57">
            <v>1156924.935768188</v>
          </cell>
          <cell r="D57">
            <v>2514.1640308735709</v>
          </cell>
        </row>
        <row r="58">
          <cell r="A58" t="str">
            <v>E 59</v>
          </cell>
          <cell r="B58">
            <v>1201009.0339333627</v>
          </cell>
          <cell r="C58">
            <v>1156969.0765534306</v>
          </cell>
          <cell r="D58">
            <v>2515.6719463501986</v>
          </cell>
        </row>
        <row r="59">
          <cell r="A59" t="str">
            <v>E 60</v>
          </cell>
          <cell r="B59">
            <v>1201158.8053361846</v>
          </cell>
          <cell r="C59">
            <v>1156997.7109470337</v>
          </cell>
          <cell r="D59">
            <v>2514.1149215443006</v>
          </cell>
        </row>
        <row r="60">
          <cell r="A60" t="str">
            <v>E 61</v>
          </cell>
          <cell r="B60">
            <v>1201236.5577927362</v>
          </cell>
          <cell r="C60">
            <v>1156974.4457112809</v>
          </cell>
          <cell r="D60">
            <v>2515.4459357619758</v>
          </cell>
        </row>
        <row r="61">
          <cell r="A61" t="str">
            <v>TANQUE</v>
          </cell>
          <cell r="B61">
            <v>1201223.0777387635</v>
          </cell>
          <cell r="C61">
            <v>1156997.6346046545</v>
          </cell>
          <cell r="D61">
            <v>2515.4459357619758</v>
          </cell>
        </row>
        <row r="62">
          <cell r="A62" t="str">
            <v>E 63</v>
          </cell>
          <cell r="B62">
            <v>1201329.7340078545</v>
          </cell>
          <cell r="C62">
            <v>1157002.9621789558</v>
          </cell>
          <cell r="D62">
            <v>2499.4530312399193</v>
          </cell>
        </row>
        <row r="63">
          <cell r="A63" t="str">
            <v>E 64</v>
          </cell>
          <cell r="B63">
            <v>1201410.1940114372</v>
          </cell>
          <cell r="C63">
            <v>1157056.6110600331</v>
          </cell>
          <cell r="D63">
            <v>2494.1111248591005</v>
          </cell>
        </row>
        <row r="64">
          <cell r="A64" t="str">
            <v>E 65</v>
          </cell>
          <cell r="B64">
            <v>1201456.7728091641</v>
          </cell>
          <cell r="C64">
            <v>1157077.2427571008</v>
          </cell>
          <cell r="D64">
            <v>2495.8069813297693</v>
          </cell>
        </row>
        <row r="65">
          <cell r="A65" t="str">
            <v>E 66</v>
          </cell>
          <cell r="B65">
            <v>1201524.1942204738</v>
          </cell>
          <cell r="C65">
            <v>1157073.8030849809</v>
          </cell>
          <cell r="D65">
            <v>2485.6643794112151</v>
          </cell>
        </row>
        <row r="66">
          <cell r="A66" t="str">
            <v>E 67</v>
          </cell>
          <cell r="B66">
            <v>1201624.6767403781</v>
          </cell>
          <cell r="C66">
            <v>1157090.9889045537</v>
          </cell>
          <cell r="D66">
            <v>2471.0331145625109</v>
          </cell>
        </row>
        <row r="67">
          <cell r="A67" t="str">
            <v>E 68</v>
          </cell>
          <cell r="B67">
            <v>1201740.8944677503</v>
          </cell>
          <cell r="C67">
            <v>1157104.4260477917</v>
          </cell>
          <cell r="D67">
            <v>2455.5748598036562</v>
          </cell>
        </row>
        <row r="68">
          <cell r="A68" t="str">
            <v>E 69</v>
          </cell>
          <cell r="B68">
            <v>1201767.9082942279</v>
          </cell>
          <cell r="C68">
            <v>1157084.5400441966</v>
          </cell>
          <cell r="D68">
            <v>2449.2413625378786</v>
          </cell>
        </row>
        <row r="69">
          <cell r="A69" t="str">
            <v>E 70</v>
          </cell>
          <cell r="B69">
            <v>1201801.3983906147</v>
          </cell>
          <cell r="C69">
            <v>1157064.4701631886</v>
          </cell>
          <cell r="D69">
            <v>2450.7290662171895</v>
          </cell>
        </row>
        <row r="70">
          <cell r="A70" t="str">
            <v>E 71</v>
          </cell>
          <cell r="B70">
            <v>1201844.8558655567</v>
          </cell>
          <cell r="C70">
            <v>1157068.5653501705</v>
          </cell>
          <cell r="D70">
            <v>2448.6374382848117</v>
          </cell>
        </row>
        <row r="71">
          <cell r="A71" t="str">
            <v>E 72</v>
          </cell>
          <cell r="B71">
            <v>1201883.660074306</v>
          </cell>
          <cell r="C71">
            <v>1157059.8402101472</v>
          </cell>
          <cell r="D71">
            <v>2444.4945160042294</v>
          </cell>
        </row>
        <row r="72">
          <cell r="A72" t="str">
            <v>E 73</v>
          </cell>
          <cell r="B72">
            <v>1202017.8484438281</v>
          </cell>
          <cell r="C72">
            <v>1157027.9613910771</v>
          </cell>
          <cell r="D72">
            <v>2441.2365798892761</v>
          </cell>
        </row>
        <row r="73">
          <cell r="A73" t="str">
            <v>E 74</v>
          </cell>
          <cell r="B73">
            <v>1202118.2784571757</v>
          </cell>
          <cell r="C73">
            <v>1157017.5288250018</v>
          </cell>
          <cell r="D73">
            <v>2426.7781364565503</v>
          </cell>
        </row>
        <row r="74">
          <cell r="A74" t="str">
            <v>E 75</v>
          </cell>
          <cell r="B74">
            <v>1202258.4071790825</v>
          </cell>
          <cell r="C74">
            <v>1156925.9378520846</v>
          </cell>
          <cell r="D74">
            <v>2410.3681708084036</v>
          </cell>
        </row>
        <row r="75">
          <cell r="A75" t="str">
            <v>E 76</v>
          </cell>
          <cell r="B75">
            <v>1202323.5447882202</v>
          </cell>
          <cell r="C75">
            <v>1156842.8871709555</v>
          </cell>
          <cell r="D75">
            <v>2394.0941138854596</v>
          </cell>
        </row>
        <row r="76">
          <cell r="A76" t="str">
            <v>E 77</v>
          </cell>
          <cell r="B76">
            <v>1202412.7836709954</v>
          </cell>
          <cell r="C76">
            <v>1156756.1692606518</v>
          </cell>
          <cell r="D76">
            <v>2391.2061802686144</v>
          </cell>
        </row>
        <row r="77">
          <cell r="A77" t="str">
            <v>E 78</v>
          </cell>
          <cell r="B77">
            <v>1202439.1360077332</v>
          </cell>
          <cell r="C77">
            <v>1156723.8421072371</v>
          </cell>
          <cell r="D77">
            <v>2385.4015255408476</v>
          </cell>
        </row>
        <row r="78">
          <cell r="A78" t="str">
            <v>E 79</v>
          </cell>
          <cell r="B78">
            <v>1202561.419794491</v>
          </cell>
          <cell r="C78">
            <v>1156615.9553988799</v>
          </cell>
          <cell r="D78">
            <v>2348.5846277771839</v>
          </cell>
        </row>
        <row r="79">
          <cell r="A79" t="str">
            <v>E80A</v>
          </cell>
          <cell r="B79">
            <v>1202619.8500000001</v>
          </cell>
          <cell r="C79">
            <v>1156534.6229999999</v>
          </cell>
          <cell r="D79">
            <v>2317.4856465617436</v>
          </cell>
        </row>
        <row r="80">
          <cell r="A80" t="str">
            <v>E127</v>
          </cell>
          <cell r="B80">
            <v>1202652.0113594693</v>
          </cell>
          <cell r="C80">
            <v>1156436.2368778361</v>
          </cell>
          <cell r="D80">
            <v>2304.5038364206489</v>
          </cell>
        </row>
        <row r="81">
          <cell r="A81" t="str">
            <v>E128</v>
          </cell>
          <cell r="B81">
            <v>1202651.7579246738</v>
          </cell>
          <cell r="C81">
            <v>1156405.6395445704</v>
          </cell>
          <cell r="D81">
            <v>2299.948682216856</v>
          </cell>
        </row>
        <row r="82">
          <cell r="A82" t="str">
            <v>E 81</v>
          </cell>
          <cell r="B82">
            <v>1202660.3728691745</v>
          </cell>
          <cell r="C82">
            <v>1156382.2248110771</v>
          </cell>
          <cell r="D82">
            <v>2298.3571462635655</v>
          </cell>
        </row>
        <row r="83">
          <cell r="A83" t="str">
            <v>E129</v>
          </cell>
          <cell r="B83">
            <v>1202682.5453559035</v>
          </cell>
          <cell r="C83">
            <v>1156346.1133751874</v>
          </cell>
          <cell r="D83">
            <v>2289.5045121793346</v>
          </cell>
        </row>
        <row r="84">
          <cell r="A84" t="str">
            <v>E130</v>
          </cell>
          <cell r="B84">
            <v>1202692.9902001237</v>
          </cell>
          <cell r="C84">
            <v>1156290.5403181058</v>
          </cell>
          <cell r="D84">
            <v>2274.0640717290662</v>
          </cell>
        </row>
        <row r="85">
          <cell r="A85" t="str">
            <v>E132</v>
          </cell>
          <cell r="B85">
            <v>1202714.5075197327</v>
          </cell>
          <cell r="C85">
            <v>1156215.6154882633</v>
          </cell>
          <cell r="D85">
            <v>2261.493430221587</v>
          </cell>
        </row>
        <row r="86">
          <cell r="A86" t="str">
            <v>E133</v>
          </cell>
          <cell r="B86">
            <v>1202762.5919691478</v>
          </cell>
          <cell r="C86">
            <v>1156146.0104082164</v>
          </cell>
          <cell r="D86">
            <v>2250.9637334111858</v>
          </cell>
        </row>
        <row r="87">
          <cell r="A87" t="str">
            <v>E134</v>
          </cell>
          <cell r="B87">
            <v>1202746.6763642642</v>
          </cell>
          <cell r="C87">
            <v>1156115.554587173</v>
          </cell>
          <cell r="D87">
            <v>2246.7461162573441</v>
          </cell>
        </row>
        <row r="88">
          <cell r="A88" t="str">
            <v>E135</v>
          </cell>
          <cell r="B88">
            <v>1202717.3957928275</v>
          </cell>
          <cell r="C88">
            <v>1156100.2693209024</v>
          </cell>
          <cell r="D88">
            <v>2245.3879312571803</v>
          </cell>
        </row>
        <row r="89">
          <cell r="A89" t="str">
            <v>E136</v>
          </cell>
          <cell r="B89">
            <v>1202659.2287504165</v>
          </cell>
          <cell r="C89">
            <v>1156054.4602618862</v>
          </cell>
          <cell r="D89">
            <v>2233.4576224904363</v>
          </cell>
        </row>
        <row r="90">
          <cell r="A90" t="str">
            <v>E137</v>
          </cell>
          <cell r="B90">
            <v>1202636.0846501845</v>
          </cell>
          <cell r="C90">
            <v>1156034.8870973312</v>
          </cell>
          <cell r="D90">
            <v>2233.0910943831077</v>
          </cell>
        </row>
        <row r="91">
          <cell r="A91" t="str">
            <v>E138</v>
          </cell>
          <cell r="B91">
            <v>1202588.0716337475</v>
          </cell>
          <cell r="C91">
            <v>1156019.8439053283</v>
          </cell>
          <cell r="D91">
            <v>2228.8689421967406</v>
          </cell>
        </row>
        <row r="92">
          <cell r="A92" t="str">
            <v>E139</v>
          </cell>
          <cell r="B92">
            <v>1202521.840837135</v>
          </cell>
          <cell r="C92">
            <v>1156025.6832849195</v>
          </cell>
          <cell r="D92">
            <v>2216.3543644555903</v>
          </cell>
        </row>
        <row r="93">
          <cell r="A93" t="str">
            <v>E140</v>
          </cell>
          <cell r="B93">
            <v>1202496.0903670695</v>
          </cell>
          <cell r="C93">
            <v>1156055.3485713762</v>
          </cell>
          <cell r="D93">
            <v>2210.7524898742217</v>
          </cell>
        </row>
        <row r="95">
          <cell r="A95">
            <v>86</v>
          </cell>
          <cell r="B95">
            <v>1201455.0879299478</v>
          </cell>
          <cell r="C95">
            <v>1157036.6709356536</v>
          </cell>
          <cell r="D95">
            <v>2496.7982274880205</v>
          </cell>
        </row>
        <row r="96">
          <cell r="A96">
            <v>87</v>
          </cell>
          <cell r="B96">
            <v>1201523.1753915499</v>
          </cell>
          <cell r="C96">
            <v>1157064.8609382799</v>
          </cell>
          <cell r="D96">
            <v>2485.6643794112151</v>
          </cell>
        </row>
        <row r="97">
          <cell r="A97">
            <v>88</v>
          </cell>
          <cell r="B97">
            <v>1201537.936856657</v>
          </cell>
          <cell r="C97">
            <v>1157066.1330742217</v>
          </cell>
          <cell r="D97">
            <v>2483.6174969903886</v>
          </cell>
        </row>
        <row r="98">
          <cell r="A98">
            <v>203</v>
          </cell>
          <cell r="B98">
            <v>1201685.6526446501</v>
          </cell>
          <cell r="C98">
            <v>1157211.9267090939</v>
          </cell>
          <cell r="D98">
            <v>2285.0005209954352</v>
          </cell>
        </row>
        <row r="99">
          <cell r="A99">
            <v>210</v>
          </cell>
          <cell r="B99">
            <v>1201731.9890232733</v>
          </cell>
          <cell r="C99">
            <v>1156919.782756869</v>
          </cell>
          <cell r="D99">
            <v>2299.6747515096022</v>
          </cell>
        </row>
        <row r="100">
          <cell r="A100">
            <v>209</v>
          </cell>
          <cell r="B100">
            <v>1201732.1412336736</v>
          </cell>
          <cell r="C100">
            <v>1156891.6409350443</v>
          </cell>
          <cell r="D100">
            <v>2299.5581673037705</v>
          </cell>
        </row>
        <row r="101">
          <cell r="A101">
            <v>211</v>
          </cell>
          <cell r="B101">
            <v>1201696.8220173253</v>
          </cell>
          <cell r="C101">
            <v>1156883.2854818371</v>
          </cell>
          <cell r="D101">
            <v>2300.9440968076619</v>
          </cell>
        </row>
        <row r="102">
          <cell r="A102">
            <v>212</v>
          </cell>
          <cell r="B102">
            <v>1201644.879379109</v>
          </cell>
          <cell r="C102">
            <v>1156797.1207006231</v>
          </cell>
          <cell r="D102">
            <v>2324.635327445556</v>
          </cell>
        </row>
        <row r="103">
          <cell r="A103">
            <v>208</v>
          </cell>
          <cell r="B103">
            <v>1201768.6759431229</v>
          </cell>
          <cell r="C103">
            <v>1156905.4145019932</v>
          </cell>
          <cell r="D103">
            <v>2293.8486182029364</v>
          </cell>
        </row>
        <row r="104">
          <cell r="A104">
            <v>207</v>
          </cell>
          <cell r="B104">
            <v>1201775.5443879138</v>
          </cell>
          <cell r="C104">
            <v>1156872.0317861168</v>
          </cell>
          <cell r="D104">
            <v>2286.3429947724708</v>
          </cell>
        </row>
        <row r="105">
          <cell r="A105">
            <v>206</v>
          </cell>
          <cell r="B105">
            <v>1201813.3719176103</v>
          </cell>
          <cell r="C105">
            <v>1156899.1934615038</v>
          </cell>
          <cell r="D105">
            <v>2278.5404555024388</v>
          </cell>
        </row>
        <row r="106">
          <cell r="A106">
            <v>204</v>
          </cell>
          <cell r="B106">
            <v>1201941.9871835229</v>
          </cell>
          <cell r="C106">
            <v>1156865.0948092754</v>
          </cell>
          <cell r="D106">
            <v>2276.1961727152543</v>
          </cell>
        </row>
        <row r="107">
          <cell r="A107">
            <v>213</v>
          </cell>
          <cell r="B107">
            <v>1201869.8376666289</v>
          </cell>
          <cell r="C107">
            <v>1157106.049477889</v>
          </cell>
          <cell r="D107">
            <v>2275.5070727189368</v>
          </cell>
        </row>
        <row r="108">
          <cell r="A108">
            <v>98</v>
          </cell>
          <cell r="B108">
            <v>1201880.301002478</v>
          </cell>
          <cell r="C108">
            <v>1157164.7829104403</v>
          </cell>
          <cell r="D108">
            <v>2443.8836542119552</v>
          </cell>
        </row>
        <row r="109">
          <cell r="A109">
            <v>97</v>
          </cell>
          <cell r="B109">
            <v>1201926.219174315</v>
          </cell>
          <cell r="C109">
            <v>1157138.7160612997</v>
          </cell>
          <cell r="D109">
            <v>2438.6866082614633</v>
          </cell>
        </row>
        <row r="110">
          <cell r="A110">
            <v>102</v>
          </cell>
          <cell r="B110">
            <v>1202012.7157914918</v>
          </cell>
          <cell r="C110">
            <v>1157043.1106470148</v>
          </cell>
          <cell r="D110">
            <v>2441.5158183922726</v>
          </cell>
        </row>
        <row r="111">
          <cell r="A111">
            <v>111</v>
          </cell>
          <cell r="B111">
            <v>1202122.6511351035</v>
          </cell>
          <cell r="C111">
            <v>1157003.589803281</v>
          </cell>
          <cell r="D111">
            <v>2422.0601476578627</v>
          </cell>
        </row>
        <row r="112">
          <cell r="A112">
            <v>110</v>
          </cell>
          <cell r="B112">
            <v>1202099.8613786928</v>
          </cell>
          <cell r="C112">
            <v>1156952.8751686553</v>
          </cell>
          <cell r="D112">
            <v>2412.8423350354415</v>
          </cell>
        </row>
        <row r="113">
          <cell r="A113">
            <v>198</v>
          </cell>
          <cell r="B113">
            <v>1202127.5307931774</v>
          </cell>
          <cell r="C113">
            <v>1156989.4638352133</v>
          </cell>
          <cell r="D113">
            <v>2446.9349488347002</v>
          </cell>
        </row>
        <row r="114">
          <cell r="A114">
            <v>103</v>
          </cell>
          <cell r="B114">
            <v>1202046.1714988863</v>
          </cell>
          <cell r="C114">
            <v>1156927.3113119854</v>
          </cell>
          <cell r="D114">
            <v>2416.7726468244286</v>
          </cell>
        </row>
        <row r="115">
          <cell r="A115" t="str">
            <v>E 85</v>
          </cell>
          <cell r="B115">
            <v>1202129.6661161201</v>
          </cell>
          <cell r="C115">
            <v>1156773.5679469011</v>
          </cell>
          <cell r="D115">
            <v>2290.6997682413576</v>
          </cell>
        </row>
        <row r="116">
          <cell r="A116">
            <v>196</v>
          </cell>
          <cell r="B116">
            <v>1202131.5636169766</v>
          </cell>
          <cell r="C116">
            <v>1156756.7835835852</v>
          </cell>
          <cell r="D116">
            <v>2288.7802270003872</v>
          </cell>
        </row>
        <row r="117">
          <cell r="A117">
            <v>175</v>
          </cell>
          <cell r="B117">
            <v>1202163.2689256617</v>
          </cell>
          <cell r="C117">
            <v>1156656.2602897964</v>
          </cell>
          <cell r="D117">
            <v>2314.315745111292</v>
          </cell>
        </row>
        <row r="118">
          <cell r="A118">
            <v>174</v>
          </cell>
          <cell r="B118">
            <v>1202203.7581261904</v>
          </cell>
          <cell r="C118">
            <v>1156587.1730688394</v>
          </cell>
          <cell r="D118">
            <v>2275.5147868012282</v>
          </cell>
        </row>
        <row r="119">
          <cell r="A119">
            <v>195</v>
          </cell>
          <cell r="B119">
            <v>1202078.1260710056</v>
          </cell>
          <cell r="C119">
            <v>1156782.8724234786</v>
          </cell>
          <cell r="D119">
            <v>2294.3467485281685</v>
          </cell>
        </row>
        <row r="120">
          <cell r="A120">
            <v>214</v>
          </cell>
          <cell r="B120">
            <v>1201981.0391769647</v>
          </cell>
          <cell r="C120">
            <v>1156594.8631563371</v>
          </cell>
          <cell r="D120">
            <v>2278.8350044491981</v>
          </cell>
        </row>
        <row r="121">
          <cell r="A121">
            <v>215</v>
          </cell>
          <cell r="B121">
            <v>1201969.1453609725</v>
          </cell>
          <cell r="C121">
            <v>1156604.9545125209</v>
          </cell>
          <cell r="D121">
            <v>2280.1049832927347</v>
          </cell>
        </row>
        <row r="122">
          <cell r="A122">
            <v>217</v>
          </cell>
          <cell r="B122">
            <v>1202059.2205305959</v>
          </cell>
          <cell r="C122">
            <v>1156466.063076251</v>
          </cell>
          <cell r="D122">
            <v>2226.3891398435376</v>
          </cell>
        </row>
        <row r="123">
          <cell r="A123">
            <v>216</v>
          </cell>
          <cell r="B123">
            <v>1202097.552268977</v>
          </cell>
          <cell r="C123">
            <v>1156485.485916021</v>
          </cell>
          <cell r="D123">
            <v>2236.596480133549</v>
          </cell>
        </row>
        <row r="124">
          <cell r="A124">
            <v>173</v>
          </cell>
          <cell r="B124">
            <v>1202131.554245628</v>
          </cell>
          <cell r="C124">
            <v>1156489.0712794461</v>
          </cell>
          <cell r="D124">
            <v>2236.1450457111705</v>
          </cell>
        </row>
        <row r="125">
          <cell r="A125">
            <v>172</v>
          </cell>
          <cell r="B125">
            <v>1202135.2984421197</v>
          </cell>
          <cell r="C125">
            <v>1156460.7146553106</v>
          </cell>
          <cell r="D125">
            <v>2223.1573230202498</v>
          </cell>
        </row>
        <row r="126">
          <cell r="A126">
            <v>194</v>
          </cell>
          <cell r="B126">
            <v>1202241.2377753661</v>
          </cell>
          <cell r="C126">
            <v>1156794.5307767421</v>
          </cell>
          <cell r="D126">
            <v>2264.3476434376962</v>
          </cell>
        </row>
        <row r="127">
          <cell r="A127">
            <v>119</v>
          </cell>
          <cell r="B127">
            <v>1202388.0165418454</v>
          </cell>
          <cell r="C127">
            <v>1156759.0276145977</v>
          </cell>
          <cell r="D127">
            <v>2389.8977813625406</v>
          </cell>
        </row>
        <row r="128">
          <cell r="A128">
            <v>188</v>
          </cell>
          <cell r="B128">
            <v>1202594.9376269158</v>
          </cell>
          <cell r="C128">
            <v>1156868.8355860095</v>
          </cell>
          <cell r="D128">
            <v>2191.296842593953</v>
          </cell>
        </row>
        <row r="129">
          <cell r="A129">
            <v>192</v>
          </cell>
          <cell r="B129">
            <v>1202439.3365694527</v>
          </cell>
          <cell r="C129">
            <v>1156698.4049070573</v>
          </cell>
          <cell r="D129">
            <v>2245.6351523255098</v>
          </cell>
        </row>
        <row r="130">
          <cell r="A130">
            <v>121</v>
          </cell>
          <cell r="B130">
            <v>1202461.1643546901</v>
          </cell>
          <cell r="C130">
            <v>1156723.726766028</v>
          </cell>
          <cell r="D130">
            <v>2376.7827218537127</v>
          </cell>
        </row>
        <row r="131">
          <cell r="A131">
            <v>123</v>
          </cell>
          <cell r="B131">
            <v>1202584.6303333684</v>
          </cell>
          <cell r="C131">
            <v>1156567.0741175357</v>
          </cell>
          <cell r="D131">
            <v>2341.5960743041096</v>
          </cell>
        </row>
        <row r="132">
          <cell r="A132">
            <v>124</v>
          </cell>
          <cell r="B132">
            <v>1202609.95239242</v>
          </cell>
          <cell r="C132">
            <v>1156584.7780849321</v>
          </cell>
          <cell r="D132">
            <v>2344.3031606500217</v>
          </cell>
        </row>
        <row r="133">
          <cell r="A133">
            <v>189</v>
          </cell>
          <cell r="B133">
            <v>1202637.4660466511</v>
          </cell>
          <cell r="C133">
            <v>1156564.8221817221</v>
          </cell>
          <cell r="D133">
            <v>2183.5923612605579</v>
          </cell>
        </row>
        <row r="134">
          <cell r="A134">
            <v>187</v>
          </cell>
          <cell r="B134">
            <v>1202737.3963703469</v>
          </cell>
          <cell r="C134">
            <v>1156668.0987138147</v>
          </cell>
          <cell r="D134">
            <v>2160.2442161428503</v>
          </cell>
        </row>
        <row r="135">
          <cell r="A135">
            <v>153</v>
          </cell>
          <cell r="B135">
            <v>1202440.9525142992</v>
          </cell>
          <cell r="C135">
            <v>1156388.864823434</v>
          </cell>
          <cell r="D135">
            <v>2252.4968616775254</v>
          </cell>
        </row>
        <row r="136">
          <cell r="A136">
            <v>154</v>
          </cell>
          <cell r="B136">
            <v>1202397.9108938405</v>
          </cell>
          <cell r="C136">
            <v>1156473.538144089</v>
          </cell>
          <cell r="D136">
            <v>2289.6240129170733</v>
          </cell>
        </row>
        <row r="137">
          <cell r="A137">
            <v>152</v>
          </cell>
          <cell r="B137">
            <v>1202434.6651877488</v>
          </cell>
          <cell r="C137">
            <v>1156372.7648563781</v>
          </cell>
          <cell r="D137">
            <v>2250.0645805568979</v>
          </cell>
        </row>
        <row r="138">
          <cell r="A138">
            <v>150</v>
          </cell>
          <cell r="B138">
            <v>1202491.3282123257</v>
          </cell>
          <cell r="C138">
            <v>1156283.3111161536</v>
          </cell>
          <cell r="D138">
            <v>2217.8971403759965</v>
          </cell>
        </row>
        <row r="139">
          <cell r="A139">
            <v>151</v>
          </cell>
          <cell r="B139">
            <v>1202426.6569870608</v>
          </cell>
          <cell r="C139">
            <v>1156286.1325945714</v>
          </cell>
          <cell r="D139">
            <v>2214.7849141832812</v>
          </cell>
        </row>
        <row r="140">
          <cell r="A140">
            <v>123</v>
          </cell>
          <cell r="B140">
            <v>1202584.6303333684</v>
          </cell>
          <cell r="C140">
            <v>1156567.0741175357</v>
          </cell>
          <cell r="D140">
            <v>2341.5960743041096</v>
          </cell>
        </row>
        <row r="141">
          <cell r="A141">
            <v>141</v>
          </cell>
          <cell r="B141">
            <v>1202708.0421958403</v>
          </cell>
          <cell r="C141">
            <v>1156351.0704712609</v>
          </cell>
          <cell r="D141">
            <v>2292.5726838128135</v>
          </cell>
        </row>
        <row r="142">
          <cell r="A142">
            <v>142</v>
          </cell>
          <cell r="B142">
            <v>1202710.6934242232</v>
          </cell>
          <cell r="C142">
            <v>1156330.6294050338</v>
          </cell>
          <cell r="D142">
            <v>2286.74870903786</v>
          </cell>
        </row>
        <row r="143">
          <cell r="A143">
            <v>178</v>
          </cell>
          <cell r="B143">
            <v>1202849.6742635116</v>
          </cell>
          <cell r="C143">
            <v>1156460.8551465403</v>
          </cell>
          <cell r="D143">
            <v>2176.1187983219384</v>
          </cell>
        </row>
        <row r="144">
          <cell r="A144">
            <v>184</v>
          </cell>
          <cell r="B144">
            <v>1202978.5262766099</v>
          </cell>
          <cell r="C144">
            <v>1156331.2179200363</v>
          </cell>
          <cell r="D144">
            <v>2146.2031668300906</v>
          </cell>
        </row>
        <row r="145">
          <cell r="A145" t="str">
            <v>E 83</v>
          </cell>
          <cell r="B145">
            <v>1202867.3980875504</v>
          </cell>
          <cell r="C145">
            <v>1156133.5941127921</v>
          </cell>
          <cell r="D145">
            <v>2173.6400180831474</v>
          </cell>
        </row>
        <row r="146">
          <cell r="A146">
            <v>177</v>
          </cell>
          <cell r="B146">
            <v>1202872.7026697353</v>
          </cell>
          <cell r="C146">
            <v>1156119.5682836876</v>
          </cell>
          <cell r="D146">
            <v>2173.2691734057908</v>
          </cell>
        </row>
        <row r="147">
          <cell r="A147">
            <v>191</v>
          </cell>
          <cell r="B147">
            <v>1203034.5219990935</v>
          </cell>
          <cell r="C147">
            <v>1156069.4412537562</v>
          </cell>
          <cell r="D147">
            <v>2154.8248946949698</v>
          </cell>
        </row>
        <row r="148">
          <cell r="A148">
            <v>143</v>
          </cell>
          <cell r="B148">
            <v>1202761.9713364933</v>
          </cell>
          <cell r="C148">
            <v>1156068.294465614</v>
          </cell>
          <cell r="D148">
            <v>2236.0102968170886</v>
          </cell>
        </row>
        <row r="149">
          <cell r="A149">
            <v>144</v>
          </cell>
          <cell r="B149">
            <v>1202627.7704915146</v>
          </cell>
          <cell r="C149">
            <v>1156042.6006887215</v>
          </cell>
          <cell r="D149">
            <v>2233.5810790384521</v>
          </cell>
        </row>
        <row r="150">
          <cell r="A150">
            <v>146</v>
          </cell>
          <cell r="B150">
            <v>1202543.9178892551</v>
          </cell>
          <cell r="C150">
            <v>1156040.1405551075</v>
          </cell>
          <cell r="D150">
            <v>2219.3469604026532</v>
          </cell>
        </row>
        <row r="151">
          <cell r="A151">
            <v>148</v>
          </cell>
          <cell r="B151">
            <v>1202456.4573171213</v>
          </cell>
          <cell r="C151">
            <v>1155853.3072624032</v>
          </cell>
          <cell r="D151">
            <v>2185.6007928479039</v>
          </cell>
        </row>
        <row r="152">
          <cell r="A152">
            <v>147</v>
          </cell>
          <cell r="B152">
            <v>1202508.9734029269</v>
          </cell>
          <cell r="C152">
            <v>1156080.3258842411</v>
          </cell>
          <cell r="D152">
            <v>2208.2824483998024</v>
          </cell>
        </row>
        <row r="153">
          <cell r="A153">
            <v>149</v>
          </cell>
          <cell r="B153">
            <v>1202363.1991052094</v>
          </cell>
          <cell r="C153">
            <v>1156085.7417984491</v>
          </cell>
          <cell r="D153">
            <v>2168.0122969830531</v>
          </cell>
        </row>
        <row r="154">
          <cell r="A154" t="str">
            <v>E 82</v>
          </cell>
          <cell r="B154">
            <v>1202287.3742291403</v>
          </cell>
          <cell r="C154">
            <v>1156276.55963637</v>
          </cell>
          <cell r="D154">
            <v>2201.8422485176143</v>
          </cell>
        </row>
        <row r="155">
          <cell r="A155">
            <v>155</v>
          </cell>
          <cell r="B155">
            <v>1202259.7451152729</v>
          </cell>
          <cell r="C155">
            <v>1156239.1983077466</v>
          </cell>
          <cell r="D155">
            <v>2189.8104909404833</v>
          </cell>
        </row>
        <row r="156">
          <cell r="A156">
            <v>171</v>
          </cell>
          <cell r="B156">
            <v>1202133.5750349495</v>
          </cell>
          <cell r="C156">
            <v>1156319.8872022713</v>
          </cell>
          <cell r="D156">
            <v>2171.9920827003593</v>
          </cell>
        </row>
        <row r="157">
          <cell r="A157">
            <v>170</v>
          </cell>
          <cell r="B157">
            <v>1202049.7154983932</v>
          </cell>
          <cell r="C157">
            <v>1156310.1013995111</v>
          </cell>
          <cell r="D157">
            <v>2158.873111628614</v>
          </cell>
        </row>
        <row r="158">
          <cell r="A158">
            <v>156</v>
          </cell>
          <cell r="B158">
            <v>1202038.5740666685</v>
          </cell>
          <cell r="C158">
            <v>1156228.7233294747</v>
          </cell>
          <cell r="D158">
            <v>2121.634833669566</v>
          </cell>
        </row>
        <row r="159">
          <cell r="A159">
            <v>158</v>
          </cell>
          <cell r="B159">
            <v>1202083.7649139848</v>
          </cell>
          <cell r="C159">
            <v>1156114.8913786726</v>
          </cell>
          <cell r="D159">
            <v>2176.2891893089845</v>
          </cell>
        </row>
      </sheetData>
      <sheetData sheetId="11"/>
      <sheetData sheetId="12"/>
      <sheetData sheetId="13"/>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ne-Feb"/>
      <sheetName val="Mar-Abr"/>
      <sheetName val="May-Jun"/>
      <sheetName val="Jul-Ago"/>
      <sheetName val="Sep-Oct"/>
      <sheetName val="Nov-Dic"/>
      <sheetName val="Ene-Dic EEPPM"/>
      <sheetName val="May-Dic Contrato"/>
      <sheetName val="ENE"/>
      <sheetName val="FEB"/>
      <sheetName val="MAR"/>
      <sheetName val="Ene-Dic_EEPPM"/>
      <sheetName val="May-Dic_Contrato"/>
      <sheetName val="GRUPO 3"/>
      <sheetName val="Ene-Dic_EEPPM2"/>
      <sheetName val="May-Dic_Contrato2"/>
      <sheetName val="Ene-Dic_EEPPM1"/>
      <sheetName val="May-Dic_Contrato1"/>
      <sheetName val="Hoja1"/>
      <sheetName val="Liquidación de Obra x Administr"/>
      <sheetName val="LISTA CÓDIGOS"/>
      <sheetName val="BASE APU"/>
      <sheetName val="MANO DE OBRA"/>
      <sheetName val="INSUMOS"/>
      <sheetName val="EQUIPOS"/>
      <sheetName val="MATERIALES"/>
      <sheetName val="ESTRUCTURAS"/>
      <sheetName val="TRANSPORTE"/>
      <sheetName val="28oct"/>
      <sheetName val="Macro1"/>
      <sheetName val="Tramos"/>
      <sheetName val="Sábana"/>
      <sheetName val="Hoja2"/>
    </sheetNames>
    <sheetDataSet>
      <sheetData sheetId="0" refreshError="1">
        <row r="12">
          <cell r="A12" t="str">
            <v>CARROTANQUE</v>
          </cell>
          <cell r="B12">
            <v>57</v>
          </cell>
          <cell r="C12">
            <v>2</v>
          </cell>
          <cell r="D12">
            <v>1</v>
          </cell>
          <cell r="E12">
            <v>43</v>
          </cell>
          <cell r="F12">
            <v>1.3</v>
          </cell>
          <cell r="G12">
            <v>1.4</v>
          </cell>
          <cell r="H12">
            <v>3.3898305084745763E-2</v>
          </cell>
        </row>
        <row r="13">
          <cell r="A13" t="str">
            <v>CASAS SIN AGUA</v>
          </cell>
          <cell r="B13">
            <v>573</v>
          </cell>
          <cell r="C13">
            <v>548</v>
          </cell>
          <cell r="D13">
            <v>1</v>
          </cell>
          <cell r="E13">
            <v>59</v>
          </cell>
          <cell r="F13">
            <v>9.6999999999999993</v>
          </cell>
          <cell r="G13">
            <v>19</v>
          </cell>
          <cell r="H13">
            <v>0.48884924174843891</v>
          </cell>
        </row>
        <row r="14">
          <cell r="A14" t="str">
            <v>CORTE Y RECONEXION</v>
          </cell>
          <cell r="B14">
            <v>37</v>
          </cell>
          <cell r="C14">
            <v>65</v>
          </cell>
          <cell r="F14">
            <v>65</v>
          </cell>
          <cell r="G14">
            <v>65</v>
          </cell>
          <cell r="H14">
            <v>0.63725490196078427</v>
          </cell>
        </row>
        <row r="15">
          <cell r="A15" t="str">
            <v>DAÑOS ACUEDUCTO</v>
          </cell>
          <cell r="B15">
            <v>591</v>
          </cell>
          <cell r="C15">
            <v>205</v>
          </cell>
          <cell r="D15">
            <v>7.3050847457627119</v>
          </cell>
          <cell r="E15">
            <v>59</v>
          </cell>
          <cell r="F15">
            <v>1.4</v>
          </cell>
          <cell r="G15">
            <v>1.8</v>
          </cell>
          <cell r="H15">
            <v>0.25753768844221103</v>
          </cell>
        </row>
        <row r="16">
          <cell r="A16" t="str">
            <v>ESCOMBROS DAÑOS ACUEDUCTO</v>
          </cell>
          <cell r="B16">
            <v>271</v>
          </cell>
          <cell r="C16">
            <v>8</v>
          </cell>
          <cell r="D16">
            <v>1</v>
          </cell>
          <cell r="E16">
            <v>59</v>
          </cell>
          <cell r="F16">
            <v>4.5999999999999996</v>
          </cell>
          <cell r="G16">
            <v>4.7</v>
          </cell>
          <cell r="H16">
            <v>2.8673835125448029E-2</v>
          </cell>
        </row>
        <row r="17">
          <cell r="A17" t="str">
            <v>FRAUDES</v>
          </cell>
          <cell r="B17">
            <v>13</v>
          </cell>
          <cell r="C17">
            <v>103</v>
          </cell>
          <cell r="D17">
            <v>1</v>
          </cell>
          <cell r="E17">
            <v>11</v>
          </cell>
          <cell r="F17">
            <v>10.5</v>
          </cell>
          <cell r="G17">
            <v>10.5</v>
          </cell>
          <cell r="H17">
            <v>0.88793103448275867</v>
          </cell>
        </row>
        <row r="18">
          <cell r="A18" t="str">
            <v>GARANTIAS INSTALACIONES</v>
          </cell>
          <cell r="B18">
            <v>25</v>
          </cell>
          <cell r="C18">
            <v>40</v>
          </cell>
          <cell r="F18">
            <v>40</v>
          </cell>
          <cell r="G18">
            <v>40</v>
          </cell>
          <cell r="H18">
            <v>0.61538461538461542</v>
          </cell>
        </row>
        <row r="19">
          <cell r="A19" t="str">
            <v>INSTALACIONES ACUEDUCTO</v>
          </cell>
          <cell r="B19">
            <v>5</v>
          </cell>
          <cell r="C19">
            <v>81</v>
          </cell>
          <cell r="F19">
            <v>81</v>
          </cell>
          <cell r="G19">
            <v>81</v>
          </cell>
          <cell r="H19">
            <v>0.94186046511627908</v>
          </cell>
        </row>
        <row r="20">
          <cell r="A20" t="str">
            <v>INSTALACIONES ALCANTARILLADO</v>
          </cell>
          <cell r="B20">
            <v>5</v>
          </cell>
          <cell r="C20">
            <v>0</v>
          </cell>
          <cell r="F20">
            <v>0</v>
          </cell>
          <cell r="G20">
            <v>0</v>
          </cell>
          <cell r="H20">
            <v>0</v>
          </cell>
        </row>
        <row r="21">
          <cell r="A21" t="str">
            <v>MEDIDORES 1/2 Y 1"</v>
          </cell>
          <cell r="B21">
            <v>19</v>
          </cell>
          <cell r="C21">
            <v>16</v>
          </cell>
          <cell r="F21">
            <v>16</v>
          </cell>
          <cell r="G21">
            <v>16</v>
          </cell>
          <cell r="H21">
            <v>0.45714285714285713</v>
          </cell>
        </row>
        <row r="22">
          <cell r="A22" t="str">
            <v>MMTO VALVULAS E HIDRANTES</v>
          </cell>
          <cell r="B22">
            <v>12</v>
          </cell>
          <cell r="C22">
            <v>26</v>
          </cell>
          <cell r="D22">
            <v>1</v>
          </cell>
          <cell r="E22">
            <v>59</v>
          </cell>
          <cell r="F22">
            <v>0.2</v>
          </cell>
          <cell r="G22">
            <v>0.6</v>
          </cell>
          <cell r="H22">
            <v>0.68421052631578949</v>
          </cell>
        </row>
        <row r="23">
          <cell r="A23" t="str">
            <v>OBRAS ACCESORIAS DAÑOS ACUEDUCTO</v>
          </cell>
          <cell r="B23">
            <v>18</v>
          </cell>
          <cell r="C23">
            <v>0</v>
          </cell>
          <cell r="F23">
            <v>0</v>
          </cell>
          <cell r="G23">
            <v>0</v>
          </cell>
          <cell r="H23">
            <v>0</v>
          </cell>
        </row>
        <row r="24">
          <cell r="A24" t="str">
            <v>OBRAS ACCESORIAS INSTALACIONES</v>
          </cell>
          <cell r="B24">
            <v>653</v>
          </cell>
          <cell r="C24">
            <v>0</v>
          </cell>
          <cell r="F24">
            <v>0</v>
          </cell>
          <cell r="G24">
            <v>0</v>
          </cell>
          <cell r="H24">
            <v>0</v>
          </cell>
        </row>
        <row r="25">
          <cell r="A25" t="str">
            <v>PITOMETRÍA</v>
          </cell>
          <cell r="B25">
            <v>82</v>
          </cell>
          <cell r="C25">
            <v>95</v>
          </cell>
          <cell r="D25">
            <v>1</v>
          </cell>
          <cell r="E25">
            <v>17</v>
          </cell>
          <cell r="F25">
            <v>4.8</v>
          </cell>
          <cell r="G25">
            <v>10.4</v>
          </cell>
          <cell r="H25">
            <v>0.53672316384180796</v>
          </cell>
        </row>
        <row r="26">
          <cell r="A26" t="str">
            <v>PROYECTOS ACUEDUCTO</v>
          </cell>
          <cell r="B26">
            <v>47</v>
          </cell>
          <cell r="C26">
            <v>62</v>
          </cell>
          <cell r="F26">
            <v>62</v>
          </cell>
          <cell r="G26">
            <v>62</v>
          </cell>
          <cell r="H26">
            <v>0.56880733944954132</v>
          </cell>
        </row>
        <row r="27">
          <cell r="A27" t="str">
            <v>REFERENCIACIÓN ACUEDUCTO</v>
          </cell>
          <cell r="B27">
            <v>3</v>
          </cell>
          <cell r="C27">
            <v>3</v>
          </cell>
          <cell r="F27">
            <v>3</v>
          </cell>
          <cell r="G27">
            <v>3</v>
          </cell>
          <cell r="H27">
            <v>0.5</v>
          </cell>
        </row>
        <row r="28">
          <cell r="A28" t="str">
            <v>REPARACION CAJAS DE MEDIDORES</v>
          </cell>
          <cell r="B28">
            <v>1</v>
          </cell>
          <cell r="C28">
            <v>19</v>
          </cell>
          <cell r="F28">
            <v>19</v>
          </cell>
          <cell r="G28">
            <v>19</v>
          </cell>
          <cell r="H28">
            <v>0.95</v>
          </cell>
        </row>
        <row r="29">
          <cell r="A29" t="str">
            <v>RETIRO MEDIDOR</v>
          </cell>
          <cell r="B29">
            <v>113</v>
          </cell>
          <cell r="C29">
            <v>65</v>
          </cell>
          <cell r="F29">
            <v>65</v>
          </cell>
          <cell r="G29">
            <v>65</v>
          </cell>
          <cell r="H29">
            <v>0.3651685393258427</v>
          </cell>
        </row>
        <row r="30">
          <cell r="A30" t="str">
            <v>TAPONADAS</v>
          </cell>
          <cell r="B30">
            <v>1</v>
          </cell>
          <cell r="C30">
            <v>7</v>
          </cell>
          <cell r="F30">
            <v>7</v>
          </cell>
          <cell r="G30">
            <v>7</v>
          </cell>
          <cell r="H30">
            <v>0.875</v>
          </cell>
        </row>
        <row r="31">
          <cell r="A31" t="str">
            <v>TRASLADO MEDIDOR</v>
          </cell>
          <cell r="B31">
            <v>0</v>
          </cell>
          <cell r="C31">
            <v>6</v>
          </cell>
          <cell r="F31">
            <v>6</v>
          </cell>
          <cell r="G31">
            <v>6</v>
          </cell>
          <cell r="H31">
            <v>1</v>
          </cell>
        </row>
        <row r="32">
          <cell r="F32">
            <v>1</v>
          </cell>
          <cell r="G32">
            <v>1</v>
          </cell>
          <cell r="H32">
            <v>1</v>
          </cell>
        </row>
        <row r="33">
          <cell r="A33" t="str">
            <v>Total general</v>
          </cell>
          <cell r="B33">
            <v>2526</v>
          </cell>
          <cell r="C33">
            <v>1351</v>
          </cell>
          <cell r="F33">
            <v>1351</v>
          </cell>
          <cell r="G33">
            <v>1351</v>
          </cell>
          <cell r="H33">
            <v>0.34846530822801136</v>
          </cell>
        </row>
        <row r="34">
          <cell r="F34">
            <v>0.3484652042388916</v>
          </cell>
          <cell r="G34">
            <v>0.3484652042388916</v>
          </cell>
          <cell r="H34">
            <v>0.3484652042388916</v>
          </cell>
        </row>
      </sheetData>
      <sheetData sheetId="1" refreshError="1">
        <row r="12">
          <cell r="A12" t="str">
            <v>CARROTANQUE</v>
          </cell>
          <cell r="B12">
            <v>104</v>
          </cell>
          <cell r="C12">
            <v>14</v>
          </cell>
          <cell r="D12">
            <v>1</v>
          </cell>
          <cell r="E12">
            <v>46</v>
          </cell>
          <cell r="F12">
            <v>2.2999999999999998</v>
          </cell>
          <cell r="G12">
            <v>2.6</v>
          </cell>
          <cell r="H12">
            <v>0.11864406779661017</v>
          </cell>
        </row>
        <row r="13">
          <cell r="A13" t="str">
            <v>CASAS SIN AGUA</v>
          </cell>
          <cell r="B13">
            <v>546</v>
          </cell>
          <cell r="C13">
            <v>609</v>
          </cell>
          <cell r="D13">
            <v>1</v>
          </cell>
          <cell r="E13">
            <v>61</v>
          </cell>
          <cell r="F13">
            <v>9</v>
          </cell>
          <cell r="G13">
            <v>18.899999999999999</v>
          </cell>
          <cell r="H13">
            <v>0.52727272727272723</v>
          </cell>
        </row>
        <row r="14">
          <cell r="A14" t="str">
            <v>CORTE Y RECONEXION</v>
          </cell>
          <cell r="B14">
            <v>122</v>
          </cell>
          <cell r="C14">
            <v>138</v>
          </cell>
          <cell r="D14">
            <v>1</v>
          </cell>
          <cell r="E14">
            <v>61</v>
          </cell>
          <cell r="F14">
            <v>0</v>
          </cell>
          <cell r="G14">
            <v>0</v>
          </cell>
          <cell r="H14">
            <v>0.53076923076923077</v>
          </cell>
        </row>
        <row r="15">
          <cell r="A15" t="str">
            <v>DAÑOS ACUEDUCTO</v>
          </cell>
          <cell r="B15">
            <v>666</v>
          </cell>
          <cell r="C15">
            <v>234</v>
          </cell>
          <cell r="D15">
            <v>7.442622950819672</v>
          </cell>
          <cell r="E15">
            <v>61</v>
          </cell>
          <cell r="F15">
            <v>1.5</v>
          </cell>
          <cell r="G15">
            <v>2</v>
          </cell>
          <cell r="H15">
            <v>0.26</v>
          </cell>
        </row>
        <row r="16">
          <cell r="A16" t="str">
            <v>ESCOMBROS DAÑOS ACUEDUCTO</v>
          </cell>
          <cell r="B16">
            <v>221</v>
          </cell>
          <cell r="C16">
            <v>9</v>
          </cell>
          <cell r="D16">
            <v>1</v>
          </cell>
          <cell r="E16">
            <v>61</v>
          </cell>
          <cell r="F16">
            <v>3.6</v>
          </cell>
          <cell r="G16">
            <v>3.8</v>
          </cell>
          <cell r="H16">
            <v>3.9130434782608699E-2</v>
          </cell>
        </row>
        <row r="17">
          <cell r="A17" t="str">
            <v>FRAUDES</v>
          </cell>
          <cell r="B17">
            <v>62</v>
          </cell>
          <cell r="C17">
            <v>249</v>
          </cell>
          <cell r="D17">
            <v>1</v>
          </cell>
          <cell r="E17">
            <v>14</v>
          </cell>
          <cell r="F17">
            <v>22.2</v>
          </cell>
          <cell r="G17">
            <v>22.2</v>
          </cell>
          <cell r="H17">
            <v>0.80064308681672025</v>
          </cell>
        </row>
        <row r="18">
          <cell r="A18" t="str">
            <v>GARANTIAS INSTALACIONES</v>
          </cell>
          <cell r="B18">
            <v>70</v>
          </cell>
          <cell r="C18">
            <v>23</v>
          </cell>
          <cell r="D18">
            <v>1</v>
          </cell>
          <cell r="E18">
            <v>18</v>
          </cell>
          <cell r="F18">
            <v>0</v>
          </cell>
          <cell r="G18">
            <v>0</v>
          </cell>
          <cell r="H18">
            <v>0.24731182795698925</v>
          </cell>
        </row>
        <row r="19">
          <cell r="A19" t="str">
            <v>INSTALACIONES ACUEDUCTO</v>
          </cell>
          <cell r="B19">
            <v>13</v>
          </cell>
          <cell r="C19">
            <v>39</v>
          </cell>
          <cell r="F19">
            <v>39</v>
          </cell>
          <cell r="G19">
            <v>39</v>
          </cell>
          <cell r="H19">
            <v>0.75</v>
          </cell>
        </row>
        <row r="20">
          <cell r="A20" t="str">
            <v>INSTALACIONES ALCANTARILLADO</v>
          </cell>
          <cell r="B20">
            <v>3</v>
          </cell>
          <cell r="C20">
            <v>3</v>
          </cell>
          <cell r="F20">
            <v>3</v>
          </cell>
          <cell r="G20">
            <v>3</v>
          </cell>
          <cell r="H20">
            <v>0.5</v>
          </cell>
        </row>
        <row r="21">
          <cell r="A21" t="str">
            <v>MEDIDORES 1/2 Y 1"</v>
          </cell>
          <cell r="B21">
            <v>7</v>
          </cell>
          <cell r="C21">
            <v>18</v>
          </cell>
          <cell r="F21">
            <v>18</v>
          </cell>
          <cell r="G21">
            <v>18</v>
          </cell>
          <cell r="H21">
            <v>0.72</v>
          </cell>
        </row>
        <row r="22">
          <cell r="A22" t="str">
            <v>MMTO VALVULAS E HIDRANTES</v>
          </cell>
          <cell r="B22">
            <v>10</v>
          </cell>
          <cell r="C22">
            <v>19</v>
          </cell>
          <cell r="D22">
            <v>1</v>
          </cell>
          <cell r="E22">
            <v>61</v>
          </cell>
          <cell r="F22">
            <v>0.2</v>
          </cell>
          <cell r="G22">
            <v>0.5</v>
          </cell>
          <cell r="H22">
            <v>0.65517241379310343</v>
          </cell>
        </row>
        <row r="23">
          <cell r="A23" t="str">
            <v>OBRAS ACCESORIAS DAÑOS ACUEDUCTO</v>
          </cell>
          <cell r="B23">
            <v>2</v>
          </cell>
          <cell r="C23">
            <v>14</v>
          </cell>
          <cell r="D23">
            <v>1</v>
          </cell>
          <cell r="E23">
            <v>61</v>
          </cell>
          <cell r="F23">
            <v>0</v>
          </cell>
          <cell r="G23">
            <v>0</v>
          </cell>
          <cell r="H23">
            <v>0.875</v>
          </cell>
        </row>
        <row r="24">
          <cell r="A24" t="str">
            <v>OBRAS ACCESORIAS INSTALACIONES</v>
          </cell>
          <cell r="B24">
            <v>544</v>
          </cell>
          <cell r="C24">
            <v>1</v>
          </cell>
          <cell r="F24">
            <v>1</v>
          </cell>
          <cell r="G24">
            <v>1</v>
          </cell>
          <cell r="H24">
            <v>1.834862385321101E-3</v>
          </cell>
        </row>
        <row r="25">
          <cell r="A25" t="str">
            <v>PITOMETRÍA</v>
          </cell>
          <cell r="B25">
            <v>72</v>
          </cell>
          <cell r="C25">
            <v>75</v>
          </cell>
          <cell r="D25">
            <v>1</v>
          </cell>
          <cell r="E25">
            <v>21</v>
          </cell>
          <cell r="F25">
            <v>3.4</v>
          </cell>
          <cell r="G25">
            <v>7</v>
          </cell>
          <cell r="H25">
            <v>0.51020408163265307</v>
          </cell>
        </row>
        <row r="26">
          <cell r="A26" t="str">
            <v>PROYECTOS ACUEDUCTO</v>
          </cell>
          <cell r="B26">
            <v>52</v>
          </cell>
          <cell r="C26">
            <v>4</v>
          </cell>
          <cell r="D26">
            <v>1</v>
          </cell>
          <cell r="E26">
            <v>20</v>
          </cell>
          <cell r="F26">
            <v>0</v>
          </cell>
          <cell r="G26">
            <v>0</v>
          </cell>
          <cell r="H26">
            <v>7.1428571428571425E-2</v>
          </cell>
        </row>
        <row r="27">
          <cell r="A27" t="str">
            <v>REFERENCIACIÓN ACUEDUCTO</v>
          </cell>
          <cell r="B27">
            <v>1</v>
          </cell>
          <cell r="C27">
            <v>0</v>
          </cell>
          <cell r="F27">
            <v>0</v>
          </cell>
          <cell r="G27">
            <v>0</v>
          </cell>
          <cell r="H27">
            <v>0</v>
          </cell>
        </row>
        <row r="28">
          <cell r="A28" t="str">
            <v>REPARACION CAJAS DE MEDIDORES</v>
          </cell>
          <cell r="B28">
            <v>1</v>
          </cell>
          <cell r="C28">
            <v>6</v>
          </cell>
          <cell r="F28">
            <v>6</v>
          </cell>
          <cell r="G28">
            <v>6</v>
          </cell>
          <cell r="H28">
            <v>0.8571428571428571</v>
          </cell>
        </row>
        <row r="29">
          <cell r="A29" t="str">
            <v>RETIRO MEDIDOR</v>
          </cell>
          <cell r="B29">
            <v>121</v>
          </cell>
          <cell r="C29">
            <v>52</v>
          </cell>
          <cell r="F29">
            <v>52</v>
          </cell>
          <cell r="G29">
            <v>52</v>
          </cell>
          <cell r="H29">
            <v>0.30057803468208094</v>
          </cell>
        </row>
        <row r="30">
          <cell r="A30" t="str">
            <v>TAPONADAS</v>
          </cell>
          <cell r="B30">
            <v>2</v>
          </cell>
          <cell r="C30">
            <v>20</v>
          </cell>
          <cell r="F30">
            <v>20</v>
          </cell>
          <cell r="G30">
            <v>20</v>
          </cell>
          <cell r="H30">
            <v>0.90909090909090906</v>
          </cell>
        </row>
        <row r="31">
          <cell r="A31" t="str">
            <v>TRASLADO MEDIDOR</v>
          </cell>
          <cell r="B31">
            <v>1</v>
          </cell>
          <cell r="C31">
            <v>0</v>
          </cell>
          <cell r="F31">
            <v>0</v>
          </cell>
          <cell r="G31">
            <v>0</v>
          </cell>
          <cell r="H31">
            <v>0</v>
          </cell>
        </row>
        <row r="32">
          <cell r="F32">
            <v>0</v>
          </cell>
          <cell r="G32">
            <v>0</v>
          </cell>
          <cell r="H32">
            <v>0</v>
          </cell>
        </row>
        <row r="33">
          <cell r="A33" t="str">
            <v>Total general</v>
          </cell>
          <cell r="B33">
            <v>2620</v>
          </cell>
          <cell r="C33">
            <v>1527</v>
          </cell>
          <cell r="F33">
            <v>1527</v>
          </cell>
          <cell r="G33">
            <v>1527</v>
          </cell>
          <cell r="H33">
            <v>0.36821798890764407</v>
          </cell>
        </row>
        <row r="34">
          <cell r="F34">
            <v>0.36821794509887695</v>
          </cell>
          <cell r="G34">
            <v>0.36821794509887695</v>
          </cell>
          <cell r="H34">
            <v>0.36821794509887695</v>
          </cell>
        </row>
      </sheetData>
      <sheetData sheetId="2" refreshError="1">
        <row r="12">
          <cell r="A12" t="str">
            <v>CAMBIO ACOMETIDAS CONTRATO</v>
          </cell>
          <cell r="B12">
            <v>2</v>
          </cell>
          <cell r="C12">
            <v>5</v>
          </cell>
          <cell r="D12">
            <v>1</v>
          </cell>
          <cell r="E12">
            <v>46</v>
          </cell>
          <cell r="F12">
            <v>0</v>
          </cell>
          <cell r="G12">
            <v>0</v>
          </cell>
          <cell r="H12">
            <v>0.7142857142857143</v>
          </cell>
        </row>
        <row r="13">
          <cell r="A13" t="str">
            <v>CARROTANQUE</v>
          </cell>
          <cell r="B13">
            <v>80</v>
          </cell>
          <cell r="C13">
            <v>2</v>
          </cell>
          <cell r="D13">
            <v>1</v>
          </cell>
          <cell r="E13">
            <v>44</v>
          </cell>
          <cell r="F13">
            <v>1.8</v>
          </cell>
          <cell r="G13">
            <v>1.9</v>
          </cell>
          <cell r="H13">
            <v>2.4390243902439025E-2</v>
          </cell>
        </row>
        <row r="14">
          <cell r="A14" t="str">
            <v>CASAS SIN AGUA</v>
          </cell>
          <cell r="B14">
            <v>500</v>
          </cell>
          <cell r="C14">
            <v>535</v>
          </cell>
          <cell r="D14">
            <v>1</v>
          </cell>
          <cell r="E14">
            <v>61</v>
          </cell>
          <cell r="F14">
            <v>8.1999999999999993</v>
          </cell>
          <cell r="G14">
            <v>17</v>
          </cell>
          <cell r="H14">
            <v>0.51690821256038644</v>
          </cell>
        </row>
        <row r="15">
          <cell r="A15" t="str">
            <v>CORTE Y RECONEXION</v>
          </cell>
          <cell r="B15">
            <v>19</v>
          </cell>
          <cell r="C15">
            <v>17</v>
          </cell>
          <cell r="D15">
            <v>7.442622950819672</v>
          </cell>
          <cell r="E15">
            <v>61</v>
          </cell>
          <cell r="F15">
            <v>0</v>
          </cell>
          <cell r="G15">
            <v>0</v>
          </cell>
          <cell r="H15">
            <v>0.47222222222222221</v>
          </cell>
        </row>
        <row r="16">
          <cell r="A16" t="str">
            <v>DAÑOS ACUEDUCTO</v>
          </cell>
          <cell r="B16">
            <v>598</v>
          </cell>
          <cell r="C16">
            <v>259</v>
          </cell>
          <cell r="D16">
            <v>7.278688524590164</v>
          </cell>
          <cell r="E16">
            <v>61</v>
          </cell>
          <cell r="F16">
            <v>1.3</v>
          </cell>
          <cell r="G16">
            <v>1.9</v>
          </cell>
          <cell r="H16">
            <v>0.30221703617269546</v>
          </cell>
        </row>
        <row r="17">
          <cell r="A17" t="str">
            <v>ESCOMBROS DAÑOS ACUEDUCTO</v>
          </cell>
          <cell r="B17">
            <v>188</v>
          </cell>
          <cell r="C17">
            <v>9</v>
          </cell>
          <cell r="D17">
            <v>1</v>
          </cell>
          <cell r="E17">
            <v>61</v>
          </cell>
          <cell r="F17">
            <v>3.1</v>
          </cell>
          <cell r="G17">
            <v>3.2</v>
          </cell>
          <cell r="H17">
            <v>4.5685279187817257E-2</v>
          </cell>
        </row>
        <row r="18">
          <cell r="A18" t="str">
            <v>FRAUDES</v>
          </cell>
          <cell r="B18">
            <v>234</v>
          </cell>
          <cell r="C18">
            <v>222</v>
          </cell>
          <cell r="D18">
            <v>1</v>
          </cell>
          <cell r="E18">
            <v>18</v>
          </cell>
          <cell r="F18">
            <v>13</v>
          </cell>
          <cell r="G18">
            <v>25.3</v>
          </cell>
          <cell r="H18">
            <v>0.48684210526315791</v>
          </cell>
        </row>
        <row r="19">
          <cell r="A19" t="str">
            <v>GARANTIAS INSTALACIONES</v>
          </cell>
          <cell r="B19">
            <v>13</v>
          </cell>
          <cell r="C19">
            <v>7</v>
          </cell>
          <cell r="F19">
            <v>0</v>
          </cell>
          <cell r="G19">
            <v>0</v>
          </cell>
          <cell r="H19">
            <v>0.35</v>
          </cell>
        </row>
        <row r="20">
          <cell r="A20" t="str">
            <v>INSTALACIONES ACUEDUCTO</v>
          </cell>
          <cell r="B20">
            <v>48</v>
          </cell>
          <cell r="C20">
            <v>104</v>
          </cell>
          <cell r="F20">
            <v>0</v>
          </cell>
          <cell r="G20">
            <v>0</v>
          </cell>
          <cell r="H20">
            <v>0.68421052631578949</v>
          </cell>
        </row>
        <row r="21">
          <cell r="A21" t="str">
            <v>INSTALACIONES ALCANTARILLADO</v>
          </cell>
          <cell r="B21">
            <v>8</v>
          </cell>
          <cell r="C21">
            <v>0</v>
          </cell>
          <cell r="F21">
            <v>0</v>
          </cell>
          <cell r="G21">
            <v>0</v>
          </cell>
          <cell r="H21">
            <v>0</v>
          </cell>
        </row>
        <row r="22">
          <cell r="A22" t="str">
            <v>MEDIDORES 1/2 Y 1"</v>
          </cell>
          <cell r="B22">
            <v>3</v>
          </cell>
          <cell r="C22">
            <v>4</v>
          </cell>
          <cell r="D22">
            <v>1</v>
          </cell>
          <cell r="E22">
            <v>62</v>
          </cell>
          <cell r="F22">
            <v>0</v>
          </cell>
          <cell r="G22">
            <v>0</v>
          </cell>
          <cell r="H22">
            <v>0.5714285714285714</v>
          </cell>
        </row>
        <row r="23">
          <cell r="A23" t="str">
            <v>MMTO VALVULAS E HIDRANTES</v>
          </cell>
          <cell r="B23">
            <v>2</v>
          </cell>
          <cell r="C23">
            <v>1</v>
          </cell>
          <cell r="D23">
            <v>1</v>
          </cell>
          <cell r="E23">
            <v>61</v>
          </cell>
          <cell r="F23">
            <v>0</v>
          </cell>
          <cell r="G23">
            <v>0</v>
          </cell>
          <cell r="H23">
            <v>0.33333333333333331</v>
          </cell>
        </row>
        <row r="24">
          <cell r="A24" t="str">
            <v>OBRAS ACCESORIAS DAÑOS ACUEDUCTO</v>
          </cell>
          <cell r="B24">
            <v>4</v>
          </cell>
          <cell r="C24">
            <v>23</v>
          </cell>
          <cell r="F24">
            <v>0</v>
          </cell>
          <cell r="G24">
            <v>0</v>
          </cell>
          <cell r="H24">
            <v>0.85185185185185186</v>
          </cell>
        </row>
        <row r="25">
          <cell r="A25" t="str">
            <v>OBRAS ACCESORIAS INSTALACIONES</v>
          </cell>
          <cell r="B25">
            <v>1107</v>
          </cell>
          <cell r="C25">
            <v>0</v>
          </cell>
          <cell r="D25">
            <v>1</v>
          </cell>
          <cell r="E25">
            <v>20</v>
          </cell>
          <cell r="F25">
            <v>0</v>
          </cell>
          <cell r="G25">
            <v>0</v>
          </cell>
          <cell r="H25">
            <v>0</v>
          </cell>
        </row>
        <row r="26">
          <cell r="A26" t="str">
            <v>PITOMETRÍA</v>
          </cell>
          <cell r="B26">
            <v>150</v>
          </cell>
          <cell r="C26">
            <v>65</v>
          </cell>
          <cell r="D26">
            <v>1</v>
          </cell>
          <cell r="E26">
            <v>20</v>
          </cell>
          <cell r="F26">
            <v>7.5</v>
          </cell>
          <cell r="G26">
            <v>10.8</v>
          </cell>
          <cell r="H26">
            <v>0.30232558139534882</v>
          </cell>
        </row>
        <row r="27">
          <cell r="A27" t="str">
            <v>PROYECTOS ACUEDUCTO</v>
          </cell>
          <cell r="B27">
            <v>62</v>
          </cell>
          <cell r="C27">
            <v>1</v>
          </cell>
          <cell r="F27">
            <v>0</v>
          </cell>
          <cell r="G27">
            <v>0</v>
          </cell>
          <cell r="H27">
            <v>1.5873015873015872E-2</v>
          </cell>
        </row>
        <row r="28">
          <cell r="A28" t="str">
            <v>REFERENCIACIÓN ACUEDUCTO</v>
          </cell>
          <cell r="B28">
            <v>1</v>
          </cell>
          <cell r="C28">
            <v>3</v>
          </cell>
          <cell r="F28">
            <v>0</v>
          </cell>
          <cell r="G28">
            <v>0</v>
          </cell>
          <cell r="H28">
            <v>0.75</v>
          </cell>
        </row>
        <row r="29">
          <cell r="A29" t="str">
            <v>TRASLADO MEDIDOR</v>
          </cell>
          <cell r="B29">
            <v>1</v>
          </cell>
          <cell r="C29">
            <v>0</v>
          </cell>
          <cell r="F29">
            <v>0</v>
          </cell>
          <cell r="G29">
            <v>0</v>
          </cell>
          <cell r="H29">
            <v>0</v>
          </cell>
        </row>
        <row r="30">
          <cell r="A30" t="str">
            <v>TAPONADAS</v>
          </cell>
          <cell r="B30">
            <v>2</v>
          </cell>
          <cell r="C30">
            <v>20</v>
          </cell>
          <cell r="F30">
            <v>0</v>
          </cell>
          <cell r="G30">
            <v>0</v>
          </cell>
          <cell r="H30">
            <v>0</v>
          </cell>
        </row>
        <row r="31">
          <cell r="A31" t="str">
            <v>Total general</v>
          </cell>
          <cell r="B31">
            <v>3020</v>
          </cell>
          <cell r="C31">
            <v>1257</v>
          </cell>
          <cell r="F31">
            <v>0</v>
          </cell>
          <cell r="G31">
            <v>0</v>
          </cell>
          <cell r="H31">
            <v>0.29389759176993219</v>
          </cell>
        </row>
        <row r="32">
          <cell r="F32">
            <v>0</v>
          </cell>
          <cell r="G32">
            <v>0</v>
          </cell>
          <cell r="H32">
            <v>0</v>
          </cell>
        </row>
      </sheetData>
      <sheetData sheetId="3" refreshError="1">
        <row r="12">
          <cell r="A12" t="str">
            <v>CAMBIO ACOMETIDAS CONTRATO</v>
          </cell>
          <cell r="B12">
            <v>6</v>
          </cell>
          <cell r="C12">
            <v>4</v>
          </cell>
          <cell r="D12">
            <v>1</v>
          </cell>
          <cell r="E12">
            <v>46</v>
          </cell>
          <cell r="F12">
            <v>0</v>
          </cell>
          <cell r="G12">
            <v>0</v>
          </cell>
          <cell r="H12">
            <v>0.4</v>
          </cell>
        </row>
        <row r="13">
          <cell r="A13" t="str">
            <v>CARROTANQUE</v>
          </cell>
          <cell r="B13">
            <v>65</v>
          </cell>
          <cell r="C13">
            <v>1</v>
          </cell>
          <cell r="D13">
            <v>1</v>
          </cell>
          <cell r="E13">
            <v>45</v>
          </cell>
          <cell r="F13">
            <v>1.4</v>
          </cell>
          <cell r="G13">
            <v>1.5</v>
          </cell>
          <cell r="H13">
            <v>1.5151515151515152E-2</v>
          </cell>
        </row>
        <row r="14">
          <cell r="A14" t="str">
            <v>CASAS SIN AGUA</v>
          </cell>
          <cell r="B14">
            <v>477</v>
          </cell>
          <cell r="C14">
            <v>610</v>
          </cell>
          <cell r="D14">
            <v>1</v>
          </cell>
          <cell r="E14">
            <v>62</v>
          </cell>
          <cell r="F14">
            <v>7.7</v>
          </cell>
          <cell r="G14">
            <v>17.5</v>
          </cell>
          <cell r="H14">
            <v>0.56117755289788407</v>
          </cell>
        </row>
        <row r="15">
          <cell r="A15" t="str">
            <v>CORTE Y RECONEXION</v>
          </cell>
          <cell r="B15">
            <v>8</v>
          </cell>
          <cell r="C15">
            <v>4</v>
          </cell>
          <cell r="D15">
            <v>7.442622950819672</v>
          </cell>
          <cell r="E15">
            <v>61</v>
          </cell>
          <cell r="F15">
            <v>0</v>
          </cell>
          <cell r="G15">
            <v>0</v>
          </cell>
          <cell r="H15">
            <v>0.33333333333333331</v>
          </cell>
        </row>
        <row r="16">
          <cell r="A16" t="str">
            <v>DAÑOS ACUEDUCTO</v>
          </cell>
          <cell r="B16">
            <v>572</v>
          </cell>
          <cell r="C16">
            <v>218</v>
          </cell>
          <cell r="D16">
            <v>7.306451612903226</v>
          </cell>
          <cell r="E16">
            <v>62</v>
          </cell>
          <cell r="F16">
            <v>1.3</v>
          </cell>
          <cell r="G16">
            <v>1.7</v>
          </cell>
          <cell r="H16">
            <v>0.27594936708860762</v>
          </cell>
        </row>
        <row r="17">
          <cell r="A17" t="str">
            <v>ESCOMBROS DAÑOS ACUEDUCTO</v>
          </cell>
          <cell r="B17">
            <v>226</v>
          </cell>
          <cell r="C17">
            <v>9</v>
          </cell>
          <cell r="D17">
            <v>1</v>
          </cell>
          <cell r="E17">
            <v>62</v>
          </cell>
          <cell r="F17">
            <v>3.6</v>
          </cell>
          <cell r="G17">
            <v>3.8</v>
          </cell>
          <cell r="H17">
            <v>3.8297872340425532E-2</v>
          </cell>
        </row>
        <row r="18">
          <cell r="A18" t="str">
            <v>FRAUDES</v>
          </cell>
          <cell r="B18">
            <v>213</v>
          </cell>
          <cell r="C18">
            <v>103</v>
          </cell>
          <cell r="D18">
            <v>1</v>
          </cell>
          <cell r="E18">
            <v>16</v>
          </cell>
          <cell r="F18">
            <v>13.3</v>
          </cell>
          <cell r="G18">
            <v>19.8</v>
          </cell>
          <cell r="H18">
            <v>0.32594936708860761</v>
          </cell>
        </row>
        <row r="19">
          <cell r="A19" t="str">
            <v>GARANTIAS INSTALACIONES</v>
          </cell>
          <cell r="B19">
            <v>13</v>
          </cell>
          <cell r="C19">
            <v>5</v>
          </cell>
          <cell r="F19">
            <v>5</v>
          </cell>
          <cell r="G19">
            <v>5</v>
          </cell>
          <cell r="H19">
            <v>0.27777777777777779</v>
          </cell>
        </row>
        <row r="20">
          <cell r="A20" t="str">
            <v>INSTALACIONES ACUEDUCTO</v>
          </cell>
          <cell r="B20">
            <v>27</v>
          </cell>
          <cell r="C20">
            <v>42</v>
          </cell>
          <cell r="F20">
            <v>42</v>
          </cell>
          <cell r="G20">
            <v>42</v>
          </cell>
          <cell r="H20">
            <v>0.60869565217391308</v>
          </cell>
        </row>
        <row r="21">
          <cell r="A21" t="str">
            <v>MEDIDORES 1/2 Y 1"</v>
          </cell>
          <cell r="B21">
            <v>8</v>
          </cell>
          <cell r="C21">
            <v>1</v>
          </cell>
          <cell r="F21">
            <v>1</v>
          </cell>
          <cell r="G21">
            <v>1</v>
          </cell>
          <cell r="H21">
            <v>0.1111111111111111</v>
          </cell>
        </row>
        <row r="22">
          <cell r="A22" t="str">
            <v>MMTO VALVULAS E HIDRANTES</v>
          </cell>
          <cell r="B22">
            <v>6</v>
          </cell>
          <cell r="C22">
            <v>7</v>
          </cell>
          <cell r="D22">
            <v>1</v>
          </cell>
          <cell r="E22">
            <v>62</v>
          </cell>
          <cell r="F22">
            <v>0.1</v>
          </cell>
          <cell r="G22">
            <v>0.2</v>
          </cell>
          <cell r="H22">
            <v>0.53846153846153844</v>
          </cell>
        </row>
        <row r="23">
          <cell r="A23" t="str">
            <v>OBRAS ACCESORIAS DAÑOS ACUEDUCTO</v>
          </cell>
          <cell r="B23">
            <v>9</v>
          </cell>
          <cell r="C23">
            <v>16</v>
          </cell>
          <cell r="D23">
            <v>1</v>
          </cell>
          <cell r="E23">
            <v>61</v>
          </cell>
          <cell r="F23">
            <v>0</v>
          </cell>
          <cell r="G23">
            <v>0</v>
          </cell>
          <cell r="H23">
            <v>0.64</v>
          </cell>
        </row>
        <row r="24">
          <cell r="A24" t="str">
            <v>OBRAS ACCESORIAS INSTALACIONES</v>
          </cell>
          <cell r="B24">
            <v>1223</v>
          </cell>
          <cell r="C24">
            <v>0</v>
          </cell>
          <cell r="F24">
            <v>0</v>
          </cell>
          <cell r="G24">
            <v>0</v>
          </cell>
          <cell r="H24">
            <v>0</v>
          </cell>
        </row>
        <row r="25">
          <cell r="A25" t="str">
            <v>PITOMETRÍA</v>
          </cell>
          <cell r="B25">
            <v>83</v>
          </cell>
          <cell r="C25">
            <v>48</v>
          </cell>
          <cell r="D25">
            <v>1</v>
          </cell>
          <cell r="E25">
            <v>20</v>
          </cell>
          <cell r="F25">
            <v>4.2</v>
          </cell>
          <cell r="G25">
            <v>6.6</v>
          </cell>
          <cell r="H25">
            <v>0.36641221374045801</v>
          </cell>
        </row>
        <row r="26">
          <cell r="A26" t="str">
            <v>PROYECTOS ACUEDUCTO</v>
          </cell>
          <cell r="B26">
            <v>70</v>
          </cell>
          <cell r="C26">
            <v>17</v>
          </cell>
          <cell r="D26">
            <v>1</v>
          </cell>
          <cell r="E26">
            <v>20</v>
          </cell>
          <cell r="F26">
            <v>0</v>
          </cell>
          <cell r="G26">
            <v>0</v>
          </cell>
          <cell r="H26">
            <v>0.19540229885057472</v>
          </cell>
        </row>
        <row r="27">
          <cell r="A27" t="str">
            <v>REFERENCIACIÓN ACUEDUCTO</v>
          </cell>
          <cell r="B27">
            <v>1</v>
          </cell>
          <cell r="C27">
            <v>0</v>
          </cell>
          <cell r="F27">
            <v>0.19540226459503174</v>
          </cell>
          <cell r="G27">
            <v>0.19540226459503174</v>
          </cell>
          <cell r="H27">
            <v>0.19540226459503174</v>
          </cell>
        </row>
        <row r="28">
          <cell r="A28" t="str">
            <v>Total general</v>
          </cell>
          <cell r="B28">
            <v>3006</v>
          </cell>
          <cell r="C28">
            <v>1085</v>
          </cell>
          <cell r="F28">
            <v>1085</v>
          </cell>
          <cell r="G28">
            <v>1085</v>
          </cell>
          <cell r="H28">
            <v>0.26521632852603277</v>
          </cell>
        </row>
        <row r="29">
          <cell r="A29" t="str">
            <v>RETIRO MEDIDOR</v>
          </cell>
          <cell r="B29">
            <v>121</v>
          </cell>
          <cell r="C29">
            <v>52</v>
          </cell>
          <cell r="F29">
            <v>0.26521611213684082</v>
          </cell>
          <cell r="G29">
            <v>0.26521611213684082</v>
          </cell>
          <cell r="H29">
            <v>0.26521611213684082</v>
          </cell>
        </row>
      </sheetData>
      <sheetData sheetId="4" refreshError="1">
        <row r="12">
          <cell r="A12" t="str">
            <v>CAMBIO ACOMETIDAS CONTRATO</v>
          </cell>
          <cell r="B12">
            <v>3</v>
          </cell>
          <cell r="C12">
            <v>2</v>
          </cell>
          <cell r="F12">
            <v>2</v>
          </cell>
          <cell r="G12">
            <v>2</v>
          </cell>
          <cell r="H12">
            <v>0.4</v>
          </cell>
        </row>
        <row r="13">
          <cell r="A13" t="str">
            <v>CARROTANQUE</v>
          </cell>
          <cell r="B13">
            <v>21</v>
          </cell>
          <cell r="C13">
            <v>1</v>
          </cell>
          <cell r="D13">
            <v>1</v>
          </cell>
          <cell r="E13">
            <v>46</v>
          </cell>
          <cell r="F13">
            <v>0.5</v>
          </cell>
          <cell r="G13">
            <v>0.5</v>
          </cell>
          <cell r="H13">
            <v>4.5454545454545456E-2</v>
          </cell>
        </row>
        <row r="14">
          <cell r="A14" t="str">
            <v>CASAS SIN AGUA</v>
          </cell>
          <cell r="B14">
            <v>419</v>
          </cell>
          <cell r="C14">
            <v>603</v>
          </cell>
          <cell r="D14">
            <v>1</v>
          </cell>
          <cell r="E14">
            <v>61</v>
          </cell>
          <cell r="F14">
            <v>6.9</v>
          </cell>
          <cell r="G14">
            <v>16.8</v>
          </cell>
          <cell r="H14">
            <v>0.59001956947162426</v>
          </cell>
        </row>
        <row r="15">
          <cell r="A15" t="str">
            <v>CORTE Y RECONEXION</v>
          </cell>
          <cell r="B15">
            <v>7</v>
          </cell>
          <cell r="C15">
            <v>8</v>
          </cell>
          <cell r="F15">
            <v>8</v>
          </cell>
          <cell r="G15">
            <v>8</v>
          </cell>
          <cell r="H15">
            <v>0.53333333333333333</v>
          </cell>
        </row>
        <row r="16">
          <cell r="A16" t="str">
            <v>DAÑOS ACUEDUCTO</v>
          </cell>
          <cell r="B16">
            <v>537</v>
          </cell>
          <cell r="C16">
            <v>199</v>
          </cell>
          <cell r="D16">
            <v>7.32258064516129</v>
          </cell>
          <cell r="E16">
            <v>61</v>
          </cell>
          <cell r="F16">
            <v>1.2</v>
          </cell>
          <cell r="G16">
            <v>1.6</v>
          </cell>
          <cell r="H16">
            <v>0.2703804347826087</v>
          </cell>
        </row>
        <row r="17">
          <cell r="A17" t="str">
            <v>ESCOMBROS DAÑOS ACUEDUCTO</v>
          </cell>
          <cell r="B17">
            <v>220</v>
          </cell>
          <cell r="C17">
            <v>6</v>
          </cell>
          <cell r="D17">
            <v>1</v>
          </cell>
          <cell r="E17">
            <v>61</v>
          </cell>
          <cell r="F17">
            <v>3.6</v>
          </cell>
          <cell r="G17">
            <v>3.7</v>
          </cell>
          <cell r="H17">
            <v>2.6548672566371681E-2</v>
          </cell>
        </row>
        <row r="18">
          <cell r="A18" t="str">
            <v>FRAUDES</v>
          </cell>
          <cell r="B18">
            <v>314</v>
          </cell>
          <cell r="C18">
            <v>45</v>
          </cell>
          <cell r="D18">
            <v>1</v>
          </cell>
          <cell r="E18">
            <v>21</v>
          </cell>
          <cell r="F18">
            <v>15</v>
          </cell>
          <cell r="G18">
            <v>17.100000000000001</v>
          </cell>
          <cell r="H18">
            <v>0.12534818941504178</v>
          </cell>
        </row>
        <row r="19">
          <cell r="A19" t="str">
            <v>GARANTIAS INSTALACIONES</v>
          </cell>
          <cell r="B19">
            <v>11</v>
          </cell>
          <cell r="C19">
            <v>4</v>
          </cell>
          <cell r="F19">
            <v>4</v>
          </cell>
          <cell r="G19">
            <v>4</v>
          </cell>
          <cell r="H19">
            <v>0.26666666666666666</v>
          </cell>
        </row>
        <row r="20">
          <cell r="A20" t="str">
            <v>INSTALACIONES ACUEDUCTO</v>
          </cell>
          <cell r="B20">
            <v>6</v>
          </cell>
          <cell r="C20">
            <v>73</v>
          </cell>
          <cell r="F20">
            <v>73</v>
          </cell>
          <cell r="G20">
            <v>73</v>
          </cell>
          <cell r="H20">
            <v>0.92405063291139244</v>
          </cell>
        </row>
        <row r="21">
          <cell r="A21" t="str">
            <v>MEDIDORES 1/2 Y 1"</v>
          </cell>
          <cell r="B21">
            <v>2</v>
          </cell>
          <cell r="C21">
            <v>3</v>
          </cell>
          <cell r="F21">
            <v>3</v>
          </cell>
          <cell r="G21">
            <v>3</v>
          </cell>
          <cell r="H21">
            <v>0.6</v>
          </cell>
        </row>
        <row r="22">
          <cell r="A22" t="str">
            <v>MMTO VALVULAS E HIDRANTES</v>
          </cell>
          <cell r="B22">
            <v>49</v>
          </cell>
          <cell r="C22">
            <v>4</v>
          </cell>
          <cell r="D22">
            <v>1</v>
          </cell>
          <cell r="E22">
            <v>61</v>
          </cell>
          <cell r="F22">
            <v>0.8</v>
          </cell>
          <cell r="G22">
            <v>0.9</v>
          </cell>
          <cell r="H22">
            <v>7.5471698113207544E-2</v>
          </cell>
        </row>
        <row r="23">
          <cell r="A23" t="str">
            <v>OBRAS ACCESORIAS DAÑOS ACUEDUCTO</v>
          </cell>
          <cell r="B23">
            <v>42</v>
          </cell>
          <cell r="C23">
            <v>1</v>
          </cell>
          <cell r="F23">
            <v>1</v>
          </cell>
          <cell r="G23">
            <v>1</v>
          </cell>
          <cell r="H23">
            <v>2.3255813953488372E-2</v>
          </cell>
        </row>
        <row r="24">
          <cell r="A24" t="str">
            <v>OBRAS ACCESORIAS INSTALACIONES</v>
          </cell>
          <cell r="B24">
            <v>927</v>
          </cell>
          <cell r="C24">
            <v>0</v>
          </cell>
          <cell r="F24">
            <v>0</v>
          </cell>
          <cell r="G24">
            <v>0</v>
          </cell>
          <cell r="H24">
            <v>0</v>
          </cell>
        </row>
        <row r="25">
          <cell r="A25" t="str">
            <v>PITOMETRÍA</v>
          </cell>
          <cell r="B25">
            <v>47</v>
          </cell>
          <cell r="C25">
            <v>39</v>
          </cell>
          <cell r="D25">
            <v>1</v>
          </cell>
          <cell r="E25">
            <v>21</v>
          </cell>
          <cell r="F25">
            <v>2.2000000000000002</v>
          </cell>
          <cell r="G25">
            <v>4.0999999999999996</v>
          </cell>
          <cell r="H25">
            <v>0.45348837209302323</v>
          </cell>
        </row>
        <row r="26">
          <cell r="A26" t="str">
            <v>PROYECTOS ACUEDUCTO</v>
          </cell>
          <cell r="B26">
            <v>74</v>
          </cell>
          <cell r="C26">
            <v>15</v>
          </cell>
          <cell r="F26">
            <v>15</v>
          </cell>
          <cell r="G26">
            <v>15</v>
          </cell>
          <cell r="H26">
            <v>0.16853932584269662</v>
          </cell>
        </row>
        <row r="27">
          <cell r="A27" t="str">
            <v>REFERENCIACIÓN ACUEDUCTO</v>
          </cell>
          <cell r="B27">
            <v>0</v>
          </cell>
          <cell r="C27">
            <v>3</v>
          </cell>
          <cell r="F27">
            <v>3</v>
          </cell>
          <cell r="G27">
            <v>3</v>
          </cell>
          <cell r="H27">
            <v>1</v>
          </cell>
        </row>
        <row r="28">
          <cell r="A28" t="str">
            <v>#N/A</v>
          </cell>
          <cell r="B28">
            <v>3</v>
          </cell>
          <cell r="C28">
            <v>1</v>
          </cell>
          <cell r="F28">
            <v>1</v>
          </cell>
          <cell r="G28">
            <v>1</v>
          </cell>
          <cell r="H28">
            <v>1</v>
          </cell>
        </row>
        <row r="29">
          <cell r="A29" t="str">
            <v>Total general</v>
          </cell>
          <cell r="B29">
            <v>2679</v>
          </cell>
          <cell r="C29">
            <v>1006</v>
          </cell>
          <cell r="F29">
            <v>1006</v>
          </cell>
          <cell r="G29">
            <v>1006</v>
          </cell>
          <cell r="H29">
            <v>0.2729986431478969</v>
          </cell>
        </row>
        <row r="30">
          <cell r="F30">
            <v>0.27299857139587402</v>
          </cell>
          <cell r="G30">
            <v>0.27299857139587402</v>
          </cell>
          <cell r="H30">
            <v>0.27299857139587402</v>
          </cell>
        </row>
      </sheetData>
      <sheetData sheetId="5" refreshError="1">
        <row r="12">
          <cell r="A12" t="str">
            <v>CAMBIO ACOMETIDAS CONTRATO</v>
          </cell>
          <cell r="B12">
            <v>8</v>
          </cell>
          <cell r="C12">
            <v>8</v>
          </cell>
          <cell r="F12">
            <v>8</v>
          </cell>
          <cell r="G12">
            <v>8</v>
          </cell>
          <cell r="H12">
            <v>0.5</v>
          </cell>
        </row>
        <row r="13">
          <cell r="A13" t="str">
            <v>CARROTANQUE</v>
          </cell>
          <cell r="B13">
            <v>123</v>
          </cell>
          <cell r="C13">
            <v>1</v>
          </cell>
          <cell r="D13">
            <v>1</v>
          </cell>
          <cell r="E13">
            <v>63</v>
          </cell>
          <cell r="F13">
            <v>2</v>
          </cell>
          <cell r="G13">
            <v>2</v>
          </cell>
          <cell r="H13">
            <v>8.0645161290322578E-3</v>
          </cell>
        </row>
        <row r="14">
          <cell r="A14" t="str">
            <v>CASAS SIN AGUA</v>
          </cell>
          <cell r="B14">
            <v>465</v>
          </cell>
          <cell r="C14">
            <v>735</v>
          </cell>
          <cell r="D14">
            <v>1</v>
          </cell>
          <cell r="E14">
            <v>63</v>
          </cell>
          <cell r="F14">
            <v>7.4</v>
          </cell>
          <cell r="G14">
            <v>19</v>
          </cell>
          <cell r="H14">
            <v>0.61250000000000004</v>
          </cell>
        </row>
        <row r="15">
          <cell r="A15" t="str">
            <v>CORTE Y RECONEXION</v>
          </cell>
          <cell r="B15">
            <v>15</v>
          </cell>
          <cell r="C15">
            <v>32</v>
          </cell>
          <cell r="F15">
            <v>32</v>
          </cell>
          <cell r="G15">
            <v>32</v>
          </cell>
          <cell r="H15">
            <v>0.68085106382978722</v>
          </cell>
        </row>
        <row r="16">
          <cell r="A16" t="str">
            <v>DAÑOS ACUEDUCTO</v>
          </cell>
          <cell r="B16">
            <v>640</v>
          </cell>
          <cell r="C16">
            <v>287</v>
          </cell>
          <cell r="D16">
            <v>7</v>
          </cell>
          <cell r="E16">
            <v>55.285714285714285</v>
          </cell>
          <cell r="F16">
            <v>1.7</v>
          </cell>
          <cell r="G16">
            <v>2.4</v>
          </cell>
          <cell r="H16">
            <v>0.30960086299892126</v>
          </cell>
        </row>
        <row r="17">
          <cell r="A17" t="str">
            <v>ESCOMBROS DAÑOS ACUEDUCTO</v>
          </cell>
          <cell r="B17">
            <v>205</v>
          </cell>
          <cell r="C17">
            <v>9</v>
          </cell>
          <cell r="D17">
            <v>1</v>
          </cell>
          <cell r="E17">
            <v>63</v>
          </cell>
          <cell r="F17">
            <v>3.3</v>
          </cell>
          <cell r="G17">
            <v>3.4</v>
          </cell>
          <cell r="H17">
            <v>4.2056074766355138E-2</v>
          </cell>
        </row>
        <row r="18">
          <cell r="A18" t="str">
            <v>FRAUDES</v>
          </cell>
          <cell r="B18">
            <v>356</v>
          </cell>
          <cell r="C18">
            <v>255</v>
          </cell>
          <cell r="D18">
            <v>1</v>
          </cell>
          <cell r="E18">
            <v>25</v>
          </cell>
          <cell r="F18">
            <v>14.2</v>
          </cell>
          <cell r="G18">
            <v>24.4</v>
          </cell>
          <cell r="H18">
            <v>0.41734860883797054</v>
          </cell>
        </row>
        <row r="19">
          <cell r="A19" t="str">
            <v>GARANTIAS INSTALACIONES</v>
          </cell>
          <cell r="B19">
            <v>32</v>
          </cell>
          <cell r="C19">
            <v>7</v>
          </cell>
          <cell r="F19">
            <v>7</v>
          </cell>
          <cell r="G19">
            <v>7</v>
          </cell>
          <cell r="H19">
            <v>0.17948717948717949</v>
          </cell>
        </row>
        <row r="20">
          <cell r="A20" t="str">
            <v>INSTALACIONES ACUEDUCTO</v>
          </cell>
          <cell r="B20">
            <v>4</v>
          </cell>
          <cell r="C20">
            <v>91</v>
          </cell>
          <cell r="F20">
            <v>91</v>
          </cell>
          <cell r="G20">
            <v>91</v>
          </cell>
          <cell r="H20">
            <v>0.95789473684210524</v>
          </cell>
        </row>
        <row r="21">
          <cell r="A21" t="str">
            <v>MEDIDORES 1/2 Y 1"</v>
          </cell>
          <cell r="B21">
            <v>2</v>
          </cell>
          <cell r="C21">
            <v>3</v>
          </cell>
          <cell r="F21">
            <v>3</v>
          </cell>
          <cell r="G21">
            <v>3</v>
          </cell>
          <cell r="H21">
            <v>0.6</v>
          </cell>
        </row>
        <row r="22">
          <cell r="A22" t="str">
            <v>MMTO VALVULAS E HIDRANTES</v>
          </cell>
          <cell r="B22">
            <v>36</v>
          </cell>
          <cell r="C22">
            <v>12</v>
          </cell>
          <cell r="D22">
            <v>2</v>
          </cell>
          <cell r="E22">
            <v>44</v>
          </cell>
          <cell r="F22">
            <v>0.4</v>
          </cell>
          <cell r="G22">
            <v>0.5</v>
          </cell>
          <cell r="H22">
            <v>0.25</v>
          </cell>
        </row>
        <row r="23">
          <cell r="A23" t="str">
            <v>OBRAS ACCESORIAS DAÑOS ACUEDUCTO</v>
          </cell>
          <cell r="B23">
            <v>9</v>
          </cell>
          <cell r="C23">
            <v>22</v>
          </cell>
          <cell r="F23">
            <v>22</v>
          </cell>
          <cell r="G23">
            <v>22</v>
          </cell>
          <cell r="H23">
            <v>0.70967741935483875</v>
          </cell>
        </row>
        <row r="24">
          <cell r="A24" t="str">
            <v>OBRAS ACCESORIAS INSTALACIONES</v>
          </cell>
          <cell r="B24">
            <v>1132</v>
          </cell>
          <cell r="C24">
            <v>0</v>
          </cell>
          <cell r="F24">
            <v>0</v>
          </cell>
          <cell r="G24">
            <v>0</v>
          </cell>
          <cell r="H24">
            <v>0</v>
          </cell>
        </row>
        <row r="25">
          <cell r="A25" t="str">
            <v>PITOMETRÍA</v>
          </cell>
          <cell r="B25">
            <v>44</v>
          </cell>
          <cell r="C25">
            <v>71</v>
          </cell>
          <cell r="D25">
            <v>3</v>
          </cell>
          <cell r="E25">
            <v>31.333333333333332</v>
          </cell>
          <cell r="F25">
            <v>0.5</v>
          </cell>
          <cell r="G25">
            <v>1.2</v>
          </cell>
          <cell r="H25">
            <v>0.61739130434782608</v>
          </cell>
        </row>
        <row r="26">
          <cell r="A26" t="str">
            <v>PROYECTOS ACUEDUCTO</v>
          </cell>
          <cell r="B26">
            <v>51</v>
          </cell>
          <cell r="C26">
            <v>7</v>
          </cell>
          <cell r="F26">
            <v>7</v>
          </cell>
          <cell r="G26">
            <v>7</v>
          </cell>
          <cell r="H26">
            <v>0.1206896551724138</v>
          </cell>
        </row>
        <row r="27">
          <cell r="A27" t="str">
            <v>SECTOR SIN AGUA</v>
          </cell>
          <cell r="B27">
            <v>0</v>
          </cell>
          <cell r="C27">
            <v>1</v>
          </cell>
          <cell r="F27">
            <v>1</v>
          </cell>
          <cell r="G27">
            <v>1</v>
          </cell>
          <cell r="H27">
            <v>1</v>
          </cell>
        </row>
        <row r="28">
          <cell r="A28" t="str">
            <v>#N/A</v>
          </cell>
          <cell r="B28">
            <v>3</v>
          </cell>
          <cell r="C28">
            <v>1</v>
          </cell>
          <cell r="F28">
            <v>1</v>
          </cell>
          <cell r="G28">
            <v>1</v>
          </cell>
          <cell r="H28">
            <v>0.25</v>
          </cell>
        </row>
        <row r="29">
          <cell r="A29" t="str">
            <v>Total general</v>
          </cell>
          <cell r="B29">
            <v>2679</v>
          </cell>
          <cell r="C29">
            <v>1006</v>
          </cell>
          <cell r="F29">
            <v>0.25</v>
          </cell>
          <cell r="G29">
            <v>0.25</v>
          </cell>
          <cell r="H29">
            <v>0.25</v>
          </cell>
        </row>
        <row r="30">
          <cell r="F30">
            <v>0.25</v>
          </cell>
          <cell r="G30">
            <v>0.25</v>
          </cell>
          <cell r="H30">
            <v>0.25</v>
          </cell>
        </row>
        <row r="31">
          <cell r="F31">
            <v>0.25</v>
          </cell>
          <cell r="G31">
            <v>0.25</v>
          </cell>
          <cell r="H31">
            <v>0.25</v>
          </cell>
        </row>
        <row r="32">
          <cell r="F32">
            <v>0.25</v>
          </cell>
          <cell r="G32">
            <v>0.25</v>
          </cell>
          <cell r="H32">
            <v>0.25</v>
          </cell>
        </row>
        <row r="33">
          <cell r="A33" t="str">
            <v>Total general</v>
          </cell>
          <cell r="B33">
            <v>3125</v>
          </cell>
          <cell r="C33">
            <v>1542</v>
          </cell>
          <cell r="F33">
            <v>1542</v>
          </cell>
          <cell r="G33">
            <v>1542</v>
          </cell>
          <cell r="H33">
            <v>0.33040497107349476</v>
          </cell>
        </row>
        <row r="34">
          <cell r="F34">
            <v>0.33040475845336914</v>
          </cell>
          <cell r="G34">
            <v>0.33040475845336914</v>
          </cell>
          <cell r="H34">
            <v>0.33040475845336914</v>
          </cell>
        </row>
      </sheetData>
      <sheetData sheetId="6"/>
      <sheetData sheetId="7"/>
      <sheetData sheetId="8" refreshError="1"/>
      <sheetData sheetId="9" refreshError="1"/>
      <sheetData sheetId="10" refreshError="1"/>
      <sheetData sheetId="11"/>
      <sheetData sheetId="12"/>
      <sheetData sheetId="13" refreshError="1"/>
      <sheetData sheetId="14"/>
      <sheetData sheetId="15"/>
      <sheetData sheetId="16"/>
      <sheetData sheetId="17"/>
      <sheetData sheetId="18" refreshError="1"/>
      <sheetData sheetId="19" refreshError="1"/>
      <sheetData sheetId="20"/>
      <sheetData sheetId="21">
        <row r="12">
          <cell r="A12">
            <v>0</v>
          </cell>
        </row>
      </sheetData>
      <sheetData sheetId="22"/>
      <sheetData sheetId="23"/>
      <sheetData sheetId="24"/>
      <sheetData sheetId="25"/>
      <sheetData sheetId="26"/>
      <sheetData sheetId="27"/>
      <sheetData sheetId="28" refreshError="1"/>
      <sheetData sheetId="29" refreshError="1"/>
      <sheetData sheetId="30" refreshError="1"/>
      <sheetData sheetId="31" refreshError="1"/>
      <sheetData sheetId="32"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esorios_Calibración"/>
      <sheetName val="Accesorios_Flujo C-1"/>
      <sheetName val="Accesorios_Flujo C-2"/>
      <sheetName val="Accesorios_Flujo C2 y C3 por V5"/>
      <sheetName val="Accesorios_Fluj C2 y C3 por CH3"/>
      <sheetName val="Accesorios_Fluj C2 y C3 por (c)"/>
      <sheetName val="Accesorios_Flujo por C3"/>
      <sheetName val="Coficiente de Pérdidas"/>
      <sheetName val="Sheet3"/>
    </sheetNames>
    <sheetDataSet>
      <sheetData sheetId="0"/>
      <sheetData sheetId="1"/>
      <sheetData sheetId="2"/>
      <sheetData sheetId="3"/>
      <sheetData sheetId="4"/>
      <sheetData sheetId="5"/>
      <sheetData sheetId="6"/>
      <sheetData sheetId="7">
        <row r="2">
          <cell r="A2">
            <v>0</v>
          </cell>
          <cell r="B2">
            <v>0</v>
          </cell>
        </row>
        <row r="3">
          <cell r="A3">
            <v>5</v>
          </cell>
          <cell r="B3">
            <v>2.4E-2</v>
          </cell>
        </row>
        <row r="4">
          <cell r="A4">
            <v>10</v>
          </cell>
          <cell r="B4">
            <v>4.3999999999999997E-2</v>
          </cell>
        </row>
        <row r="5">
          <cell r="A5">
            <v>15</v>
          </cell>
          <cell r="B5">
            <v>6.2E-2</v>
          </cell>
        </row>
        <row r="6">
          <cell r="A6">
            <v>22.5</v>
          </cell>
          <cell r="B6">
            <v>0.154</v>
          </cell>
        </row>
        <row r="7">
          <cell r="A7">
            <v>30</v>
          </cell>
          <cell r="B7">
            <v>0.16500000000000001</v>
          </cell>
        </row>
        <row r="8">
          <cell r="A8">
            <v>45</v>
          </cell>
          <cell r="B8">
            <v>0.28399999999999997</v>
          </cell>
        </row>
        <row r="9">
          <cell r="A9">
            <v>60</v>
          </cell>
          <cell r="B9">
            <v>0.26800000000000002</v>
          </cell>
        </row>
        <row r="10">
          <cell r="A10">
            <v>90</v>
          </cell>
          <cell r="B10">
            <v>0.27200000000000002</v>
          </cell>
        </row>
      </sheetData>
      <sheetData sheetId="8"/>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I.U (2)"/>
      <sheetName val="Datos generales"/>
      <sheetName val="Datos de entrada"/>
      <sheetName val="FOR-001"/>
      <sheetName val="Sábana"/>
      <sheetName val="AIUI calculado"/>
      <sheetName val="Cuadro1"/>
      <sheetName val="Cuadro2"/>
      <sheetName val="Cuadro3"/>
      <sheetName val="Exper."/>
      <sheetName val="OtrosCálculos"/>
      <sheetName val="A.I.U"/>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lculo_Desctos"/>
      <sheetName val="Resume_Ind"/>
      <sheetName val="DATOS"/>
      <sheetName val="Tabla_Descuentos"/>
    </sheetNames>
    <sheetDataSet>
      <sheetData sheetId="0"/>
      <sheetData sheetId="1"/>
      <sheetData sheetId="2"/>
      <sheetData sheetId="3">
        <row r="1">
          <cell r="A1" t="str">
            <v>ID_IND</v>
          </cell>
          <cell r="B1" t="str">
            <v>Descripción Indicador</v>
          </cell>
          <cell r="C1" t="str">
            <v>Tiempo atención</v>
          </cell>
          <cell r="D1" t="str">
            <v>Valor unitario del descuento</v>
          </cell>
        </row>
        <row r="2">
          <cell r="A2">
            <v>1</v>
          </cell>
          <cell r="B2" t="str">
            <v>Reparación daños acometida</v>
          </cell>
          <cell r="C2" t="str">
            <v>24 horas</v>
          </cell>
          <cell r="D2">
            <v>20000</v>
          </cell>
        </row>
        <row r="3">
          <cell r="A3">
            <v>2</v>
          </cell>
          <cell r="B3" t="str">
            <v>Restablecimiento del servicio de una casa sin agua</v>
          </cell>
          <cell r="C3" t="str">
            <v>12 horas</v>
          </cell>
          <cell r="D3">
            <v>20000</v>
          </cell>
        </row>
        <row r="4">
          <cell r="A4">
            <v>3</v>
          </cell>
          <cell r="B4" t="str">
            <v>Atención casa sin agua por medidor robado u obstruido</v>
          </cell>
          <cell r="C4" t="str">
            <v>6 horas</v>
          </cell>
          <cell r="D4">
            <v>20000</v>
          </cell>
        </row>
        <row r="5">
          <cell r="A5">
            <v>5</v>
          </cell>
          <cell r="B5" t="str">
            <v>Cambio de acometida</v>
          </cell>
          <cell r="C5" t="str">
            <v>24 horas cuando el cliente está sin agua</v>
          </cell>
          <cell r="D5">
            <v>20000</v>
          </cell>
        </row>
        <row r="6">
          <cell r="A6">
            <v>6</v>
          </cell>
          <cell r="B6" t="str">
            <v>Atención de quejas y reclamos</v>
          </cell>
          <cell r="C6" t="str">
            <v>2 días</v>
          </cell>
          <cell r="D6">
            <v>100000</v>
          </cell>
        </row>
        <row r="7">
          <cell r="A7">
            <v>7</v>
          </cell>
          <cell r="B7" t="str">
            <v>Reparación de daños en red</v>
          </cell>
          <cell r="C7" t="str">
            <v>24 horas</v>
          </cell>
          <cell r="D7">
            <v>200000</v>
          </cell>
        </row>
        <row r="8">
          <cell r="A8">
            <v>9</v>
          </cell>
          <cell r="B8" t="str">
            <v>Construcción o reparación de andenes, cordones, cunetas, engramados, Construcción,  reconstrucción y realces de cajas de válvula y demás obras de acabado (no se incluyen acabados especiales).</v>
          </cell>
          <cell r="C8" t="str">
            <v>2 días calendario</v>
          </cell>
          <cell r="D8">
            <v>50000</v>
          </cell>
        </row>
        <row r="9">
          <cell r="A9">
            <v>10</v>
          </cell>
          <cell r="B9" t="str">
            <v>Pavimentación de zanjas y apiques</v>
          </cell>
          <cell r="C9" t="str">
            <v>8 días calendario</v>
          </cell>
          <cell r="D9">
            <v>100000</v>
          </cell>
        </row>
      </sheetData>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2"/>
      <sheetName val="Hoja1"/>
      <sheetName val="Design"/>
      <sheetName val="Design (3)"/>
      <sheetName val="Resumen"/>
      <sheetName val="AREAS"/>
      <sheetName val="AREAS (2)"/>
      <sheetName val="Base de Diseño"/>
      <sheetName val="Design_(3)"/>
      <sheetName val="AREAS_(2)"/>
      <sheetName val="Base_de_Diseño"/>
      <sheetName val="Design_(3)2"/>
      <sheetName val="AREAS_(2)2"/>
      <sheetName val="Base_de_Diseño2"/>
      <sheetName val="Design_(3)1"/>
      <sheetName val="AREAS_(2)1"/>
      <sheetName val="Base_de_Diseño1"/>
      <sheetName val="ENE"/>
      <sheetName val="FEB"/>
      <sheetName val="MAR"/>
      <sheetName val="Seguimiento"/>
      <sheetName val="Resumen metas"/>
      <sheetName val="Brecha EPM"/>
    </sheetNames>
    <sheetDataSet>
      <sheetData sheetId="0" refreshError="1"/>
      <sheetData sheetId="1" refreshError="1"/>
      <sheetData sheetId="2" refreshError="1">
        <row r="24">
          <cell r="A24">
            <v>41</v>
          </cell>
          <cell r="B24" t="str">
            <v>C23</v>
          </cell>
          <cell r="C24" t="str">
            <v>C24</v>
          </cell>
          <cell r="G24">
            <v>0</v>
          </cell>
          <cell r="J24">
            <v>0</v>
          </cell>
          <cell r="K24">
            <v>0</v>
          </cell>
          <cell r="L24">
            <v>0</v>
          </cell>
          <cell r="M24">
            <v>0</v>
          </cell>
          <cell r="N24">
            <v>0</v>
          </cell>
          <cell r="O24">
            <v>0</v>
          </cell>
          <cell r="P24">
            <v>0</v>
          </cell>
          <cell r="Q24">
            <v>0.14000000000000001</v>
          </cell>
          <cell r="S24">
            <v>0.14000000000000001</v>
          </cell>
          <cell r="T24">
            <v>98</v>
          </cell>
          <cell r="U24">
            <v>55</v>
          </cell>
          <cell r="V24">
            <v>0.68799999999999994</v>
          </cell>
          <cell r="X24">
            <v>0</v>
          </cell>
          <cell r="Y24">
            <v>0</v>
          </cell>
          <cell r="AA24">
            <v>0</v>
          </cell>
          <cell r="AB24">
            <v>0</v>
          </cell>
          <cell r="AC24">
            <v>0.58479999999999999</v>
          </cell>
          <cell r="AD24">
            <v>8.1872E-2</v>
          </cell>
          <cell r="AE24">
            <v>0.36391863839017491</v>
          </cell>
          <cell r="AF24">
            <v>0.39191863839017493</v>
          </cell>
          <cell r="AG24">
            <v>0.40591863839017495</v>
          </cell>
          <cell r="AH24">
            <v>1.5</v>
          </cell>
          <cell r="AI24">
            <v>34.4</v>
          </cell>
          <cell r="AJ24">
            <v>2.73</v>
          </cell>
          <cell r="AK24">
            <v>8</v>
          </cell>
          <cell r="AL24">
            <v>0.2</v>
          </cell>
          <cell r="AM24">
            <v>1.4E-2</v>
          </cell>
          <cell r="AN24">
            <v>2.6416015625000004E-2</v>
          </cell>
          <cell r="AO24">
            <v>3.125E-2</v>
          </cell>
          <cell r="AP24">
            <v>0.132080078125</v>
          </cell>
          <cell r="AQ24">
            <v>0.61072897398997683</v>
          </cell>
          <cell r="AR24">
            <v>1.4466834904916968</v>
          </cell>
          <cell r="AS24">
            <v>0.28711075111550549</v>
          </cell>
          <cell r="AT24">
            <v>1.901069723093016E-2</v>
          </cell>
          <cell r="AU24">
            <v>4.5426712855930168E-2</v>
          </cell>
          <cell r="AV24">
            <v>1.6044969145610353</v>
          </cell>
          <cell r="AW24">
            <v>50.406757194924396</v>
          </cell>
          <cell r="AX24">
            <v>2.9757915078715665E-2</v>
          </cell>
          <cell r="AY24">
            <v>63.606269545937934</v>
          </cell>
          <cell r="AZ24" t="b">
            <v>0</v>
          </cell>
          <cell r="BA24">
            <v>0</v>
          </cell>
          <cell r="BB24">
            <v>1E-3</v>
          </cell>
          <cell r="BC24">
            <v>0</v>
          </cell>
          <cell r="BD24">
            <v>0</v>
          </cell>
          <cell r="BE24">
            <v>1E-3</v>
          </cell>
          <cell r="BF24">
            <v>0</v>
          </cell>
          <cell r="BG24">
            <v>2.6748963180841235E-2</v>
          </cell>
          <cell r="BH24">
            <v>5.9999999999999991</v>
          </cell>
          <cell r="BI24">
            <v>1.2</v>
          </cell>
          <cell r="BJ24">
            <v>2.3094556883468089E-2</v>
          </cell>
          <cell r="BK24">
            <v>5.4344556883468093E-2</v>
          </cell>
          <cell r="BL24">
            <v>7.4482604539801915E-6</v>
          </cell>
          <cell r="BM24">
            <v>6.5222406172706485E-2</v>
          </cell>
          <cell r="BN24">
            <v>0</v>
          </cell>
          <cell r="BO24">
            <v>701.46299999999997</v>
          </cell>
          <cell r="BP24">
            <v>700.52299999999991</v>
          </cell>
          <cell r="BQ24">
            <v>701.66300000000001</v>
          </cell>
          <cell r="BR24">
            <v>700.72299999999996</v>
          </cell>
          <cell r="BS24">
            <v>702.86300000000006</v>
          </cell>
          <cell r="BT24">
            <v>701.923</v>
          </cell>
          <cell r="BU24" t="b">
            <v>0</v>
          </cell>
          <cell r="BV24">
            <v>1.2000000000000455</v>
          </cell>
          <cell r="BW24">
            <v>1.2000000000000455</v>
          </cell>
          <cell r="BX24">
            <v>1.4000000000000454</v>
          </cell>
          <cell r="BY24">
            <v>200</v>
          </cell>
          <cell r="BZ24">
            <v>0.65</v>
          </cell>
          <cell r="CA24">
            <v>0.25</v>
          </cell>
          <cell r="CB24">
            <v>1.2000000000000455</v>
          </cell>
          <cell r="CC24">
            <v>1.517237881576035</v>
          </cell>
          <cell r="CD24">
            <v>1346.1693104283372</v>
          </cell>
          <cell r="CE24">
            <v>7.2123844739336085E-2</v>
          </cell>
          <cell r="CF24">
            <v>595.02171909952267</v>
          </cell>
          <cell r="CG24">
            <v>1941.1910295278599</v>
          </cell>
          <cell r="CH24">
            <v>1.5</v>
          </cell>
          <cell r="CI24">
            <v>2243</v>
          </cell>
          <cell r="CJ24">
            <v>1.2981660919713731</v>
          </cell>
          <cell r="CK24">
            <v>1.5</v>
          </cell>
          <cell r="CL24">
            <v>1</v>
          </cell>
          <cell r="CM24">
            <v>2</v>
          </cell>
        </row>
        <row r="25">
          <cell r="A25">
            <v>42</v>
          </cell>
          <cell r="B25" t="str">
            <v>C24</v>
          </cell>
          <cell r="C25" t="str">
            <v>C25</v>
          </cell>
          <cell r="F25">
            <v>0</v>
          </cell>
          <cell r="G25">
            <v>0</v>
          </cell>
          <cell r="J25">
            <v>0</v>
          </cell>
          <cell r="K25">
            <v>0</v>
          </cell>
          <cell r="L25">
            <v>0</v>
          </cell>
          <cell r="M25">
            <v>0</v>
          </cell>
          <cell r="N25">
            <v>0</v>
          </cell>
          <cell r="O25">
            <v>0</v>
          </cell>
          <cell r="P25">
            <v>0</v>
          </cell>
          <cell r="Q25">
            <v>0.06</v>
          </cell>
          <cell r="R25">
            <v>2.29</v>
          </cell>
          <cell r="S25">
            <v>2.4900000000000002</v>
          </cell>
          <cell r="T25">
            <v>98</v>
          </cell>
          <cell r="U25">
            <v>976</v>
          </cell>
          <cell r="V25">
            <v>0.68799999999999994</v>
          </cell>
          <cell r="X25">
            <v>0</v>
          </cell>
          <cell r="Y25">
            <v>0</v>
          </cell>
          <cell r="AA25">
            <v>0</v>
          </cell>
          <cell r="AB25">
            <v>0</v>
          </cell>
          <cell r="AC25">
            <v>0.58479999999999999</v>
          </cell>
          <cell r="AD25">
            <v>1.4561519999999999</v>
          </cell>
          <cell r="AE25">
            <v>5.2413768138950738</v>
          </cell>
          <cell r="AF25">
            <v>5.739376813895074</v>
          </cell>
          <cell r="AG25">
            <v>5.9883768138950737</v>
          </cell>
          <cell r="AH25">
            <v>5.9883768138950737</v>
          </cell>
          <cell r="AI25">
            <v>21.41</v>
          </cell>
          <cell r="AJ25">
            <v>12.42</v>
          </cell>
          <cell r="AK25">
            <v>8</v>
          </cell>
          <cell r="AL25">
            <v>0.2</v>
          </cell>
          <cell r="AM25">
            <v>1.4E-2</v>
          </cell>
          <cell r="AN25">
            <v>3.604583740234376E-2</v>
          </cell>
          <cell r="AO25">
            <v>6.5625000000000003E-2</v>
          </cell>
          <cell r="AP25">
            <v>0.18022918701171878</v>
          </cell>
          <cell r="AQ25">
            <v>1.5544337415645531</v>
          </cell>
          <cell r="AR25">
            <v>3.1326009684718326</v>
          </cell>
          <cell r="AS25">
            <v>1.6910176312454894</v>
          </cell>
          <cell r="AT25">
            <v>0.12315312216688967</v>
          </cell>
          <cell r="AU25">
            <v>0.15919895956923344</v>
          </cell>
          <cell r="AV25">
            <v>3.4223022332959703</v>
          </cell>
          <cell r="AW25">
            <v>107.51479554486565</v>
          </cell>
          <cell r="AX25">
            <v>5.569816492276302E-2</v>
          </cell>
          <cell r="AY25">
            <v>110.01375000885056</v>
          </cell>
          <cell r="AZ25" t="str">
            <v>46°24'27''</v>
          </cell>
          <cell r="BA25">
            <v>6.9982626934023706</v>
          </cell>
          <cell r="BB25">
            <v>0.114</v>
          </cell>
          <cell r="BC25">
            <v>0.01</v>
          </cell>
          <cell r="BD25">
            <v>2.4E-2</v>
          </cell>
          <cell r="BE25">
            <v>0.14799999999999999</v>
          </cell>
          <cell r="BF25">
            <v>0.14799999999999999</v>
          </cell>
          <cell r="BG25">
            <v>0</v>
          </cell>
          <cell r="BH25">
            <v>0</v>
          </cell>
          <cell r="BI25">
            <v>0</v>
          </cell>
          <cell r="BJ25">
            <v>0</v>
          </cell>
          <cell r="BK25">
            <v>0</v>
          </cell>
          <cell r="BL25">
            <v>0</v>
          </cell>
          <cell r="BM25">
            <v>0</v>
          </cell>
          <cell r="BN25">
            <v>0.15</v>
          </cell>
          <cell r="BO25">
            <v>700.43299999999988</v>
          </cell>
          <cell r="BP25">
            <v>697.77299999999991</v>
          </cell>
          <cell r="BQ25">
            <v>700.63299999999992</v>
          </cell>
          <cell r="BR25">
            <v>697.97299999999996</v>
          </cell>
          <cell r="BS25">
            <v>701.923</v>
          </cell>
          <cell r="BT25">
            <v>699.173</v>
          </cell>
          <cell r="BU25">
            <v>0</v>
          </cell>
          <cell r="BV25">
            <v>1.2900000000000773</v>
          </cell>
          <cell r="BW25">
            <v>1.2000000000000455</v>
          </cell>
          <cell r="BX25">
            <v>1.4900000000000773</v>
          </cell>
          <cell r="BY25">
            <v>200</v>
          </cell>
          <cell r="BZ25">
            <v>0.65</v>
          </cell>
          <cell r="CA25">
            <v>0.25</v>
          </cell>
          <cell r="CB25">
            <v>1.2450000000000614</v>
          </cell>
          <cell r="CC25">
            <v>1.5630104899036985</v>
          </cell>
          <cell r="CD25">
            <v>1386.7810571670566</v>
          </cell>
          <cell r="CE25">
            <v>6.7611691465736201E-2</v>
          </cell>
          <cell r="CF25">
            <v>557.7964545923237</v>
          </cell>
          <cell r="CG25">
            <v>1944.5775117593803</v>
          </cell>
          <cell r="CH25">
            <v>1.5</v>
          </cell>
          <cell r="CI25">
            <v>2243</v>
          </cell>
          <cell r="CJ25">
            <v>1.3004307925274501</v>
          </cell>
          <cell r="CK25">
            <v>1.5</v>
          </cell>
          <cell r="CL25">
            <v>1</v>
          </cell>
          <cell r="CM25">
            <v>2</v>
          </cell>
        </row>
        <row r="26">
          <cell r="A26">
            <v>43</v>
          </cell>
          <cell r="B26" t="str">
            <v>C25</v>
          </cell>
          <cell r="C26" t="str">
            <v>C26</v>
          </cell>
          <cell r="F26">
            <v>0</v>
          </cell>
          <cell r="G26">
            <v>0</v>
          </cell>
          <cell r="J26">
            <v>0</v>
          </cell>
          <cell r="K26">
            <v>0</v>
          </cell>
          <cell r="L26">
            <v>0</v>
          </cell>
          <cell r="M26">
            <v>0</v>
          </cell>
          <cell r="N26">
            <v>0</v>
          </cell>
          <cell r="O26">
            <v>0</v>
          </cell>
          <cell r="P26">
            <v>0</v>
          </cell>
          <cell r="S26">
            <v>2.4900000000000002</v>
          </cell>
          <cell r="T26">
            <v>98</v>
          </cell>
          <cell r="U26">
            <v>976</v>
          </cell>
          <cell r="V26">
            <v>0.68799999999999994</v>
          </cell>
          <cell r="X26">
            <v>0</v>
          </cell>
          <cell r="Y26">
            <v>0</v>
          </cell>
          <cell r="AA26">
            <v>0</v>
          </cell>
          <cell r="AB26">
            <v>0</v>
          </cell>
          <cell r="AC26">
            <v>0.58479999999999999</v>
          </cell>
          <cell r="AD26">
            <v>1.4561519999999999</v>
          </cell>
          <cell r="AE26">
            <v>5.2413768138950738</v>
          </cell>
          <cell r="AF26">
            <v>5.739376813895074</v>
          </cell>
          <cell r="AG26">
            <v>5.9883768138950737</v>
          </cell>
          <cell r="AH26">
            <v>5.9883768138950737</v>
          </cell>
          <cell r="AI26">
            <v>35.950000000000003</v>
          </cell>
          <cell r="AJ26">
            <v>15.24</v>
          </cell>
          <cell r="AK26">
            <v>8</v>
          </cell>
          <cell r="AL26">
            <v>0.2</v>
          </cell>
          <cell r="AM26">
            <v>1.4E-2</v>
          </cell>
          <cell r="AN26">
            <v>3.4239578247070315E-2</v>
          </cell>
          <cell r="AO26">
            <v>6.5625000000000003E-2</v>
          </cell>
          <cell r="AP26">
            <v>0.17119789123535156</v>
          </cell>
          <cell r="AQ26">
            <v>1.6739046051147981</v>
          </cell>
          <cell r="AR26">
            <v>3.465378469014496</v>
          </cell>
          <cell r="AS26">
            <v>1.9916482940709745</v>
          </cell>
          <cell r="AT26">
            <v>0.14281124500634698</v>
          </cell>
          <cell r="AU26">
            <v>0.17705082325341731</v>
          </cell>
          <cell r="AV26">
            <v>3.7909673693793788</v>
          </cell>
          <cell r="AW26">
            <v>119.09675237640882</v>
          </cell>
          <cell r="AX26">
            <v>5.0281613011315632E-2</v>
          </cell>
          <cell r="AY26">
            <v>124.83245362014297</v>
          </cell>
          <cell r="AZ26" t="str">
            <v>14°49'07''</v>
          </cell>
          <cell r="BA26">
            <v>23.069239201803441</v>
          </cell>
          <cell r="BB26">
            <v>1.7999999999999999E-2</v>
          </cell>
          <cell r="BC26">
            <v>2E-3</v>
          </cell>
          <cell r="BD26">
            <v>7.0000000000000001E-3</v>
          </cell>
          <cell r="BE26">
            <v>2.6999999999999996E-2</v>
          </cell>
          <cell r="BF26">
            <v>2.6999999999999996E-2</v>
          </cell>
          <cell r="BG26">
            <v>0</v>
          </cell>
          <cell r="BH26">
            <v>0</v>
          </cell>
          <cell r="BI26">
            <v>0</v>
          </cell>
          <cell r="BJ26">
            <v>0</v>
          </cell>
          <cell r="BK26">
            <v>0</v>
          </cell>
          <cell r="BL26">
            <v>0</v>
          </cell>
          <cell r="BM26">
            <v>0</v>
          </cell>
          <cell r="BN26">
            <v>0.03</v>
          </cell>
          <cell r="BO26">
            <v>697.75299999999993</v>
          </cell>
          <cell r="BP26">
            <v>692.27299999999991</v>
          </cell>
          <cell r="BQ26">
            <v>697.95299999999997</v>
          </cell>
          <cell r="BR26">
            <v>692.47299999999996</v>
          </cell>
          <cell r="BS26">
            <v>699.173</v>
          </cell>
          <cell r="BT26">
            <v>693.673</v>
          </cell>
          <cell r="BU26">
            <v>0</v>
          </cell>
          <cell r="BV26">
            <v>1.2200000000000273</v>
          </cell>
          <cell r="BW26">
            <v>1.2000000000000455</v>
          </cell>
          <cell r="BX26">
            <v>1.4200000000000272</v>
          </cell>
          <cell r="BY26">
            <v>200</v>
          </cell>
          <cell r="BZ26">
            <v>0.65</v>
          </cell>
          <cell r="CA26">
            <v>0.25</v>
          </cell>
          <cell r="CB26">
            <v>1.2100000000000364</v>
          </cell>
          <cell r="CC26">
            <v>1.5274699047851064</v>
          </cell>
          <cell r="CD26">
            <v>1355.2476730205858</v>
          </cell>
          <cell r="CE26">
            <v>7.1084511354439828E-2</v>
          </cell>
          <cell r="CF26">
            <v>586.44721867412864</v>
          </cell>
          <cell r="CG26">
            <v>1941.6948916947144</v>
          </cell>
          <cell r="CH26">
            <v>1.5</v>
          </cell>
          <cell r="CI26">
            <v>2243</v>
          </cell>
          <cell r="CJ26">
            <v>1.2985030483914719</v>
          </cell>
          <cell r="CK26">
            <v>1.5</v>
          </cell>
          <cell r="CL26">
            <v>1</v>
          </cell>
          <cell r="CM26">
            <v>2</v>
          </cell>
        </row>
        <row r="27">
          <cell r="A27">
            <v>44</v>
          </cell>
          <cell r="B27" t="str">
            <v>C26</v>
          </cell>
          <cell r="C27" t="str">
            <v>C27</v>
          </cell>
          <cell r="F27">
            <v>0</v>
          </cell>
          <cell r="G27">
            <v>0</v>
          </cell>
          <cell r="J27">
            <v>0</v>
          </cell>
          <cell r="K27">
            <v>0</v>
          </cell>
          <cell r="L27">
            <v>0</v>
          </cell>
          <cell r="M27">
            <v>0</v>
          </cell>
          <cell r="N27">
            <v>0</v>
          </cell>
          <cell r="O27">
            <v>0</v>
          </cell>
          <cell r="P27">
            <v>0</v>
          </cell>
          <cell r="R27">
            <v>1.82</v>
          </cell>
          <cell r="S27">
            <v>4.3100000000000005</v>
          </cell>
          <cell r="T27">
            <v>98</v>
          </cell>
          <cell r="U27">
            <v>1689</v>
          </cell>
          <cell r="V27">
            <v>0.68799999999999994</v>
          </cell>
          <cell r="X27">
            <v>0</v>
          </cell>
          <cell r="Y27">
            <v>0</v>
          </cell>
          <cell r="AA27">
            <v>0</v>
          </cell>
          <cell r="AB27">
            <v>0</v>
          </cell>
          <cell r="AC27">
            <v>0.58479999999999999</v>
          </cell>
          <cell r="AD27">
            <v>2.5204879999999998</v>
          </cell>
          <cell r="AE27">
            <v>8.7148022025667249</v>
          </cell>
          <cell r="AF27">
            <v>9.576802202566725</v>
          </cell>
          <cell r="AG27">
            <v>10.007802202566726</v>
          </cell>
          <cell r="AH27">
            <v>10.007802202566726</v>
          </cell>
          <cell r="AI27">
            <v>37.86</v>
          </cell>
          <cell r="AJ27">
            <v>2.37</v>
          </cell>
          <cell r="AK27">
            <v>8</v>
          </cell>
          <cell r="AL27">
            <v>0.2</v>
          </cell>
          <cell r="AM27">
            <v>1.4E-2</v>
          </cell>
          <cell r="AN27">
            <v>7.0972442626953139E-2</v>
          </cell>
          <cell r="AO27">
            <v>8.4375000000000006E-2</v>
          </cell>
          <cell r="AP27">
            <v>0.35486221313476568</v>
          </cell>
          <cell r="AQ27">
            <v>1.0022846586341174</v>
          </cell>
          <cell r="AR27">
            <v>1.3997963163271712</v>
          </cell>
          <cell r="AS27">
            <v>0.58002549139143122</v>
          </cell>
          <cell r="AT27">
            <v>5.1201556418619225E-2</v>
          </cell>
          <cell r="AU27">
            <v>0.12217399904557236</v>
          </cell>
          <cell r="AV27">
            <v>1.4949674462920284</v>
          </cell>
          <cell r="AW27">
            <v>46.965787466269312</v>
          </cell>
          <cell r="AX27">
            <v>0.21308707343093736</v>
          </cell>
          <cell r="AY27">
            <v>156.0577941306515</v>
          </cell>
          <cell r="AZ27" t="str">
            <v>31°13'31''</v>
          </cell>
          <cell r="BA27">
            <v>10.735626297086231</v>
          </cell>
          <cell r="BB27">
            <v>1E-3</v>
          </cell>
          <cell r="BC27">
            <v>1.7999999999999999E-2</v>
          </cell>
          <cell r="BD27">
            <v>5.0000000000000001E-3</v>
          </cell>
          <cell r="BE27">
            <v>2.4E-2</v>
          </cell>
          <cell r="BF27">
            <v>2.3E-2</v>
          </cell>
          <cell r="BG27">
            <v>0</v>
          </cell>
          <cell r="BH27">
            <v>0</v>
          </cell>
          <cell r="BI27">
            <v>0</v>
          </cell>
          <cell r="BJ27">
            <v>0</v>
          </cell>
          <cell r="BK27">
            <v>0</v>
          </cell>
          <cell r="BL27">
            <v>0</v>
          </cell>
          <cell r="BM27">
            <v>0</v>
          </cell>
          <cell r="BN27">
            <v>0.02</v>
          </cell>
          <cell r="BO27">
            <v>692.25299999999993</v>
          </cell>
          <cell r="BP27">
            <v>691.35299999999995</v>
          </cell>
          <cell r="BQ27">
            <v>692.45299999999997</v>
          </cell>
          <cell r="BR27">
            <v>691.553</v>
          </cell>
          <cell r="BS27">
            <v>693.673</v>
          </cell>
          <cell r="BT27">
            <v>692.75300000000016</v>
          </cell>
          <cell r="BU27">
            <v>0</v>
          </cell>
          <cell r="BV27">
            <v>1.2200000000000273</v>
          </cell>
          <cell r="BW27">
            <v>1.2000000000001592</v>
          </cell>
          <cell r="BX27">
            <v>1.4200000000000272</v>
          </cell>
          <cell r="BY27">
            <v>200</v>
          </cell>
          <cell r="BZ27">
            <v>0.65</v>
          </cell>
          <cell r="CA27">
            <v>0.25</v>
          </cell>
          <cell r="CB27">
            <v>1.2100000000000932</v>
          </cell>
          <cell r="CC27">
            <v>1.5274699047851645</v>
          </cell>
          <cell r="CD27">
            <v>1355.2476730206374</v>
          </cell>
          <cell r="CE27">
            <v>7.1084511354432722E-2</v>
          </cell>
          <cell r="CF27">
            <v>586.44721867406997</v>
          </cell>
          <cell r="CG27">
            <v>1941.6948916947074</v>
          </cell>
          <cell r="CH27">
            <v>1.5</v>
          </cell>
          <cell r="CI27">
            <v>2243</v>
          </cell>
          <cell r="CJ27">
            <v>1.2985030483914672</v>
          </cell>
          <cell r="CK27">
            <v>1.5</v>
          </cell>
          <cell r="CL27">
            <v>1</v>
          </cell>
          <cell r="CM27">
            <v>2</v>
          </cell>
        </row>
        <row r="28">
          <cell r="A28">
            <v>45</v>
          </cell>
          <cell r="B28" t="str">
            <v>C27</v>
          </cell>
          <cell r="C28" t="str">
            <v>C28</v>
          </cell>
          <cell r="F28">
            <v>0</v>
          </cell>
          <cell r="G28">
            <v>0</v>
          </cell>
          <cell r="J28">
            <v>0</v>
          </cell>
          <cell r="K28">
            <v>0</v>
          </cell>
          <cell r="L28">
            <v>0</v>
          </cell>
          <cell r="M28">
            <v>0</v>
          </cell>
          <cell r="N28">
            <v>0</v>
          </cell>
          <cell r="O28">
            <v>0</v>
          </cell>
          <cell r="P28">
            <v>0</v>
          </cell>
          <cell r="S28">
            <v>4.3100000000000005</v>
          </cell>
          <cell r="T28">
            <v>98</v>
          </cell>
          <cell r="U28">
            <v>1689</v>
          </cell>
          <cell r="V28">
            <v>0.68799999999999994</v>
          </cell>
          <cell r="X28">
            <v>0</v>
          </cell>
          <cell r="Y28">
            <v>0</v>
          </cell>
          <cell r="AA28">
            <v>0</v>
          </cell>
          <cell r="AB28">
            <v>0</v>
          </cell>
          <cell r="AC28">
            <v>0.58479999999999999</v>
          </cell>
          <cell r="AD28">
            <v>2.5204879999999998</v>
          </cell>
          <cell r="AE28">
            <v>8.7148022025667249</v>
          </cell>
          <cell r="AF28">
            <v>9.576802202566725</v>
          </cell>
          <cell r="AG28">
            <v>10.007802202566726</v>
          </cell>
          <cell r="AH28">
            <v>10.007802202566726</v>
          </cell>
          <cell r="AI28">
            <v>10.66</v>
          </cell>
          <cell r="AJ28">
            <v>28.34</v>
          </cell>
          <cell r="AK28">
            <v>8</v>
          </cell>
          <cell r="AL28">
            <v>0.2</v>
          </cell>
          <cell r="AM28">
            <v>1.4E-2</v>
          </cell>
          <cell r="AN28">
            <v>3.7921905517578125E-2</v>
          </cell>
          <cell r="AO28">
            <v>8.4375000000000006E-2</v>
          </cell>
          <cell r="AP28">
            <v>0.18960952758789063</v>
          </cell>
          <cell r="AQ28">
            <v>2.4151515023277716</v>
          </cell>
          <cell r="AR28">
            <v>4.739217407238173</v>
          </cell>
          <cell r="AS28">
            <v>4.0204471941531734</v>
          </cell>
          <cell r="AT28">
            <v>0.29729647192640635</v>
          </cell>
          <cell r="AU28">
            <v>0.33521837744398447</v>
          </cell>
          <cell r="AV28">
            <v>5.1696064879540211</v>
          </cell>
          <cell r="AW28">
            <v>162.40797764506488</v>
          </cell>
          <cell r="AX28">
            <v>6.1621370745951379E-2</v>
          </cell>
          <cell r="AY28">
            <v>209.63757846663421</v>
          </cell>
          <cell r="AZ28" t="str">
            <v>53°34'47''</v>
          </cell>
          <cell r="BA28">
            <v>5.9415948551823039</v>
          </cell>
          <cell r="BB28">
            <v>0.21299999999999999</v>
          </cell>
          <cell r="BC28">
            <v>2.5000000000000001E-2</v>
          </cell>
          <cell r="BD28">
            <v>0.06</v>
          </cell>
          <cell r="BE28">
            <v>0.29799999999999999</v>
          </cell>
          <cell r="BF28">
            <v>0.29799999999999999</v>
          </cell>
          <cell r="BG28">
            <v>0.17846555509173276</v>
          </cell>
          <cell r="BH28">
            <v>5.9999999999999991</v>
          </cell>
          <cell r="BI28">
            <v>1.2</v>
          </cell>
          <cell r="BJ28">
            <v>0.74048335383162911</v>
          </cell>
          <cell r="BK28">
            <v>0.82485835383162909</v>
          </cell>
          <cell r="BL28">
            <v>1.1824847743831498E-3</v>
          </cell>
          <cell r="BM28">
            <v>0.99124900632721458</v>
          </cell>
          <cell r="BN28">
            <v>0.92</v>
          </cell>
          <cell r="BO28">
            <v>690.84299999999996</v>
          </cell>
          <cell r="BP28">
            <v>687.82299999999998</v>
          </cell>
          <cell r="BQ28">
            <v>691.04300000000001</v>
          </cell>
          <cell r="BR28">
            <v>688.02300000000002</v>
          </cell>
          <cell r="BS28">
            <v>692.75300000000016</v>
          </cell>
          <cell r="BT28">
            <v>689.22299999999996</v>
          </cell>
          <cell r="BU28">
            <v>0</v>
          </cell>
          <cell r="BV28">
            <v>1.7100000000001501</v>
          </cell>
          <cell r="BW28">
            <v>1.1999999999999318</v>
          </cell>
          <cell r="BX28">
            <v>1.91000000000015</v>
          </cell>
          <cell r="BY28">
            <v>200</v>
          </cell>
          <cell r="BZ28">
            <v>0.65</v>
          </cell>
          <cell r="CA28">
            <v>0.25</v>
          </cell>
          <cell r="CB28">
            <v>1.4550000000000409</v>
          </cell>
          <cell r="CC28">
            <v>1.7676352489324805</v>
          </cell>
          <cell r="CD28">
            <v>1568.3343746153434</v>
          </cell>
          <cell r="CE28">
            <v>5.1142665311504576E-2</v>
          </cell>
          <cell r="CF28">
            <v>421.92698881991276</v>
          </cell>
          <cell r="CG28">
            <v>1990.2613634352563</v>
          </cell>
          <cell r="CH28">
            <v>1.5</v>
          </cell>
          <cell r="CI28">
            <v>2243</v>
          </cell>
          <cell r="CJ28">
            <v>1.3309817410400733</v>
          </cell>
          <cell r="CK28">
            <v>1.5</v>
          </cell>
          <cell r="CL28">
            <v>1</v>
          </cell>
          <cell r="CM28">
            <v>2</v>
          </cell>
        </row>
        <row r="29">
          <cell r="A29">
            <v>46</v>
          </cell>
          <cell r="B29" t="str">
            <v>C28</v>
          </cell>
          <cell r="C29" t="str">
            <v>C13</v>
          </cell>
          <cell r="F29">
            <v>0</v>
          </cell>
          <cell r="G29">
            <v>0</v>
          </cell>
          <cell r="J29">
            <v>0</v>
          </cell>
          <cell r="K29">
            <v>0</v>
          </cell>
          <cell r="L29">
            <v>0</v>
          </cell>
          <cell r="M29">
            <v>0</v>
          </cell>
          <cell r="N29">
            <v>0</v>
          </cell>
          <cell r="O29">
            <v>0</v>
          </cell>
          <cell r="P29">
            <v>0</v>
          </cell>
          <cell r="S29">
            <v>4.3100000000000005</v>
          </cell>
          <cell r="T29">
            <v>98</v>
          </cell>
          <cell r="U29">
            <v>1689</v>
          </cell>
          <cell r="V29">
            <v>0.68799999999999994</v>
          </cell>
          <cell r="X29">
            <v>0</v>
          </cell>
          <cell r="Y29">
            <v>0</v>
          </cell>
          <cell r="AA29">
            <v>0</v>
          </cell>
          <cell r="AB29">
            <v>0</v>
          </cell>
          <cell r="AC29">
            <v>0.58479999999999999</v>
          </cell>
          <cell r="AD29">
            <v>2.5204879999999998</v>
          </cell>
          <cell r="AE29">
            <v>8.7148022025667249</v>
          </cell>
          <cell r="AF29">
            <v>9.576802202566725</v>
          </cell>
          <cell r="AG29">
            <v>10.007802202566726</v>
          </cell>
          <cell r="AH29">
            <v>10.007802202566726</v>
          </cell>
          <cell r="AI29">
            <v>23.71</v>
          </cell>
          <cell r="AJ29">
            <v>3.58</v>
          </cell>
          <cell r="AK29">
            <v>8</v>
          </cell>
          <cell r="AL29">
            <v>0.2</v>
          </cell>
          <cell r="AM29">
            <v>1.4E-2</v>
          </cell>
          <cell r="AN29">
            <v>6.3768768310546856E-2</v>
          </cell>
          <cell r="AO29">
            <v>8.4375000000000006E-2</v>
          </cell>
          <cell r="AP29">
            <v>0.31884384155273426</v>
          </cell>
          <cell r="AQ29">
            <v>1.1605158588573394</v>
          </cell>
          <cell r="AR29">
            <v>1.721215988286543</v>
          </cell>
          <cell r="AS29">
            <v>0.79996836719410802</v>
          </cell>
          <cell r="AT29">
            <v>6.8644090655422429E-2</v>
          </cell>
          <cell r="AU29">
            <v>0.13241285896596927</v>
          </cell>
          <cell r="AV29">
            <v>1.837380386461664</v>
          </cell>
          <cell r="AW29">
            <v>57.723007239579395</v>
          </cell>
          <cell r="AX29">
            <v>0.17337631355603725</v>
          </cell>
          <cell r="AY29">
            <v>166.92567948968951</v>
          </cell>
          <cell r="AZ29" t="str">
            <v>42°42'43''</v>
          </cell>
          <cell r="BA29">
            <v>7.6724561551686419</v>
          </cell>
          <cell r="BB29">
            <v>1E-3</v>
          </cell>
          <cell r="BC29">
            <v>4.5999999999999999E-2</v>
          </cell>
          <cell r="BD29">
            <v>6.5000000000000002E-2</v>
          </cell>
          <cell r="BE29">
            <v>0.112</v>
          </cell>
          <cell r="BF29">
            <v>0.111</v>
          </cell>
          <cell r="BG29">
            <v>0</v>
          </cell>
          <cell r="BH29">
            <v>0</v>
          </cell>
          <cell r="BI29">
            <v>0</v>
          </cell>
          <cell r="BJ29">
            <v>0</v>
          </cell>
          <cell r="BK29">
            <v>0</v>
          </cell>
          <cell r="BL29">
            <v>0</v>
          </cell>
          <cell r="BM29">
            <v>0</v>
          </cell>
          <cell r="BN29">
            <v>0.11</v>
          </cell>
          <cell r="BO29">
            <v>687.76299999999992</v>
          </cell>
          <cell r="BP29">
            <v>686.9129999999999</v>
          </cell>
          <cell r="BQ29">
            <v>687.96299999999997</v>
          </cell>
          <cell r="BR29">
            <v>687.11299999999994</v>
          </cell>
          <cell r="BS29">
            <v>689.22299999999996</v>
          </cell>
          <cell r="BT29">
            <v>688.11300000000006</v>
          </cell>
          <cell r="BU29">
            <v>0</v>
          </cell>
          <cell r="BV29">
            <v>1.2599999999999909</v>
          </cell>
          <cell r="BW29">
            <v>1.0000000000001137</v>
          </cell>
          <cell r="BX29">
            <v>1.4599999999999909</v>
          </cell>
          <cell r="BY29">
            <v>200</v>
          </cell>
          <cell r="BZ29">
            <v>0.65</v>
          </cell>
          <cell r="CA29">
            <v>0.25</v>
          </cell>
          <cell r="CB29">
            <v>1.1300000000000523</v>
          </cell>
          <cell r="CC29">
            <v>1.4446357810494874</v>
          </cell>
          <cell r="CD29">
            <v>1281.7530967361579</v>
          </cell>
          <cell r="CE29">
            <v>8.0049116323609004E-2</v>
          </cell>
          <cell r="CF29">
            <v>660.40520966977431</v>
          </cell>
          <cell r="CG29">
            <v>1942.1583064059323</v>
          </cell>
          <cell r="CH29">
            <v>1.5</v>
          </cell>
          <cell r="CI29">
            <v>2243</v>
          </cell>
          <cell r="CJ29">
            <v>1.2988129556883186</v>
          </cell>
          <cell r="CK29">
            <v>1.5</v>
          </cell>
          <cell r="CL29">
            <v>1</v>
          </cell>
          <cell r="CM29">
            <v>2</v>
          </cell>
        </row>
        <row r="30">
          <cell r="A30">
            <v>47</v>
          </cell>
          <cell r="B30" t="str">
            <v>C13</v>
          </cell>
          <cell r="C30" t="str">
            <v>C14</v>
          </cell>
          <cell r="D30">
            <v>0.3</v>
          </cell>
          <cell r="E30">
            <v>0.81999999999999962</v>
          </cell>
          <cell r="F30">
            <v>1.1199999999999997</v>
          </cell>
          <cell r="G30">
            <v>5</v>
          </cell>
          <cell r="J30">
            <v>0</v>
          </cell>
          <cell r="K30">
            <v>1.0409620105724</v>
          </cell>
          <cell r="L30">
            <v>1.0409620105724</v>
          </cell>
          <cell r="M30">
            <v>3</v>
          </cell>
          <cell r="N30">
            <v>471.90281881227315</v>
          </cell>
          <cell r="O30">
            <v>0.62662245173484554</v>
          </cell>
          <cell r="P30">
            <v>331.18948946129882</v>
          </cell>
          <cell r="Q30">
            <v>0.3</v>
          </cell>
          <cell r="R30">
            <v>8.2100000000000009</v>
          </cell>
          <cell r="S30">
            <v>12.820000000000002</v>
          </cell>
          <cell r="T30">
            <v>98</v>
          </cell>
          <cell r="U30">
            <v>5025</v>
          </cell>
          <cell r="V30">
            <v>0.68799999999999994</v>
          </cell>
          <cell r="X30">
            <v>0</v>
          </cell>
          <cell r="Y30">
            <v>0</v>
          </cell>
          <cell r="AA30">
            <v>0</v>
          </cell>
          <cell r="AB30">
            <v>0</v>
          </cell>
          <cell r="AC30">
            <v>0.58479999999999999</v>
          </cell>
          <cell r="AD30">
            <v>7.4971360000000011</v>
          </cell>
          <cell r="AE30">
            <v>23.931354558715341</v>
          </cell>
          <cell r="AF30">
            <v>23.931354558715341</v>
          </cell>
          <cell r="AG30">
            <v>25.213354558715341</v>
          </cell>
          <cell r="AH30">
            <v>356.40284402001419</v>
          </cell>
          <cell r="AI30">
            <v>74.069999999999993</v>
          </cell>
          <cell r="AJ30">
            <v>0.49</v>
          </cell>
          <cell r="AK30">
            <v>18</v>
          </cell>
          <cell r="AL30">
            <v>0.45</v>
          </cell>
          <cell r="AM30">
            <v>1.4E-2</v>
          </cell>
          <cell r="AN30">
            <v>0</v>
          </cell>
          <cell r="AO30">
            <v>0</v>
          </cell>
          <cell r="AP30">
            <v>0</v>
          </cell>
          <cell r="AQ30">
            <v>0</v>
          </cell>
          <cell r="AR30">
            <v>0</v>
          </cell>
          <cell r="AS30">
            <v>0</v>
          </cell>
          <cell r="AT30">
            <v>0</v>
          </cell>
          <cell r="AU30">
            <v>0</v>
          </cell>
          <cell r="AV30">
            <v>1.1671964236528531</v>
          </cell>
          <cell r="AW30">
            <v>185.63457031085673</v>
          </cell>
          <cell r="AX30">
            <v>0</v>
          </cell>
          <cell r="AY30">
            <v>120.48880343979978</v>
          </cell>
          <cell r="AZ30" t="str">
            <v>46°26'13''</v>
          </cell>
          <cell r="BA30">
            <v>3.1081370028379447</v>
          </cell>
          <cell r="BB30">
            <v>0</v>
          </cell>
          <cell r="BC30">
            <v>0</v>
          </cell>
          <cell r="BD30">
            <v>0</v>
          </cell>
          <cell r="BE30">
            <v>0</v>
          </cell>
          <cell r="BF30">
            <v>0</v>
          </cell>
          <cell r="BG30">
            <v>0.83695201556002952</v>
          </cell>
          <cell r="BH30">
            <v>2.6666666666666665</v>
          </cell>
          <cell r="BI30">
            <v>1.2</v>
          </cell>
          <cell r="BJ30">
            <v>0</v>
          </cell>
          <cell r="BK30">
            <v>0</v>
          </cell>
          <cell r="BL30">
            <v>0</v>
          </cell>
          <cell r="BM30">
            <v>1.1004840207873858</v>
          </cell>
          <cell r="BN30">
            <v>0</v>
          </cell>
          <cell r="BO30">
            <v>686.87299999999993</v>
          </cell>
          <cell r="BP30">
            <v>686.51299999999992</v>
          </cell>
          <cell r="BQ30">
            <v>687.32299999999998</v>
          </cell>
          <cell r="BR30">
            <v>686.96299999999997</v>
          </cell>
          <cell r="BS30">
            <v>688.11300000000006</v>
          </cell>
          <cell r="BT30">
            <v>689.41300000000001</v>
          </cell>
          <cell r="BU30">
            <v>0</v>
          </cell>
          <cell r="BV30">
            <v>0.79000000000007731</v>
          </cell>
          <cell r="BW30">
            <v>2.4500000000000455</v>
          </cell>
          <cell r="BX30">
            <v>1.2400000000000773</v>
          </cell>
          <cell r="BY30">
            <v>450</v>
          </cell>
          <cell r="BZ30">
            <v>0.96250000000000002</v>
          </cell>
          <cell r="CA30">
            <v>0.5625</v>
          </cell>
          <cell r="CB30">
            <v>1.6200000000000614</v>
          </cell>
          <cell r="CC30">
            <v>1.4066499719909016</v>
          </cell>
          <cell r="CD30">
            <v>2736.571583790862</v>
          </cell>
          <cell r="CE30">
            <v>9.2702451954917886E-2</v>
          </cell>
          <cell r="CF30">
            <v>764.79522862807255</v>
          </cell>
          <cell r="CG30">
            <v>3501.3668124189344</v>
          </cell>
          <cell r="CH30">
            <v>1.5</v>
          </cell>
          <cell r="CI30">
            <v>4487</v>
          </cell>
          <cell r="CJ30">
            <v>1.1705037260147986</v>
          </cell>
          <cell r="CK30">
            <v>1.5</v>
          </cell>
          <cell r="CL30">
            <v>2</v>
          </cell>
          <cell r="CM30">
            <v>2</v>
          </cell>
        </row>
        <row r="31">
          <cell r="A31">
            <v>48</v>
          </cell>
          <cell r="B31" t="str">
            <v>C14</v>
          </cell>
          <cell r="C31" t="str">
            <v>C15</v>
          </cell>
          <cell r="F31">
            <v>1.1199999999999997</v>
          </cell>
          <cell r="G31">
            <v>5</v>
          </cell>
          <cell r="J31">
            <v>0</v>
          </cell>
          <cell r="K31">
            <v>0.1114086862725861</v>
          </cell>
          <cell r="L31">
            <v>3.1114086862725863</v>
          </cell>
          <cell r="M31">
            <v>3.1114086862725863</v>
          </cell>
          <cell r="N31">
            <v>469.45924466702473</v>
          </cell>
          <cell r="O31">
            <v>0.62989898989898918</v>
          </cell>
          <cell r="P31">
            <v>331.19733249624136</v>
          </cell>
          <cell r="S31">
            <v>12.820000000000002</v>
          </cell>
          <cell r="T31">
            <v>98</v>
          </cell>
          <cell r="U31">
            <v>5025</v>
          </cell>
          <cell r="V31">
            <v>0.68799999999999994</v>
          </cell>
          <cell r="X31">
            <v>0</v>
          </cell>
          <cell r="Y31">
            <v>0</v>
          </cell>
          <cell r="AA31">
            <v>0</v>
          </cell>
          <cell r="AB31">
            <v>0</v>
          </cell>
          <cell r="AC31">
            <v>0.58479999999999999</v>
          </cell>
          <cell r="AD31">
            <v>7.4971360000000011</v>
          </cell>
          <cell r="AE31">
            <v>23.931354558715341</v>
          </cell>
          <cell r="AF31">
            <v>23.931354558715341</v>
          </cell>
          <cell r="AG31">
            <v>25.213354558715341</v>
          </cell>
          <cell r="AH31">
            <v>356.41068705495672</v>
          </cell>
          <cell r="AI31">
            <v>7.92</v>
          </cell>
          <cell r="AJ31">
            <v>0.49</v>
          </cell>
          <cell r="AK31">
            <v>18</v>
          </cell>
          <cell r="AL31">
            <v>0.45</v>
          </cell>
          <cell r="AM31">
            <v>1.4E-2</v>
          </cell>
          <cell r="AN31">
            <v>0</v>
          </cell>
          <cell r="AO31">
            <v>0</v>
          </cell>
          <cell r="AP31">
            <v>0</v>
          </cell>
          <cell r="AQ31">
            <v>0</v>
          </cell>
          <cell r="AR31">
            <v>0</v>
          </cell>
          <cell r="AS31">
            <v>0</v>
          </cell>
          <cell r="AT31">
            <v>0</v>
          </cell>
          <cell r="AU31">
            <v>0</v>
          </cell>
          <cell r="AV31">
            <v>1.1671964236528531</v>
          </cell>
          <cell r="AW31">
            <v>185.63457031085673</v>
          </cell>
          <cell r="AX31">
            <v>0</v>
          </cell>
          <cell r="AY31">
            <v>171.69793098169856</v>
          </cell>
          <cell r="AZ31" t="str">
            <v>51°12'33''</v>
          </cell>
          <cell r="BA31">
            <v>2.7823125836732552</v>
          </cell>
          <cell r="BB31">
            <v>0</v>
          </cell>
          <cell r="BC31">
            <v>0</v>
          </cell>
          <cell r="BD31">
            <v>0</v>
          </cell>
          <cell r="BE31">
            <v>0</v>
          </cell>
          <cell r="BF31">
            <v>0</v>
          </cell>
          <cell r="BG31">
            <v>0.83697043360582635</v>
          </cell>
          <cell r="BH31">
            <v>2.6666666666666665</v>
          </cell>
          <cell r="BI31">
            <v>1.2</v>
          </cell>
          <cell r="BJ31">
            <v>0</v>
          </cell>
          <cell r="BK31">
            <v>0</v>
          </cell>
          <cell r="BL31">
            <v>0</v>
          </cell>
          <cell r="BM31">
            <v>1.1005158192416571</v>
          </cell>
          <cell r="BN31">
            <v>0</v>
          </cell>
          <cell r="BO31">
            <v>686.51299999999992</v>
          </cell>
          <cell r="BP31">
            <v>686.47299999999996</v>
          </cell>
          <cell r="BQ31">
            <v>686.96299999999997</v>
          </cell>
          <cell r="BR31">
            <v>686.923</v>
          </cell>
          <cell r="BS31">
            <v>689.41300000000001</v>
          </cell>
          <cell r="BT31">
            <v>689.03300000000013</v>
          </cell>
          <cell r="BU31">
            <v>0</v>
          </cell>
          <cell r="BV31">
            <v>2.4500000000000455</v>
          </cell>
          <cell r="BW31">
            <v>2.1100000000001273</v>
          </cell>
          <cell r="BX31">
            <v>2.9000000000000457</v>
          </cell>
          <cell r="BY31">
            <v>450</v>
          </cell>
          <cell r="BZ31">
            <v>0.96250000000000002</v>
          </cell>
          <cell r="CA31">
            <v>0.5625</v>
          </cell>
          <cell r="CB31">
            <v>2.2800000000000864</v>
          </cell>
          <cell r="CC31">
            <v>1.8461750726099502</v>
          </cell>
          <cell r="CD31">
            <v>3591.6470643061298</v>
          </cell>
          <cell r="CE31">
            <v>4.9082623821784632E-2</v>
          </cell>
          <cell r="CF31">
            <v>404.9316465297232</v>
          </cell>
          <cell r="CG31">
            <v>3996.5787108358531</v>
          </cell>
          <cell r="CH31">
            <v>1.5</v>
          </cell>
          <cell r="CI31">
            <v>4487</v>
          </cell>
          <cell r="CJ31">
            <v>1.3360526111552886</v>
          </cell>
          <cell r="CK31">
            <v>1.5</v>
          </cell>
          <cell r="CL31">
            <v>2</v>
          </cell>
          <cell r="CM31">
            <v>2</v>
          </cell>
        </row>
        <row r="32">
          <cell r="A32">
            <v>49</v>
          </cell>
          <cell r="B32" t="str">
            <v>C15</v>
          </cell>
          <cell r="C32" t="str">
            <v>C16</v>
          </cell>
          <cell r="F32">
            <v>1.1199999999999997</v>
          </cell>
          <cell r="G32">
            <v>5</v>
          </cell>
          <cell r="J32">
            <v>0</v>
          </cell>
          <cell r="K32">
            <v>3.8589780837585699E-2</v>
          </cell>
          <cell r="L32">
            <v>3.149998467110172</v>
          </cell>
          <cell r="M32">
            <v>3.149998467110172</v>
          </cell>
          <cell r="N32">
            <v>468.61830850381955</v>
          </cell>
          <cell r="O32">
            <v>0.66974137931034572</v>
          </cell>
          <cell r="P32">
            <v>351.51544098432061</v>
          </cell>
          <cell r="S32">
            <v>12.820000000000002</v>
          </cell>
          <cell r="T32">
            <v>98</v>
          </cell>
          <cell r="U32">
            <v>5025</v>
          </cell>
          <cell r="V32">
            <v>0.68799999999999994</v>
          </cell>
          <cell r="X32">
            <v>0</v>
          </cell>
          <cell r="Y32">
            <v>0</v>
          </cell>
          <cell r="AA32">
            <v>0</v>
          </cell>
          <cell r="AB32">
            <v>0</v>
          </cell>
          <cell r="AC32">
            <v>0.58479999999999999</v>
          </cell>
          <cell r="AD32">
            <v>7.4971360000000011</v>
          </cell>
          <cell r="AE32">
            <v>23.931354558715341</v>
          </cell>
          <cell r="AF32">
            <v>23.931354558715341</v>
          </cell>
          <cell r="AG32">
            <v>25.213354558715341</v>
          </cell>
          <cell r="AH32">
            <v>376.72879554303597</v>
          </cell>
          <cell r="AI32">
            <v>5.22</v>
          </cell>
          <cell r="AJ32">
            <v>40.07</v>
          </cell>
          <cell r="AK32">
            <v>18</v>
          </cell>
          <cell r="AL32">
            <v>0.45</v>
          </cell>
          <cell r="AM32">
            <v>1.4E-2</v>
          </cell>
          <cell r="AN32">
            <v>0</v>
          </cell>
          <cell r="AO32">
            <v>0</v>
          </cell>
          <cell r="AP32">
            <v>0</v>
          </cell>
          <cell r="AQ32">
            <v>0</v>
          </cell>
          <cell r="AR32">
            <v>0</v>
          </cell>
          <cell r="AS32">
            <v>0</v>
          </cell>
          <cell r="AT32">
            <v>0</v>
          </cell>
          <cell r="AU32">
            <v>0</v>
          </cell>
          <cell r="AV32">
            <v>10.554935394568046</v>
          </cell>
          <cell r="AW32">
            <v>1678.6899419186741</v>
          </cell>
          <cell r="AX32">
            <v>0</v>
          </cell>
          <cell r="AY32">
            <v>150.5004077340291</v>
          </cell>
          <cell r="AZ32" t="str">
            <v>21°11'51''</v>
          </cell>
          <cell r="BA32">
            <v>7.1254554098055687</v>
          </cell>
          <cell r="BB32">
            <v>0</v>
          </cell>
          <cell r="BC32">
            <v>0</v>
          </cell>
          <cell r="BD32">
            <v>0</v>
          </cell>
          <cell r="BE32">
            <v>0</v>
          </cell>
          <cell r="BF32">
            <v>0</v>
          </cell>
          <cell r="BG32">
            <v>0</v>
          </cell>
          <cell r="BH32">
            <v>0</v>
          </cell>
          <cell r="BI32">
            <v>0</v>
          </cell>
          <cell r="BJ32">
            <v>0</v>
          </cell>
          <cell r="BK32">
            <v>0</v>
          </cell>
          <cell r="BL32">
            <v>0</v>
          </cell>
          <cell r="BM32">
            <v>0</v>
          </cell>
          <cell r="BN32">
            <v>0.1</v>
          </cell>
          <cell r="BO32">
            <v>686.37299999999993</v>
          </cell>
          <cell r="BP32">
            <v>684.2829999999999</v>
          </cell>
          <cell r="BQ32">
            <v>686.82299999999998</v>
          </cell>
          <cell r="BR32">
            <v>684.73299999999995</v>
          </cell>
          <cell r="BS32">
            <v>689.03300000000013</v>
          </cell>
          <cell r="BT32">
            <v>684.62300000000005</v>
          </cell>
          <cell r="BU32">
            <v>0</v>
          </cell>
          <cell r="BV32">
            <v>2.2100000000001501</v>
          </cell>
          <cell r="BW32">
            <v>-0.10999999999989996</v>
          </cell>
          <cell r="BX32">
            <v>2.6600000000001502</v>
          </cell>
          <cell r="BY32">
            <v>450</v>
          </cell>
          <cell r="BZ32">
            <v>0.96250000000000002</v>
          </cell>
          <cell r="CA32">
            <v>0.5625</v>
          </cell>
          <cell r="CB32">
            <v>1.0500000000001251</v>
          </cell>
          <cell r="CC32">
            <v>0.96987335878849579</v>
          </cell>
          <cell r="CD32">
            <v>1886.8431567093255</v>
          </cell>
          <cell r="CE32">
            <v>0.19554065331898984</v>
          </cell>
          <cell r="CF32">
            <v>1613.2103898816663</v>
          </cell>
          <cell r="CG32">
            <v>3500.0535465909916</v>
          </cell>
          <cell r="CH32">
            <v>1.5</v>
          </cell>
          <cell r="CI32">
            <v>4487</v>
          </cell>
          <cell r="CJ32">
            <v>1.1700647024485151</v>
          </cell>
          <cell r="CK32">
            <v>1.5</v>
          </cell>
          <cell r="CL32">
            <v>2</v>
          </cell>
          <cell r="CM32">
            <v>2</v>
          </cell>
        </row>
        <row r="33">
          <cell r="A33">
            <v>50</v>
          </cell>
          <cell r="B33" t="str">
            <v>C16</v>
          </cell>
          <cell r="C33" t="str">
            <v>C17</v>
          </cell>
          <cell r="F33">
            <v>1.1199999999999997</v>
          </cell>
          <cell r="G33">
            <v>5</v>
          </cell>
          <cell r="J33">
            <v>0</v>
          </cell>
          <cell r="K33">
            <v>0.48517237035901284</v>
          </cell>
          <cell r="L33">
            <v>3.6351708374691847</v>
          </cell>
          <cell r="M33">
            <v>3.6351708374691847</v>
          </cell>
          <cell r="N33">
            <v>458.27944425352018</v>
          </cell>
          <cell r="O33">
            <v>0.64210396039604045</v>
          </cell>
          <cell r="P33">
            <v>329.57461165807547</v>
          </cell>
          <cell r="S33">
            <v>12.820000000000002</v>
          </cell>
          <cell r="T33">
            <v>98</v>
          </cell>
          <cell r="U33">
            <v>5025</v>
          </cell>
          <cell r="V33">
            <v>0.68799999999999994</v>
          </cell>
          <cell r="X33">
            <v>0</v>
          </cell>
          <cell r="Y33">
            <v>0</v>
          </cell>
          <cell r="AA33">
            <v>0</v>
          </cell>
          <cell r="AB33">
            <v>0</v>
          </cell>
          <cell r="AC33">
            <v>0.58479999999999999</v>
          </cell>
          <cell r="AD33">
            <v>7.4971360000000011</v>
          </cell>
          <cell r="AE33">
            <v>23.931354558715341</v>
          </cell>
          <cell r="AF33">
            <v>23.931354558715341</v>
          </cell>
          <cell r="AG33">
            <v>25.213354558715341</v>
          </cell>
          <cell r="AH33">
            <v>354.78796621679084</v>
          </cell>
          <cell r="AI33">
            <v>4.04</v>
          </cell>
          <cell r="AJ33">
            <v>26.1</v>
          </cell>
          <cell r="AK33">
            <v>18</v>
          </cell>
          <cell r="AL33">
            <v>0.45</v>
          </cell>
          <cell r="AM33">
            <v>1.4E-2</v>
          </cell>
          <cell r="AN33">
            <v>0</v>
          </cell>
          <cell r="AO33">
            <v>0</v>
          </cell>
          <cell r="AP33">
            <v>0</v>
          </cell>
          <cell r="AQ33">
            <v>0</v>
          </cell>
          <cell r="AR33">
            <v>0</v>
          </cell>
          <cell r="AS33">
            <v>0</v>
          </cell>
          <cell r="AT33">
            <v>0</v>
          </cell>
          <cell r="AU33">
            <v>0</v>
          </cell>
          <cell r="AV33">
            <v>8.5185595128479807</v>
          </cell>
          <cell r="AW33">
            <v>1354.8183517269902</v>
          </cell>
          <cell r="AX33">
            <v>0</v>
          </cell>
          <cell r="AY33">
            <v>150.4994376613574</v>
          </cell>
          <cell r="AZ33" t="str">
            <v>00°00'00''</v>
          </cell>
          <cell r="BA33">
            <v>1000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683.88299999999992</v>
          </cell>
          <cell r="BP33">
            <v>682.83299999999997</v>
          </cell>
          <cell r="BQ33">
            <v>684.33299999999997</v>
          </cell>
          <cell r="BR33">
            <v>683.28300000000002</v>
          </cell>
          <cell r="BS33">
            <v>684.62300000000005</v>
          </cell>
          <cell r="BT33">
            <v>683.44299999999998</v>
          </cell>
          <cell r="BU33">
            <v>0</v>
          </cell>
          <cell r="BV33">
            <v>0.29000000000007731</v>
          </cell>
          <cell r="BW33">
            <v>0.15999999999996817</v>
          </cell>
          <cell r="BX33">
            <v>0.74000000000007726</v>
          </cell>
          <cell r="BY33">
            <v>450</v>
          </cell>
          <cell r="BZ33">
            <v>0.96250000000000002</v>
          </cell>
          <cell r="CA33">
            <v>0.5625</v>
          </cell>
          <cell r="CB33">
            <v>0.22500000000002274</v>
          </cell>
          <cell r="CC33">
            <v>0.22785683862238518</v>
          </cell>
          <cell r="CD33">
            <v>443.28479875054001</v>
          </cell>
          <cell r="CE33">
            <v>0.86521412866045633</v>
          </cell>
          <cell r="CF33">
            <v>9279.4215298833951</v>
          </cell>
          <cell r="CG33">
            <v>9722.7063286339344</v>
          </cell>
          <cell r="CH33">
            <v>1.5</v>
          </cell>
          <cell r="CI33">
            <v>4487</v>
          </cell>
          <cell r="CJ33">
            <v>3.2502918415312911</v>
          </cell>
          <cell r="CK33">
            <v>4</v>
          </cell>
          <cell r="CL33">
            <v>2</v>
          </cell>
          <cell r="CM33">
            <v>2</v>
          </cell>
        </row>
        <row r="34">
          <cell r="A34">
            <v>51</v>
          </cell>
          <cell r="B34" t="str">
            <v>C17</v>
          </cell>
          <cell r="C34" t="str">
            <v>C18</v>
          </cell>
          <cell r="D34">
            <v>0.09</v>
          </cell>
          <cell r="F34">
            <v>1.2099999999999997</v>
          </cell>
          <cell r="G34">
            <v>5</v>
          </cell>
          <cell r="J34">
            <v>0</v>
          </cell>
          <cell r="K34">
            <v>7.674231238376758E-2</v>
          </cell>
          <cell r="L34">
            <v>3.7119131498529523</v>
          </cell>
          <cell r="M34">
            <v>3.7119131498529523</v>
          </cell>
          <cell r="N34">
            <v>456.68279766231387</v>
          </cell>
          <cell r="O34">
            <v>0.6266236233907243</v>
          </cell>
          <cell r="P34">
            <v>346.26355758776015</v>
          </cell>
          <cell r="Q34">
            <v>0.09</v>
          </cell>
          <cell r="S34">
            <v>12.910000000000002</v>
          </cell>
          <cell r="T34">
            <v>98</v>
          </cell>
          <cell r="U34">
            <v>5060</v>
          </cell>
          <cell r="V34">
            <v>0.68799999999999994</v>
          </cell>
          <cell r="X34">
            <v>0</v>
          </cell>
          <cell r="Y34">
            <v>0</v>
          </cell>
          <cell r="AA34">
            <v>0</v>
          </cell>
          <cell r="AB34">
            <v>0</v>
          </cell>
          <cell r="AC34">
            <v>0.58479999999999999</v>
          </cell>
          <cell r="AD34">
            <v>7.5497680000000011</v>
          </cell>
          <cell r="AE34">
            <v>24.087004676164803</v>
          </cell>
          <cell r="AF34">
            <v>24.087004676164803</v>
          </cell>
          <cell r="AG34">
            <v>25.378004676164803</v>
          </cell>
          <cell r="AH34">
            <v>371.64156226392492</v>
          </cell>
          <cell r="AI34">
            <v>64.47</v>
          </cell>
          <cell r="AJ34">
            <v>0.62</v>
          </cell>
          <cell r="AK34">
            <v>18</v>
          </cell>
          <cell r="AL34">
            <v>0.45</v>
          </cell>
          <cell r="AM34">
            <v>1.4E-2</v>
          </cell>
          <cell r="AN34">
            <v>0</v>
          </cell>
          <cell r="AO34">
            <v>0</v>
          </cell>
          <cell r="AP34">
            <v>0</v>
          </cell>
          <cell r="AQ34">
            <v>0</v>
          </cell>
          <cell r="AR34">
            <v>0</v>
          </cell>
          <cell r="AS34">
            <v>0</v>
          </cell>
          <cell r="AT34">
            <v>0</v>
          </cell>
          <cell r="AU34">
            <v>0</v>
          </cell>
          <cell r="AV34">
            <v>1.3129305471944275</v>
          </cell>
          <cell r="AW34">
            <v>208.81258118806932</v>
          </cell>
          <cell r="AX34">
            <v>0</v>
          </cell>
          <cell r="AY34">
            <v>208.24170826422633</v>
          </cell>
          <cell r="AZ34" t="str">
            <v>57°44'32''</v>
          </cell>
          <cell r="BA34">
            <v>2.4182077430262381</v>
          </cell>
          <cell r="BB34">
            <v>0</v>
          </cell>
          <cell r="BC34">
            <v>0</v>
          </cell>
          <cell r="BD34">
            <v>0</v>
          </cell>
          <cell r="BE34">
            <v>0</v>
          </cell>
          <cell r="BF34">
            <v>0</v>
          </cell>
          <cell r="BG34">
            <v>0.87273757721530154</v>
          </cell>
          <cell r="BH34">
            <v>2.6666666666666665</v>
          </cell>
          <cell r="BI34">
            <v>1.2</v>
          </cell>
          <cell r="BJ34">
            <v>0</v>
          </cell>
          <cell r="BK34">
            <v>0</v>
          </cell>
          <cell r="BL34">
            <v>0</v>
          </cell>
          <cell r="BM34">
            <v>1.1635873442743006</v>
          </cell>
          <cell r="BN34">
            <v>0</v>
          </cell>
          <cell r="BO34">
            <v>683.00299999999993</v>
          </cell>
          <cell r="BP34">
            <v>682.60299999999995</v>
          </cell>
          <cell r="BQ34">
            <v>683.45299999999997</v>
          </cell>
          <cell r="BR34">
            <v>683.053</v>
          </cell>
          <cell r="BS34">
            <v>683.44299999999998</v>
          </cell>
          <cell r="BT34">
            <v>684.57300000000009</v>
          </cell>
          <cell r="BU34">
            <v>0</v>
          </cell>
          <cell r="BV34">
            <v>-9.9999999999909051E-3</v>
          </cell>
          <cell r="BW34">
            <v>1.5200000000000955</v>
          </cell>
          <cell r="BX34">
            <v>0.44000000000000911</v>
          </cell>
          <cell r="BY34">
            <v>450</v>
          </cell>
          <cell r="BZ34">
            <v>0.96250000000000002</v>
          </cell>
          <cell r="CA34">
            <v>0.5625</v>
          </cell>
          <cell r="CB34">
            <v>0.7550000000000523</v>
          </cell>
          <cell r="CC34">
            <v>0.72046281976272386</v>
          </cell>
          <cell r="CD34">
            <v>1401.626644153703</v>
          </cell>
          <cell r="CE34">
            <v>0.32021685538789268</v>
          </cell>
          <cell r="CF34">
            <v>2905.9679626451261</v>
          </cell>
          <cell r="CG34">
            <v>4307.5946067988289</v>
          </cell>
          <cell r="CH34">
            <v>1.5</v>
          </cell>
          <cell r="CI34">
            <v>4487</v>
          </cell>
          <cell r="CJ34">
            <v>1.4400249409846764</v>
          </cell>
          <cell r="CK34">
            <v>1.5</v>
          </cell>
          <cell r="CL34">
            <v>2</v>
          </cell>
          <cell r="CM34">
            <v>2</v>
          </cell>
        </row>
        <row r="35">
          <cell r="A35">
            <v>52</v>
          </cell>
          <cell r="B35" t="str">
            <v>C18</v>
          </cell>
          <cell r="C35" t="str">
            <v>C19</v>
          </cell>
          <cell r="D35">
            <v>0.59</v>
          </cell>
          <cell r="E35">
            <v>2.21</v>
          </cell>
          <cell r="F35">
            <v>4.01</v>
          </cell>
          <cell r="G35">
            <v>5</v>
          </cell>
          <cell r="J35">
            <v>0</v>
          </cell>
          <cell r="K35">
            <v>4.9682638660320799E-2</v>
          </cell>
          <cell r="L35">
            <v>3.7615957885132731</v>
          </cell>
          <cell r="M35">
            <v>3.7615957885132731</v>
          </cell>
          <cell r="N35">
            <v>455.65463229924131</v>
          </cell>
          <cell r="O35">
            <v>0.64050518134715029</v>
          </cell>
          <cell r="P35">
            <v>1170.3151030989034</v>
          </cell>
          <cell r="Q35">
            <v>0.59</v>
          </cell>
          <cell r="R35">
            <v>2.21</v>
          </cell>
          <cell r="S35">
            <v>15.71</v>
          </cell>
          <cell r="T35">
            <v>98</v>
          </cell>
          <cell r="U35">
            <v>6158</v>
          </cell>
          <cell r="V35">
            <v>0.68799999999999994</v>
          </cell>
          <cell r="X35">
            <v>0</v>
          </cell>
          <cell r="Y35">
            <v>0</v>
          </cell>
          <cell r="AA35">
            <v>0</v>
          </cell>
          <cell r="AB35">
            <v>0</v>
          </cell>
          <cell r="AC35">
            <v>0.58479999999999999</v>
          </cell>
          <cell r="AD35">
            <v>9.1872080000000018</v>
          </cell>
          <cell r="AE35">
            <v>28.892419965387656</v>
          </cell>
          <cell r="AF35">
            <v>28.892419965387656</v>
          </cell>
          <cell r="AG35">
            <v>30.463419965387658</v>
          </cell>
          <cell r="AH35">
            <v>1200.778523064291</v>
          </cell>
          <cell r="AI35">
            <v>19.3</v>
          </cell>
          <cell r="AJ35">
            <v>14.58</v>
          </cell>
          <cell r="AK35">
            <v>28</v>
          </cell>
          <cell r="AL35">
            <v>0.70000000000000007</v>
          </cell>
          <cell r="AM35">
            <v>1.2999999999999999E-2</v>
          </cell>
          <cell r="AN35">
            <v>0</v>
          </cell>
          <cell r="AO35">
            <v>0</v>
          </cell>
          <cell r="AP35">
            <v>0</v>
          </cell>
          <cell r="AQ35">
            <v>0</v>
          </cell>
          <cell r="AR35">
            <v>0</v>
          </cell>
          <cell r="AS35">
            <v>0</v>
          </cell>
          <cell r="AT35">
            <v>0</v>
          </cell>
          <cell r="AU35">
            <v>0</v>
          </cell>
          <cell r="AV35">
            <v>9.2051959495256561</v>
          </cell>
          <cell r="AW35">
            <v>3542.5745563108298</v>
          </cell>
          <cell r="AX35">
            <v>0</v>
          </cell>
          <cell r="AY35">
            <v>114.73554446443033</v>
          </cell>
          <cell r="AZ35" t="str">
            <v>93°30'22''</v>
          </cell>
          <cell r="BA35">
            <v>1.0077907318737453</v>
          </cell>
          <cell r="BB35">
            <v>0</v>
          </cell>
          <cell r="BC35">
            <v>0</v>
          </cell>
          <cell r="BD35">
            <v>0</v>
          </cell>
          <cell r="BE35">
            <v>0</v>
          </cell>
          <cell r="BF35">
            <v>0</v>
          </cell>
          <cell r="BG35">
            <v>0.9343476434955017</v>
          </cell>
          <cell r="BH35">
            <v>2.1428571428571428</v>
          </cell>
          <cell r="BI35">
            <v>1.2</v>
          </cell>
          <cell r="BJ35">
            <v>0</v>
          </cell>
          <cell r="BK35">
            <v>0</v>
          </cell>
          <cell r="BL35">
            <v>0</v>
          </cell>
          <cell r="BM35">
            <v>1.9886500545321404</v>
          </cell>
          <cell r="BN35">
            <v>0</v>
          </cell>
          <cell r="BO35">
            <v>683.40299999999991</v>
          </cell>
          <cell r="BP35">
            <v>680.59299999999996</v>
          </cell>
          <cell r="BQ35">
            <v>684.10299999999995</v>
          </cell>
          <cell r="BR35">
            <v>681.29300000000001</v>
          </cell>
          <cell r="BS35">
            <v>684.57300000000009</v>
          </cell>
          <cell r="BT35">
            <v>679.55300000000011</v>
          </cell>
          <cell r="BU35">
            <v>0</v>
          </cell>
          <cell r="BV35">
            <v>0.47000000000014097</v>
          </cell>
          <cell r="BW35">
            <v>-1.7399999999998954</v>
          </cell>
          <cell r="BX35">
            <v>1.1700000000001411</v>
          </cell>
          <cell r="BY35">
            <v>700</v>
          </cell>
          <cell r="BZ35">
            <v>1.2749999999999999</v>
          </cell>
          <cell r="CA35">
            <v>0.875</v>
          </cell>
          <cell r="CB35">
            <v>-0.63499999999987722</v>
          </cell>
          <cell r="CC35">
            <v>-0.52634837539558499</v>
          </cell>
          <cell r="CD35">
            <v>-1796.8546632801404</v>
          </cell>
          <cell r="CE35">
            <v>1.4625746628637755</v>
          </cell>
          <cell r="CF35">
            <v>15686.113259213991</v>
          </cell>
          <cell r="CG35">
            <v>13889.25859593385</v>
          </cell>
          <cell r="CH35">
            <v>1.25</v>
          </cell>
          <cell r="CI35">
            <v>4613</v>
          </cell>
          <cell r="CJ35">
            <v>3.763618739414115</v>
          </cell>
          <cell r="CK35">
            <v>4</v>
          </cell>
          <cell r="CL35">
            <v>3</v>
          </cell>
          <cell r="CM35">
            <v>3</v>
          </cell>
        </row>
        <row r="36">
          <cell r="A36">
            <v>53</v>
          </cell>
          <cell r="B36" t="str">
            <v>C19</v>
          </cell>
          <cell r="C36" t="str">
            <v>C20</v>
          </cell>
          <cell r="F36">
            <v>4.01</v>
          </cell>
          <cell r="G36">
            <v>5</v>
          </cell>
          <cell r="J36">
            <v>0</v>
          </cell>
          <cell r="K36">
            <v>4.8647885230008001E-2</v>
          </cell>
          <cell r="L36">
            <v>3.810243673743281</v>
          </cell>
          <cell r="M36">
            <v>3.810243673743281</v>
          </cell>
          <cell r="N36">
            <v>454.65203698934312</v>
          </cell>
          <cell r="O36">
            <v>0.63959865053513276</v>
          </cell>
          <cell r="P36">
            <v>1166.0872655789467</v>
          </cell>
          <cell r="S36">
            <v>15.71</v>
          </cell>
          <cell r="T36">
            <v>98</v>
          </cell>
          <cell r="U36">
            <v>6158</v>
          </cell>
          <cell r="V36">
            <v>0.68799999999999994</v>
          </cell>
          <cell r="X36">
            <v>0</v>
          </cell>
          <cell r="Y36">
            <v>0</v>
          </cell>
          <cell r="AA36">
            <v>0</v>
          </cell>
          <cell r="AB36">
            <v>0</v>
          </cell>
          <cell r="AC36">
            <v>0.58479999999999999</v>
          </cell>
          <cell r="AD36">
            <v>9.1872080000000018</v>
          </cell>
          <cell r="AE36">
            <v>28.892419965387656</v>
          </cell>
          <cell r="AF36">
            <v>28.892419965387656</v>
          </cell>
          <cell r="AG36">
            <v>30.463419965387658</v>
          </cell>
          <cell r="AH36">
            <v>1196.5506855443343</v>
          </cell>
          <cell r="AI36">
            <v>21.49</v>
          </cell>
          <cell r="AJ36">
            <v>20.5</v>
          </cell>
          <cell r="AK36">
            <v>28</v>
          </cell>
          <cell r="AL36">
            <v>0.70000000000000007</v>
          </cell>
          <cell r="AM36">
            <v>1.2999999999999999E-2</v>
          </cell>
          <cell r="AN36">
            <v>0</v>
          </cell>
          <cell r="AO36">
            <v>0</v>
          </cell>
          <cell r="AP36">
            <v>0</v>
          </cell>
          <cell r="AQ36">
            <v>0</v>
          </cell>
          <cell r="AR36">
            <v>0</v>
          </cell>
          <cell r="AS36">
            <v>0</v>
          </cell>
          <cell r="AT36">
            <v>0</v>
          </cell>
          <cell r="AU36">
            <v>0</v>
          </cell>
          <cell r="AV36">
            <v>10.915187647171557</v>
          </cell>
          <cell r="AW36">
            <v>4200.6564823012577</v>
          </cell>
          <cell r="AX36">
            <v>0</v>
          </cell>
          <cell r="AY36">
            <v>114.73715898942989</v>
          </cell>
          <cell r="AZ36" t="str">
            <v>00°00'00''</v>
          </cell>
          <cell r="BA36">
            <v>1000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680.59299999999996</v>
          </cell>
          <cell r="BP36">
            <v>676.18299999999999</v>
          </cell>
          <cell r="BQ36">
            <v>681.29300000000001</v>
          </cell>
          <cell r="BR36">
            <v>676.88300000000004</v>
          </cell>
          <cell r="BS36">
            <v>679.55300000000011</v>
          </cell>
          <cell r="BT36">
            <v>674.35300000000007</v>
          </cell>
          <cell r="BU36">
            <v>0</v>
          </cell>
          <cell r="BV36">
            <v>-1.7399999999998954</v>
          </cell>
          <cell r="BW36">
            <v>-2.5299999999999727</v>
          </cell>
          <cell r="BX36">
            <v>-1.0399999999998952</v>
          </cell>
          <cell r="BY36">
            <v>700</v>
          </cell>
          <cell r="BZ36">
            <v>1.2749999999999999</v>
          </cell>
          <cell r="CA36">
            <v>0.875</v>
          </cell>
          <cell r="CB36">
            <v>-2.1349999999999341</v>
          </cell>
          <cell r="CC36">
            <v>-2.0245852491296268</v>
          </cell>
          <cell r="CD36">
            <v>-6911.5544307943328</v>
          </cell>
          <cell r="CE36">
            <v>1.9151977298689804</v>
          </cell>
          <cell r="CF36">
            <v>20540.495652844817</v>
          </cell>
          <cell r="CG36">
            <v>13628.941222050484</v>
          </cell>
          <cell r="CH36">
            <v>1.25</v>
          </cell>
          <cell r="CI36">
            <v>4613</v>
          </cell>
          <cell r="CJ36">
            <v>3.6930796721359429</v>
          </cell>
          <cell r="CK36">
            <v>4</v>
          </cell>
          <cell r="CL36">
            <v>3</v>
          </cell>
          <cell r="CM36">
            <v>3</v>
          </cell>
        </row>
        <row r="37">
          <cell r="A37">
            <v>54</v>
          </cell>
          <cell r="B37" t="str">
            <v>C20</v>
          </cell>
          <cell r="C37" t="str">
            <v>A21</v>
          </cell>
          <cell r="F37">
            <v>4.01</v>
          </cell>
          <cell r="G37">
            <v>5</v>
          </cell>
          <cell r="J37">
            <v>0</v>
          </cell>
          <cell r="K37">
            <v>0.1971435875675345</v>
          </cell>
          <cell r="L37">
            <v>4.0073872613108152</v>
          </cell>
          <cell r="M37">
            <v>4.0073872613108152</v>
          </cell>
          <cell r="N37">
            <v>450.63065613657886</v>
          </cell>
          <cell r="O37">
            <v>0.63457776427703505</v>
          </cell>
          <cell r="P37">
            <v>1146.7003790862327</v>
          </cell>
          <cell r="S37">
            <v>15.71</v>
          </cell>
          <cell r="T37">
            <v>98</v>
          </cell>
          <cell r="U37">
            <v>6158</v>
          </cell>
          <cell r="V37">
            <v>0.68799999999999994</v>
          </cell>
          <cell r="X37">
            <v>0</v>
          </cell>
          <cell r="Y37">
            <v>0</v>
          </cell>
          <cell r="AA37">
            <v>0</v>
          </cell>
          <cell r="AB37">
            <v>0</v>
          </cell>
          <cell r="AC37">
            <v>0.58479999999999999</v>
          </cell>
          <cell r="AD37">
            <v>9.1872080000000018</v>
          </cell>
          <cell r="AE37">
            <v>28.892419965387656</v>
          </cell>
          <cell r="AF37">
            <v>28.892419965387656</v>
          </cell>
          <cell r="AG37">
            <v>30.463419965387658</v>
          </cell>
          <cell r="AH37">
            <v>1177.1637990516203</v>
          </cell>
          <cell r="AI37">
            <v>16.46</v>
          </cell>
          <cell r="AJ37">
            <v>9.2899999999999991</v>
          </cell>
          <cell r="AK37">
            <v>24</v>
          </cell>
          <cell r="AL37">
            <v>0.60000000000000009</v>
          </cell>
          <cell r="AM37">
            <v>1.2999999999999999E-2</v>
          </cell>
          <cell r="AN37">
            <v>0</v>
          </cell>
          <cell r="AO37">
            <v>0</v>
          </cell>
          <cell r="AP37">
            <v>0</v>
          </cell>
          <cell r="AQ37">
            <v>0</v>
          </cell>
          <cell r="AR37">
            <v>0</v>
          </cell>
          <cell r="AS37">
            <v>0</v>
          </cell>
          <cell r="AT37">
            <v>0</v>
          </cell>
          <cell r="AU37">
            <v>0</v>
          </cell>
          <cell r="AV37">
            <v>6.630265807271055</v>
          </cell>
          <cell r="AW37">
            <v>1874.6634916323314</v>
          </cell>
          <cell r="AX37">
            <v>0</v>
          </cell>
          <cell r="AY37">
            <v>99.698075365859424</v>
          </cell>
          <cell r="AZ37" t="str">
            <v>15°02'21''</v>
          </cell>
          <cell r="BA37">
            <v>9.4697332935740395</v>
          </cell>
          <cell r="BB37">
            <v>0</v>
          </cell>
          <cell r="BC37">
            <v>0</v>
          </cell>
          <cell r="BD37">
            <v>0</v>
          </cell>
          <cell r="BE37">
            <v>0</v>
          </cell>
          <cell r="BF37">
            <v>0</v>
          </cell>
          <cell r="BG37">
            <v>0</v>
          </cell>
          <cell r="BH37">
            <v>0</v>
          </cell>
          <cell r="BI37">
            <v>0</v>
          </cell>
          <cell r="BJ37">
            <v>0</v>
          </cell>
          <cell r="BK37">
            <v>0</v>
          </cell>
          <cell r="BL37">
            <v>0</v>
          </cell>
          <cell r="BM37">
            <v>0</v>
          </cell>
          <cell r="BN37">
            <v>0</v>
          </cell>
          <cell r="BO37">
            <v>676.18299999999999</v>
          </cell>
          <cell r="BP37">
            <v>674.65300000000002</v>
          </cell>
          <cell r="BQ37">
            <v>676.78300000000002</v>
          </cell>
          <cell r="BR37">
            <v>675.25300000000004</v>
          </cell>
          <cell r="BS37">
            <v>674.35300000000007</v>
          </cell>
          <cell r="BT37">
            <v>672.02300000000014</v>
          </cell>
          <cell r="BU37">
            <v>0</v>
          </cell>
          <cell r="BV37">
            <v>-2.42999999999995</v>
          </cell>
          <cell r="BW37">
            <v>-3.2299999999999045</v>
          </cell>
          <cell r="BX37">
            <v>-1.8299999999999499</v>
          </cell>
          <cell r="BY37">
            <v>600</v>
          </cell>
          <cell r="BZ37">
            <v>1.1499999999999999</v>
          </cell>
          <cell r="CA37">
            <v>0.75</v>
          </cell>
          <cell r="CB37">
            <v>-2.8299999999999272</v>
          </cell>
          <cell r="CC37">
            <v>-3.2654364164759015</v>
          </cell>
          <cell r="CD37">
            <v>-9068.9332876576955</v>
          </cell>
          <cell r="CE37">
            <v>1.9570336894141922</v>
          </cell>
          <cell r="CF37">
            <v>20989.186318967211</v>
          </cell>
          <cell r="CG37">
            <v>11920.253031309516</v>
          </cell>
          <cell r="CH37">
            <v>1.25</v>
          </cell>
          <cell r="CI37">
            <v>3954</v>
          </cell>
          <cell r="CJ37">
            <v>3.768415854612265</v>
          </cell>
          <cell r="CK37">
            <v>4</v>
          </cell>
          <cell r="CL37">
            <v>3</v>
          </cell>
          <cell r="CM37">
            <v>3</v>
          </cell>
        </row>
        <row r="38">
          <cell r="A38">
            <v>55</v>
          </cell>
          <cell r="E38">
            <v>-3.1310065197464443</v>
          </cell>
          <cell r="F38">
            <v>0</v>
          </cell>
          <cell r="G38">
            <v>0</v>
          </cell>
          <cell r="J38">
            <v>0</v>
          </cell>
          <cell r="K38">
            <v>0</v>
          </cell>
          <cell r="L38">
            <v>0</v>
          </cell>
          <cell r="M38">
            <v>0</v>
          </cell>
          <cell r="N38">
            <v>0</v>
          </cell>
          <cell r="O38">
            <v>0</v>
          </cell>
          <cell r="P38">
            <v>0</v>
          </cell>
          <cell r="S38">
            <v>0</v>
          </cell>
          <cell r="U38">
            <v>0</v>
          </cell>
          <cell r="X38">
            <v>0</v>
          </cell>
          <cell r="Y38">
            <v>0</v>
          </cell>
          <cell r="AA38">
            <v>0</v>
          </cell>
          <cell r="AB38">
            <v>0</v>
          </cell>
          <cell r="AC38">
            <v>0</v>
          </cell>
          <cell r="AD38">
            <v>0</v>
          </cell>
          <cell r="AE38">
            <v>0</v>
          </cell>
          <cell r="AF38">
            <v>0</v>
          </cell>
          <cell r="AG38">
            <v>0</v>
          </cell>
          <cell r="AH38">
            <v>0</v>
          </cell>
          <cell r="AI38">
            <v>0</v>
          </cell>
          <cell r="AJ38">
            <v>1.74</v>
          </cell>
          <cell r="AK38">
            <v>12</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674.87300000000005</v>
          </cell>
          <cell r="BP38">
            <v>0</v>
          </cell>
          <cell r="BQ38">
            <v>674.87300000000005</v>
          </cell>
          <cell r="BR38">
            <v>0</v>
          </cell>
          <cell r="BS38">
            <v>0</v>
          </cell>
          <cell r="BT38">
            <v>0</v>
          </cell>
          <cell r="BU38">
            <v>0</v>
          </cell>
          <cell r="BV38">
            <v>0</v>
          </cell>
          <cell r="BW38">
            <v>0</v>
          </cell>
          <cell r="BX38">
            <v>0</v>
          </cell>
          <cell r="BY38">
            <v>0</v>
          </cell>
          <cell r="BZ38">
            <v>0.4</v>
          </cell>
          <cell r="CA38">
            <v>0</v>
          </cell>
          <cell r="CB38">
            <v>0</v>
          </cell>
          <cell r="CC38">
            <v>0</v>
          </cell>
          <cell r="CD38">
            <v>0</v>
          </cell>
          <cell r="CE38" t="e">
            <v>#VALUE!</v>
          </cell>
          <cell r="CF38" t="e">
            <v>#VALUE!</v>
          </cell>
          <cell r="CG38" t="e">
            <v>#VALUE!</v>
          </cell>
          <cell r="CH38">
            <v>1.5</v>
          </cell>
          <cell r="CI38" t="e">
            <v>#VALUE!</v>
          </cell>
          <cell r="CJ38" t="e">
            <v>#VALUE!</v>
          </cell>
          <cell r="CK38" t="e">
            <v>#VALUE!</v>
          </cell>
          <cell r="CL38">
            <v>2</v>
          </cell>
          <cell r="CM38">
            <v>2</v>
          </cell>
        </row>
        <row r="39">
          <cell r="A39">
            <v>56</v>
          </cell>
          <cell r="F39">
            <v>0</v>
          </cell>
          <cell r="G39">
            <v>0</v>
          </cell>
          <cell r="J39">
            <v>0</v>
          </cell>
          <cell r="K39">
            <v>0</v>
          </cell>
          <cell r="L39">
            <v>0</v>
          </cell>
          <cell r="M39">
            <v>0</v>
          </cell>
          <cell r="N39">
            <v>0</v>
          </cell>
          <cell r="O39">
            <v>0</v>
          </cell>
          <cell r="P39">
            <v>0</v>
          </cell>
          <cell r="S39">
            <v>0</v>
          </cell>
          <cell r="U39">
            <v>0</v>
          </cell>
          <cell r="X39">
            <v>0</v>
          </cell>
          <cell r="Y39">
            <v>0</v>
          </cell>
          <cell r="AA39">
            <v>0</v>
          </cell>
          <cell r="AB39">
            <v>0</v>
          </cell>
          <cell r="AC39">
            <v>0</v>
          </cell>
          <cell r="AD39">
            <v>0</v>
          </cell>
          <cell r="AE39">
            <v>0</v>
          </cell>
          <cell r="AF39">
            <v>0</v>
          </cell>
          <cell r="AG39">
            <v>0</v>
          </cell>
          <cell r="AH39">
            <v>0</v>
          </cell>
          <cell r="AI39">
            <v>0</v>
          </cell>
          <cell r="AJ39">
            <v>22.27</v>
          </cell>
          <cell r="AK39">
            <v>8</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0.4</v>
          </cell>
          <cell r="CA39">
            <v>0</v>
          </cell>
          <cell r="CB39">
            <v>0</v>
          </cell>
          <cell r="CC39">
            <v>0</v>
          </cell>
          <cell r="CD39">
            <v>0</v>
          </cell>
          <cell r="CE39" t="e">
            <v>#VALUE!</v>
          </cell>
          <cell r="CF39" t="e">
            <v>#VALUE!</v>
          </cell>
          <cell r="CG39" t="e">
            <v>#VALUE!</v>
          </cell>
          <cell r="CH39">
            <v>1.3</v>
          </cell>
          <cell r="CI39" t="e">
            <v>#VALUE!</v>
          </cell>
          <cell r="CJ39" t="e">
            <v>#VALUE!</v>
          </cell>
          <cell r="CK39" t="e">
            <v>#VALUE!</v>
          </cell>
          <cell r="CL39">
            <v>1</v>
          </cell>
          <cell r="CM39">
            <v>4</v>
          </cell>
        </row>
        <row r="40">
          <cell r="A40">
            <v>57</v>
          </cell>
          <cell r="C40">
            <v>0</v>
          </cell>
          <cell r="F40">
            <v>0</v>
          </cell>
          <cell r="G40">
            <v>0</v>
          </cell>
          <cell r="J40">
            <v>0</v>
          </cell>
          <cell r="K40">
            <v>0</v>
          </cell>
          <cell r="L40">
            <v>0</v>
          </cell>
          <cell r="M40">
            <v>0</v>
          </cell>
          <cell r="N40">
            <v>0</v>
          </cell>
          <cell r="O40">
            <v>0</v>
          </cell>
          <cell r="P40">
            <v>0</v>
          </cell>
          <cell r="S40">
            <v>0</v>
          </cell>
          <cell r="U40">
            <v>0</v>
          </cell>
          <cell r="X40">
            <v>0</v>
          </cell>
          <cell r="Y40">
            <v>0</v>
          </cell>
          <cell r="AA40">
            <v>0</v>
          </cell>
          <cell r="AB40">
            <v>0</v>
          </cell>
          <cell r="AC40">
            <v>0</v>
          </cell>
          <cell r="AD40">
            <v>0</v>
          </cell>
          <cell r="AE40">
            <v>0</v>
          </cell>
          <cell r="AF40">
            <v>0</v>
          </cell>
          <cell r="AG40">
            <v>0</v>
          </cell>
          <cell r="AH40">
            <v>0</v>
          </cell>
          <cell r="AI40">
            <v>0</v>
          </cell>
          <cell r="AJ40">
            <v>22.35</v>
          </cell>
          <cell r="AK40">
            <v>8</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0.4</v>
          </cell>
          <cell r="CA40">
            <v>0</v>
          </cell>
          <cell r="CB40">
            <v>0</v>
          </cell>
          <cell r="CC40">
            <v>0</v>
          </cell>
          <cell r="CD40">
            <v>0</v>
          </cell>
          <cell r="CE40" t="e">
            <v>#VALUE!</v>
          </cell>
          <cell r="CF40" t="e">
            <v>#VALUE!</v>
          </cell>
          <cell r="CG40" t="e">
            <v>#VALUE!</v>
          </cell>
          <cell r="CH40">
            <v>1.3</v>
          </cell>
          <cell r="CI40" t="e">
            <v>#VALUE!</v>
          </cell>
          <cell r="CJ40" t="e">
            <v>#VALUE!</v>
          </cell>
          <cell r="CK40" t="e">
            <v>#VALUE!</v>
          </cell>
          <cell r="CL40">
            <v>1</v>
          </cell>
          <cell r="CM40">
            <v>4</v>
          </cell>
        </row>
        <row r="41">
          <cell r="A41">
            <v>58</v>
          </cell>
          <cell r="B41" t="str">
            <v>C31</v>
          </cell>
          <cell r="C41" t="str">
            <v>C32</v>
          </cell>
          <cell r="F41">
            <v>0</v>
          </cell>
          <cell r="G41">
            <v>0</v>
          </cell>
          <cell r="J41">
            <v>0</v>
          </cell>
          <cell r="K41">
            <v>0</v>
          </cell>
          <cell r="L41">
            <v>0</v>
          </cell>
          <cell r="M41">
            <v>0</v>
          </cell>
          <cell r="N41">
            <v>0</v>
          </cell>
          <cell r="O41">
            <v>0</v>
          </cell>
          <cell r="P41">
            <v>0</v>
          </cell>
          <cell r="Q41">
            <v>0.4</v>
          </cell>
          <cell r="S41">
            <v>0.4</v>
          </cell>
          <cell r="T41">
            <v>98</v>
          </cell>
          <cell r="U41">
            <v>157</v>
          </cell>
          <cell r="V41">
            <v>0.68799999999999994</v>
          </cell>
          <cell r="X41">
            <v>0</v>
          </cell>
          <cell r="Y41">
            <v>0</v>
          </cell>
          <cell r="AA41">
            <v>0</v>
          </cell>
          <cell r="AB41">
            <v>0</v>
          </cell>
          <cell r="AC41">
            <v>0.58479999999999999</v>
          </cell>
          <cell r="AD41">
            <v>0.23392000000000002</v>
          </cell>
          <cell r="AE41">
            <v>0.96275646183025421</v>
          </cell>
          <cell r="AF41">
            <v>1.0427564618302543</v>
          </cell>
          <cell r="AG41">
            <v>1.0827564618302543</v>
          </cell>
          <cell r="AH41">
            <v>1.5</v>
          </cell>
          <cell r="AI41">
            <v>33.06</v>
          </cell>
          <cell r="AJ41">
            <v>12.71</v>
          </cell>
          <cell r="AK41">
            <v>8</v>
          </cell>
          <cell r="AL41">
            <v>0.2</v>
          </cell>
          <cell r="AM41">
            <v>1.4E-2</v>
          </cell>
          <cell r="AN41">
            <v>1.8120574951171874E-2</v>
          </cell>
          <cell r="AO41">
            <v>3.125E-2</v>
          </cell>
          <cell r="AP41">
            <v>9.0602874755859361E-2</v>
          </cell>
          <cell r="AQ41">
            <v>1.0606024579340583</v>
          </cell>
          <cell r="AR41">
            <v>3.0484361958124309</v>
          </cell>
          <cell r="AS41">
            <v>0.97496141568254013</v>
          </cell>
          <cell r="AT41">
            <v>5.7333209672567068E-2</v>
          </cell>
          <cell r="AU41">
            <v>7.5453784623738945E-2</v>
          </cell>
          <cell r="AV41">
            <v>3.4620261029663735</v>
          </cell>
          <cell r="AW41">
            <v>108.76275771615262</v>
          </cell>
          <cell r="AX41">
            <v>1.379148553693974E-2</v>
          </cell>
          <cell r="AY41">
            <v>180.47667380172905</v>
          </cell>
          <cell r="AZ41" t="b">
            <v>0</v>
          </cell>
          <cell r="BA41">
            <v>0</v>
          </cell>
          <cell r="BB41">
            <v>1E-3</v>
          </cell>
          <cell r="BC41">
            <v>0</v>
          </cell>
          <cell r="BD41">
            <v>0</v>
          </cell>
          <cell r="BE41">
            <v>1E-3</v>
          </cell>
          <cell r="BF41">
            <v>0</v>
          </cell>
          <cell r="BG41">
            <v>2.6748963180841235E-2</v>
          </cell>
          <cell r="BH41">
            <v>5.9999999999999991</v>
          </cell>
          <cell r="BI41">
            <v>1.2</v>
          </cell>
          <cell r="BJ41">
            <v>0.10752081245013895</v>
          </cell>
          <cell r="BK41">
            <v>0.13877081245013895</v>
          </cell>
          <cell r="BL41">
            <v>7.4482604539801915E-6</v>
          </cell>
          <cell r="BM41">
            <v>0.16653391285271152</v>
          </cell>
          <cell r="BN41">
            <v>0</v>
          </cell>
          <cell r="BO41">
            <v>703.05299999999988</v>
          </cell>
          <cell r="BP41">
            <v>698.85299999999984</v>
          </cell>
          <cell r="BQ41">
            <v>703.25299999999993</v>
          </cell>
          <cell r="BR41">
            <v>699.05299999999988</v>
          </cell>
          <cell r="BS41">
            <v>704.45299999999997</v>
          </cell>
          <cell r="BT41">
            <v>699.85300000000007</v>
          </cell>
          <cell r="BU41" t="b">
            <v>0</v>
          </cell>
          <cell r="BV41">
            <v>1.2000000000000455</v>
          </cell>
          <cell r="BW41">
            <v>0.8000000000001819</v>
          </cell>
          <cell r="BX41">
            <v>1.4000000000000454</v>
          </cell>
          <cell r="BY41">
            <v>200</v>
          </cell>
          <cell r="BZ41">
            <v>0.65</v>
          </cell>
          <cell r="CA41">
            <v>0.25</v>
          </cell>
          <cell r="CB41">
            <v>1.0000000000001137</v>
          </cell>
          <cell r="CC41">
            <v>1.3051536509443407</v>
          </cell>
          <cell r="CD41">
            <v>1157.9975768003665</v>
          </cell>
          <cell r="CE41">
            <v>9.8449303549506206E-2</v>
          </cell>
          <cell r="CF41">
            <v>812.20675428342622</v>
          </cell>
          <cell r="CG41">
            <v>1970.2043310837926</v>
          </cell>
          <cell r="CH41">
            <v>1.5</v>
          </cell>
          <cell r="CI41">
            <v>2243</v>
          </cell>
          <cell r="CJ41">
            <v>1.3175686565428839</v>
          </cell>
          <cell r="CK41">
            <v>1.5</v>
          </cell>
          <cell r="CL41">
            <v>1</v>
          </cell>
          <cell r="CM41">
            <v>2</v>
          </cell>
        </row>
        <row r="42">
          <cell r="A42">
            <v>59</v>
          </cell>
          <cell r="B42" t="str">
            <v>C32</v>
          </cell>
          <cell r="C42" t="str">
            <v>C33</v>
          </cell>
          <cell r="F42">
            <v>0</v>
          </cell>
          <cell r="G42">
            <v>0</v>
          </cell>
          <cell r="J42">
            <v>0</v>
          </cell>
          <cell r="K42">
            <v>0</v>
          </cell>
          <cell r="L42">
            <v>0</v>
          </cell>
          <cell r="M42">
            <v>0</v>
          </cell>
          <cell r="N42">
            <v>0</v>
          </cell>
          <cell r="O42">
            <v>0</v>
          </cell>
          <cell r="P42">
            <v>0</v>
          </cell>
          <cell r="S42">
            <v>0.4</v>
          </cell>
          <cell r="T42">
            <v>98</v>
          </cell>
          <cell r="U42">
            <v>157</v>
          </cell>
          <cell r="V42">
            <v>0.68799999999999994</v>
          </cell>
          <cell r="X42">
            <v>0</v>
          </cell>
          <cell r="Y42">
            <v>0</v>
          </cell>
          <cell r="AA42">
            <v>0</v>
          </cell>
          <cell r="AB42">
            <v>0</v>
          </cell>
          <cell r="AC42">
            <v>0.58479999999999999</v>
          </cell>
          <cell r="AD42">
            <v>0.23392000000000002</v>
          </cell>
          <cell r="AE42">
            <v>0.96275646183025421</v>
          </cell>
          <cell r="AF42">
            <v>1.0427564618302543</v>
          </cell>
          <cell r="AG42">
            <v>1.0827564618302543</v>
          </cell>
          <cell r="AH42">
            <v>1.5</v>
          </cell>
          <cell r="AI42">
            <v>14.62</v>
          </cell>
          <cell r="AJ42">
            <v>22.67</v>
          </cell>
          <cell r="AK42">
            <v>8</v>
          </cell>
          <cell r="AL42">
            <v>0.2</v>
          </cell>
          <cell r="AM42">
            <v>1.4E-2</v>
          </cell>
          <cell r="AN42">
            <v>1.5719604492187501E-2</v>
          </cell>
          <cell r="AO42">
            <v>3.125E-2</v>
          </cell>
          <cell r="AP42">
            <v>7.85980224609375E-2</v>
          </cell>
          <cell r="AQ42">
            <v>1.3076246347994489</v>
          </cell>
          <cell r="AR42">
            <v>4.0408094936548542</v>
          </cell>
          <cell r="AS42">
            <v>1.550829268095187</v>
          </cell>
          <cell r="AT42">
            <v>8.7149958487991439E-2</v>
          </cell>
          <cell r="AU42">
            <v>0.10286956298017894</v>
          </cell>
          <cell r="AV42">
            <v>4.6236326602931452</v>
          </cell>
          <cell r="AW42">
            <v>145.25570398474781</v>
          </cell>
          <cell r="AX42">
            <v>1.0326616847745294E-2</v>
          </cell>
          <cell r="AY42">
            <v>204.8504252470143</v>
          </cell>
          <cell r="AZ42" t="str">
            <v>24°22'26''</v>
          </cell>
          <cell r="BA42">
            <v>13.890953541458391</v>
          </cell>
          <cell r="BB42">
            <v>2.7E-2</v>
          </cell>
          <cell r="BC42">
            <v>3.0000000000000001E-3</v>
          </cell>
          <cell r="BD42">
            <v>4.0000000000000001E-3</v>
          </cell>
          <cell r="BE42">
            <v>3.4000000000000002E-2</v>
          </cell>
          <cell r="BF42">
            <v>3.4000000000000002E-2</v>
          </cell>
          <cell r="BG42">
            <v>0</v>
          </cell>
          <cell r="BH42">
            <v>0</v>
          </cell>
          <cell r="BI42">
            <v>0</v>
          </cell>
          <cell r="BJ42">
            <v>0</v>
          </cell>
          <cell r="BK42">
            <v>0</v>
          </cell>
          <cell r="BL42">
            <v>0</v>
          </cell>
          <cell r="BM42">
            <v>0</v>
          </cell>
          <cell r="BN42">
            <v>0.03</v>
          </cell>
          <cell r="BO42">
            <v>698.82299999999987</v>
          </cell>
          <cell r="BP42">
            <v>695.51299999999992</v>
          </cell>
          <cell r="BQ42">
            <v>699.02299999999991</v>
          </cell>
          <cell r="BR42">
            <v>695.71299999999997</v>
          </cell>
          <cell r="BS42">
            <v>699.85300000000007</v>
          </cell>
          <cell r="BT42">
            <v>696.53300000000013</v>
          </cell>
          <cell r="BU42">
            <v>0</v>
          </cell>
          <cell r="BV42">
            <v>0.83000000000015461</v>
          </cell>
          <cell r="BW42">
            <v>0.82000000000016371</v>
          </cell>
          <cell r="BX42">
            <v>1.0300000000001546</v>
          </cell>
          <cell r="BY42">
            <v>200</v>
          </cell>
          <cell r="BZ42">
            <v>0.65</v>
          </cell>
          <cell r="CA42">
            <v>0.25</v>
          </cell>
          <cell r="CB42">
            <v>0.82500000000015916</v>
          </cell>
          <cell r="CC42">
            <v>1.1074302853340923</v>
          </cell>
          <cell r="CD42">
            <v>982.56752066267336</v>
          </cell>
          <cell r="CE42">
            <v>0.13420744962108144</v>
          </cell>
          <cell r="CF42">
            <v>1217.9326053113141</v>
          </cell>
          <cell r="CG42">
            <v>2200.5001259739875</v>
          </cell>
          <cell r="CH42">
            <v>1.5</v>
          </cell>
          <cell r="CI42">
            <v>2243</v>
          </cell>
          <cell r="CJ42">
            <v>1.4715783276687389</v>
          </cell>
          <cell r="CK42">
            <v>1.5</v>
          </cell>
          <cell r="CL42">
            <v>1</v>
          </cell>
          <cell r="CM42">
            <v>2</v>
          </cell>
        </row>
        <row r="43">
          <cell r="A43">
            <v>60</v>
          </cell>
          <cell r="B43" t="str">
            <v>C33</v>
          </cell>
          <cell r="C43" t="str">
            <v>C34</v>
          </cell>
          <cell r="F43">
            <v>0</v>
          </cell>
          <cell r="G43">
            <v>0</v>
          </cell>
          <cell r="J43">
            <v>0</v>
          </cell>
          <cell r="K43">
            <v>0</v>
          </cell>
          <cell r="L43">
            <v>0</v>
          </cell>
          <cell r="M43">
            <v>0</v>
          </cell>
          <cell r="N43">
            <v>0</v>
          </cell>
          <cell r="O43">
            <v>0</v>
          </cell>
          <cell r="P43">
            <v>0</v>
          </cell>
          <cell r="S43">
            <v>0.4</v>
          </cell>
          <cell r="T43">
            <v>98</v>
          </cell>
          <cell r="U43">
            <v>157</v>
          </cell>
          <cell r="V43">
            <v>0.68799999999999994</v>
          </cell>
          <cell r="X43">
            <v>0</v>
          </cell>
          <cell r="Y43">
            <v>0</v>
          </cell>
          <cell r="AA43">
            <v>0</v>
          </cell>
          <cell r="AB43">
            <v>0</v>
          </cell>
          <cell r="AC43">
            <v>0.58479999999999999</v>
          </cell>
          <cell r="AD43">
            <v>0.23392000000000002</v>
          </cell>
          <cell r="AE43">
            <v>0.96275646183025421</v>
          </cell>
          <cell r="AF43">
            <v>1.0427564618302543</v>
          </cell>
          <cell r="AG43">
            <v>1.0827564618302543</v>
          </cell>
          <cell r="AH43">
            <v>1.5</v>
          </cell>
          <cell r="AI43">
            <v>15.64</v>
          </cell>
          <cell r="AJ43">
            <v>21.09</v>
          </cell>
          <cell r="AK43">
            <v>8</v>
          </cell>
          <cell r="AL43">
            <v>0.2</v>
          </cell>
          <cell r="AM43">
            <v>1.4E-2</v>
          </cell>
          <cell r="AN43">
            <v>1.6001129150390623E-2</v>
          </cell>
          <cell r="AO43">
            <v>3.125E-2</v>
          </cell>
          <cell r="AP43">
            <v>8.0005645751953111E-2</v>
          </cell>
          <cell r="AQ43">
            <v>1.2738496815705684</v>
          </cell>
          <cell r="AR43">
            <v>3.9010338681074201</v>
          </cell>
          <cell r="AS43">
            <v>1.4634068275683341</v>
          </cell>
          <cell r="AT43">
            <v>8.2706065812305746E-2</v>
          </cell>
          <cell r="AU43">
            <v>9.8707194962696365E-2</v>
          </cell>
          <cell r="AV43">
            <v>4.4595994439352431</v>
          </cell>
          <cell r="AW43">
            <v>140.1024485102009</v>
          </cell>
          <cell r="AX43">
            <v>1.0706451000324841E-2</v>
          </cell>
          <cell r="AY43">
            <v>227.42337412800077</v>
          </cell>
          <cell r="AZ43" t="str">
            <v>22°34'23''</v>
          </cell>
          <cell r="BA43">
            <v>15.03200026335843</v>
          </cell>
          <cell r="BB43">
            <v>1E-3</v>
          </cell>
          <cell r="BC43">
            <v>1E-3</v>
          </cell>
          <cell r="BD43">
            <v>4.0000000000000001E-3</v>
          </cell>
          <cell r="BE43">
            <v>6.0000000000000001E-3</v>
          </cell>
          <cell r="BF43">
            <v>5.0000000000000001E-3</v>
          </cell>
          <cell r="BG43">
            <v>0</v>
          </cell>
          <cell r="BH43">
            <v>0</v>
          </cell>
          <cell r="BI43">
            <v>0</v>
          </cell>
          <cell r="BJ43">
            <v>0</v>
          </cell>
          <cell r="BK43">
            <v>0</v>
          </cell>
          <cell r="BL43">
            <v>0</v>
          </cell>
          <cell r="BM43">
            <v>0</v>
          </cell>
          <cell r="BN43">
            <v>0.01</v>
          </cell>
          <cell r="BO43">
            <v>695.50299999999993</v>
          </cell>
          <cell r="BP43">
            <v>692.20299999999997</v>
          </cell>
          <cell r="BQ43">
            <v>695.70299999999997</v>
          </cell>
          <cell r="BR43">
            <v>692.40300000000002</v>
          </cell>
          <cell r="BS43">
            <v>696.53300000000013</v>
          </cell>
          <cell r="BT43">
            <v>693.23299999999995</v>
          </cell>
          <cell r="BU43">
            <v>0</v>
          </cell>
          <cell r="BV43">
            <v>0.83000000000015461</v>
          </cell>
          <cell r="BW43">
            <v>0.82999999999992724</v>
          </cell>
          <cell r="BX43">
            <v>1.0300000000001546</v>
          </cell>
          <cell r="BY43">
            <v>200</v>
          </cell>
          <cell r="BZ43">
            <v>0.65</v>
          </cell>
          <cell r="CA43">
            <v>0.25</v>
          </cell>
          <cell r="CB43">
            <v>0.83000000000004093</v>
          </cell>
          <cell r="CC43">
            <v>1.1132435599236561</v>
          </cell>
          <cell r="CD43">
            <v>987.72534854226399</v>
          </cell>
          <cell r="CE43">
            <v>0.13295061126629726</v>
          </cell>
          <cell r="CF43">
            <v>1206.5267972416477</v>
          </cell>
          <cell r="CG43">
            <v>2194.2521457839116</v>
          </cell>
          <cell r="CH43">
            <v>1.5</v>
          </cell>
          <cell r="CI43">
            <v>2243</v>
          </cell>
          <cell r="CJ43">
            <v>1.4674000083262895</v>
          </cell>
          <cell r="CK43">
            <v>1.5</v>
          </cell>
          <cell r="CL43">
            <v>1</v>
          </cell>
          <cell r="CM43">
            <v>2</v>
          </cell>
        </row>
        <row r="44">
          <cell r="A44">
            <v>61</v>
          </cell>
          <cell r="B44" t="str">
            <v>C34</v>
          </cell>
          <cell r="C44" t="str">
            <v>C35</v>
          </cell>
          <cell r="F44">
            <v>0</v>
          </cell>
          <cell r="G44">
            <v>0</v>
          </cell>
          <cell r="J44">
            <v>0</v>
          </cell>
          <cell r="K44">
            <v>0</v>
          </cell>
          <cell r="L44">
            <v>0</v>
          </cell>
          <cell r="M44">
            <v>0</v>
          </cell>
          <cell r="N44">
            <v>0</v>
          </cell>
          <cell r="O44">
            <v>0</v>
          </cell>
          <cell r="P44">
            <v>0</v>
          </cell>
          <cell r="S44">
            <v>0.4</v>
          </cell>
          <cell r="T44">
            <v>98</v>
          </cell>
          <cell r="U44">
            <v>157</v>
          </cell>
          <cell r="V44">
            <v>0.68799999999999994</v>
          </cell>
          <cell r="X44">
            <v>0</v>
          </cell>
          <cell r="Y44">
            <v>0</v>
          </cell>
          <cell r="AA44">
            <v>0</v>
          </cell>
          <cell r="AB44">
            <v>0</v>
          </cell>
          <cell r="AC44">
            <v>0.58479999999999999</v>
          </cell>
          <cell r="AD44">
            <v>0.23392000000000002</v>
          </cell>
          <cell r="AE44">
            <v>0.96275646183025421</v>
          </cell>
          <cell r="AF44">
            <v>1.0427564618302543</v>
          </cell>
          <cell r="AG44">
            <v>1.0827564618302543</v>
          </cell>
          <cell r="AH44">
            <v>1.5</v>
          </cell>
          <cell r="AI44">
            <v>7.92</v>
          </cell>
          <cell r="AJ44">
            <v>6.27</v>
          </cell>
          <cell r="AK44">
            <v>8</v>
          </cell>
          <cell r="AL44">
            <v>0.2</v>
          </cell>
          <cell r="AM44">
            <v>1.4E-2</v>
          </cell>
          <cell r="AN44">
            <v>2.1549987792968753E-2</v>
          </cell>
          <cell r="AO44">
            <v>3.125E-2</v>
          </cell>
          <cell r="AP44">
            <v>0.10774993896484376</v>
          </cell>
          <cell r="AQ44">
            <v>0.8222695745335582</v>
          </cell>
          <cell r="AR44">
            <v>2.1628664938405349</v>
          </cell>
          <cell r="AS44">
            <v>0.55470527901471955</v>
          </cell>
          <cell r="AT44">
            <v>3.4461124016493309E-2</v>
          </cell>
          <cell r="AU44">
            <v>5.6011111809462062E-2</v>
          </cell>
          <cell r="AV44">
            <v>2.4315955122590709</v>
          </cell>
          <cell r="AW44">
            <v>76.39082597815009</v>
          </cell>
          <cell r="AX44">
            <v>1.9635865704987165E-2</v>
          </cell>
          <cell r="AY44">
            <v>232.97954529330997</v>
          </cell>
          <cell r="AZ44" t="str">
            <v>05°33'22''</v>
          </cell>
          <cell r="BA44">
            <v>61.824091446618468</v>
          </cell>
          <cell r="BB44">
            <v>1E-3</v>
          </cell>
          <cell r="BC44">
            <v>0.01</v>
          </cell>
          <cell r="BD44">
            <v>3.0000000000000001E-3</v>
          </cell>
          <cell r="BE44">
            <v>1.3999999999999999E-2</v>
          </cell>
          <cell r="BF44">
            <v>1.3000000000000001E-2</v>
          </cell>
          <cell r="BG44">
            <v>0</v>
          </cell>
          <cell r="BH44">
            <v>0</v>
          </cell>
          <cell r="BI44">
            <v>0</v>
          </cell>
          <cell r="BJ44">
            <v>0</v>
          </cell>
          <cell r="BK44">
            <v>0</v>
          </cell>
          <cell r="BL44">
            <v>0</v>
          </cell>
          <cell r="BM44">
            <v>0</v>
          </cell>
          <cell r="BN44">
            <v>0.01</v>
          </cell>
          <cell r="BO44">
            <v>692.19299999999998</v>
          </cell>
          <cell r="BP44">
            <v>691.69299999999998</v>
          </cell>
          <cell r="BQ44">
            <v>692.39300000000003</v>
          </cell>
          <cell r="BR44">
            <v>691.89300000000003</v>
          </cell>
          <cell r="BS44">
            <v>693.23299999999995</v>
          </cell>
          <cell r="BT44">
            <v>692.71299999999997</v>
          </cell>
          <cell r="BU44">
            <v>0</v>
          </cell>
          <cell r="BV44">
            <v>0.83999999999991815</v>
          </cell>
          <cell r="BW44">
            <v>0.81999999999993634</v>
          </cell>
          <cell r="BX44">
            <v>1.0399999999999181</v>
          </cell>
          <cell r="BY44">
            <v>200</v>
          </cell>
          <cell r="BZ44">
            <v>0.65</v>
          </cell>
          <cell r="CA44">
            <v>0.25</v>
          </cell>
          <cell r="CB44">
            <v>0.82999999999992724</v>
          </cell>
          <cell r="CC44">
            <v>1.1132435599235238</v>
          </cell>
          <cell r="CD44">
            <v>987.72534854214655</v>
          </cell>
          <cell r="CE44">
            <v>0.13295061126632512</v>
          </cell>
          <cell r="CF44">
            <v>1206.5267972419006</v>
          </cell>
          <cell r="CG44">
            <v>2194.2521457840471</v>
          </cell>
          <cell r="CH44">
            <v>1.5</v>
          </cell>
          <cell r="CI44">
            <v>2243</v>
          </cell>
          <cell r="CJ44">
            <v>1.4674000083263803</v>
          </cell>
          <cell r="CK44">
            <v>1.5</v>
          </cell>
          <cell r="CL44">
            <v>1</v>
          </cell>
          <cell r="CM44">
            <v>2</v>
          </cell>
        </row>
        <row r="45">
          <cell r="A45">
            <v>62</v>
          </cell>
          <cell r="B45" t="str">
            <v>C35</v>
          </cell>
          <cell r="C45" t="str">
            <v>C36</v>
          </cell>
          <cell r="F45">
            <v>0</v>
          </cell>
          <cell r="G45">
            <v>0</v>
          </cell>
          <cell r="J45">
            <v>0</v>
          </cell>
          <cell r="K45">
            <v>0</v>
          </cell>
          <cell r="L45">
            <v>0</v>
          </cell>
          <cell r="M45">
            <v>0</v>
          </cell>
          <cell r="N45">
            <v>0</v>
          </cell>
          <cell r="O45">
            <v>0</v>
          </cell>
          <cell r="P45">
            <v>0</v>
          </cell>
          <cell r="Q45">
            <v>0.37</v>
          </cell>
          <cell r="S45">
            <v>0.77</v>
          </cell>
          <cell r="T45">
            <v>98</v>
          </cell>
          <cell r="U45">
            <v>302</v>
          </cell>
          <cell r="V45">
            <v>0.68799999999999994</v>
          </cell>
          <cell r="X45">
            <v>0</v>
          </cell>
          <cell r="Y45">
            <v>0</v>
          </cell>
          <cell r="AA45">
            <v>0</v>
          </cell>
          <cell r="AB45">
            <v>0</v>
          </cell>
          <cell r="AC45">
            <v>0.58479999999999999</v>
          </cell>
          <cell r="AD45">
            <v>0.45029600000000003</v>
          </cell>
          <cell r="AE45">
            <v>1.7664380181782624</v>
          </cell>
          <cell r="AF45">
            <v>1.9204380181782623</v>
          </cell>
          <cell r="AG45">
            <v>1.9974380181782623</v>
          </cell>
          <cell r="AH45">
            <v>1.9974380181782623</v>
          </cell>
          <cell r="AI45">
            <v>70.47</v>
          </cell>
          <cell r="AJ45">
            <v>0.5</v>
          </cell>
          <cell r="AK45">
            <v>8</v>
          </cell>
          <cell r="AL45">
            <v>0.2</v>
          </cell>
          <cell r="AM45">
            <v>1.4E-2</v>
          </cell>
          <cell r="AN45">
            <v>4.6388244628906249E-2</v>
          </cell>
          <cell r="AO45">
            <v>3.7500000000000006E-2</v>
          </cell>
          <cell r="AP45">
            <v>0.23194122314453122</v>
          </cell>
          <cell r="AQ45">
            <v>0.36158566651884705</v>
          </cell>
          <cell r="AR45">
            <v>0.63767018541147014</v>
          </cell>
          <cell r="AS45">
            <v>8.4915358629070098E-2</v>
          </cell>
          <cell r="AT45">
            <v>6.6638223359775156E-3</v>
          </cell>
          <cell r="AU45">
            <v>5.3052066964883765E-2</v>
          </cell>
          <cell r="AV45">
            <v>0.68666128978778085</v>
          </cell>
          <cell r="AW45">
            <v>21.572100635017847</v>
          </cell>
          <cell r="AX45">
            <v>9.2593579641281412E-2</v>
          </cell>
          <cell r="AY45">
            <v>225.3794367014097</v>
          </cell>
          <cell r="BA45">
            <v>0</v>
          </cell>
          <cell r="BB45">
            <v>1E-3</v>
          </cell>
          <cell r="BC45">
            <v>0</v>
          </cell>
          <cell r="BD45">
            <v>0</v>
          </cell>
          <cell r="BE45">
            <v>1E-3</v>
          </cell>
          <cell r="BF45">
            <v>1E-3</v>
          </cell>
          <cell r="BG45">
            <v>3.5619597336175209E-2</v>
          </cell>
          <cell r="BH45">
            <v>5.9999999999999991</v>
          </cell>
          <cell r="BI45">
            <v>1.2</v>
          </cell>
          <cell r="BJ45">
            <v>5.1796114780220366E-3</v>
          </cell>
          <cell r="BK45">
            <v>4.2679611478022045E-2</v>
          </cell>
          <cell r="BL45">
            <v>1.6001287763291672E-5</v>
          </cell>
          <cell r="BM45">
            <v>5.1234735318942404E-2</v>
          </cell>
          <cell r="BN45">
            <v>0.03</v>
          </cell>
          <cell r="BO45">
            <v>691.66300000000001</v>
          </cell>
          <cell r="BP45">
            <v>691.31299999999999</v>
          </cell>
          <cell r="BQ45">
            <v>691.86300000000006</v>
          </cell>
          <cell r="BR45">
            <v>691.51300000000003</v>
          </cell>
          <cell r="BS45">
            <v>692.71299999999997</v>
          </cell>
          <cell r="BT45">
            <v>693.90300000000002</v>
          </cell>
          <cell r="BU45">
            <v>0</v>
          </cell>
          <cell r="BV45">
            <v>0.84999999999990905</v>
          </cell>
          <cell r="BW45">
            <v>2.3899999999999864</v>
          </cell>
          <cell r="BX45">
            <v>1.049999999999909</v>
          </cell>
          <cell r="BY45">
            <v>200</v>
          </cell>
          <cell r="BZ45">
            <v>0.65</v>
          </cell>
          <cell r="CA45">
            <v>0.25</v>
          </cell>
          <cell r="CB45">
            <v>1.6199999999999477</v>
          </cell>
          <cell r="CC45">
            <v>1.9185135744830206</v>
          </cell>
          <cell r="CD45">
            <v>1702.2011689600604</v>
          </cell>
          <cell r="CE45">
            <v>4.1998103242530949E-2</v>
          </cell>
          <cell r="CF45">
            <v>346.48435175088031</v>
          </cell>
          <cell r="CG45">
            <v>2048.6855207109406</v>
          </cell>
          <cell r="CH45">
            <v>1.5</v>
          </cell>
          <cell r="CI45">
            <v>2243</v>
          </cell>
          <cell r="CJ45">
            <v>1.3700527334223858</v>
          </cell>
          <cell r="CK45">
            <v>1.5</v>
          </cell>
          <cell r="CL45">
            <v>1</v>
          </cell>
          <cell r="CM45">
            <v>2</v>
          </cell>
        </row>
        <row r="46">
          <cell r="A46">
            <v>63</v>
          </cell>
          <cell r="F46">
            <v>0</v>
          </cell>
          <cell r="G46">
            <v>0</v>
          </cell>
          <cell r="J46">
            <v>0</v>
          </cell>
          <cell r="K46">
            <v>0</v>
          </cell>
          <cell r="L46">
            <v>0</v>
          </cell>
          <cell r="M46">
            <v>0</v>
          </cell>
          <cell r="N46">
            <v>0</v>
          </cell>
          <cell r="O46">
            <v>0</v>
          </cell>
          <cell r="P46">
            <v>0</v>
          </cell>
          <cell r="S46">
            <v>0</v>
          </cell>
          <cell r="U46">
            <v>0</v>
          </cell>
          <cell r="X46">
            <v>0</v>
          </cell>
          <cell r="Y46">
            <v>0</v>
          </cell>
          <cell r="AA46">
            <v>0</v>
          </cell>
          <cell r="AB46">
            <v>0</v>
          </cell>
          <cell r="AC46">
            <v>0</v>
          </cell>
          <cell r="AD46">
            <v>0</v>
          </cell>
          <cell r="AE46">
            <v>0</v>
          </cell>
          <cell r="AF46">
            <v>0</v>
          </cell>
          <cell r="AG46">
            <v>0</v>
          </cell>
          <cell r="AH46">
            <v>0</v>
          </cell>
          <cell r="AI46">
            <v>0</v>
          </cell>
          <cell r="AJ46">
            <v>16.149999999999999</v>
          </cell>
          <cell r="AK46">
            <v>8</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691.31299999999999</v>
          </cell>
          <cell r="BP46">
            <v>0</v>
          </cell>
          <cell r="BQ46">
            <v>691.31299999999999</v>
          </cell>
          <cell r="BR46">
            <v>0</v>
          </cell>
          <cell r="BS46">
            <v>0</v>
          </cell>
          <cell r="BT46">
            <v>0</v>
          </cell>
          <cell r="BU46">
            <v>0</v>
          </cell>
          <cell r="BV46">
            <v>0</v>
          </cell>
          <cell r="BW46">
            <v>0</v>
          </cell>
          <cell r="BX46">
            <v>0</v>
          </cell>
          <cell r="BY46">
            <v>0</v>
          </cell>
          <cell r="BZ46">
            <v>0.4</v>
          </cell>
          <cell r="CA46">
            <v>0</v>
          </cell>
          <cell r="CB46">
            <v>0</v>
          </cell>
          <cell r="CC46">
            <v>0</v>
          </cell>
          <cell r="CD46">
            <v>0</v>
          </cell>
          <cell r="CE46" t="e">
            <v>#VALUE!</v>
          </cell>
          <cell r="CF46" t="e">
            <v>#VALUE!</v>
          </cell>
          <cell r="CG46" t="e">
            <v>#VALUE!</v>
          </cell>
          <cell r="CH46">
            <v>1.3</v>
          </cell>
          <cell r="CI46" t="e">
            <v>#VALUE!</v>
          </cell>
          <cell r="CJ46" t="e">
            <v>#VALUE!</v>
          </cell>
          <cell r="CK46" t="e">
            <v>#VALUE!</v>
          </cell>
          <cell r="CL46">
            <v>1</v>
          </cell>
          <cell r="CM46">
            <v>4</v>
          </cell>
        </row>
        <row r="47">
          <cell r="A47">
            <v>64</v>
          </cell>
          <cell r="C47">
            <v>0</v>
          </cell>
          <cell r="F47">
            <v>0</v>
          </cell>
          <cell r="G47">
            <v>0</v>
          </cell>
          <cell r="J47">
            <v>0</v>
          </cell>
          <cell r="K47">
            <v>0</v>
          </cell>
          <cell r="L47">
            <v>0</v>
          </cell>
          <cell r="M47">
            <v>0</v>
          </cell>
          <cell r="N47">
            <v>0</v>
          </cell>
          <cell r="O47">
            <v>0</v>
          </cell>
          <cell r="P47">
            <v>0</v>
          </cell>
          <cell r="S47">
            <v>0</v>
          </cell>
          <cell r="U47">
            <v>0</v>
          </cell>
          <cell r="X47">
            <v>0</v>
          </cell>
          <cell r="Y47">
            <v>0</v>
          </cell>
          <cell r="AA47">
            <v>0</v>
          </cell>
          <cell r="AB47">
            <v>0</v>
          </cell>
          <cell r="AC47">
            <v>0</v>
          </cell>
          <cell r="AD47">
            <v>0</v>
          </cell>
          <cell r="AE47">
            <v>0</v>
          </cell>
          <cell r="AF47">
            <v>0</v>
          </cell>
          <cell r="AG47">
            <v>0</v>
          </cell>
          <cell r="AH47">
            <v>0</v>
          </cell>
          <cell r="AI47">
            <v>0</v>
          </cell>
          <cell r="AJ47">
            <v>2.12</v>
          </cell>
          <cell r="AK47">
            <v>8</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-0.09</v>
          </cell>
          <cell r="BP47">
            <v>0</v>
          </cell>
          <cell r="BQ47">
            <v>-0.09</v>
          </cell>
          <cell r="BR47">
            <v>0</v>
          </cell>
          <cell r="BS47">
            <v>0</v>
          </cell>
          <cell r="BT47">
            <v>0</v>
          </cell>
          <cell r="BU47">
            <v>0</v>
          </cell>
          <cell r="BV47">
            <v>0</v>
          </cell>
          <cell r="BW47">
            <v>0</v>
          </cell>
          <cell r="BX47">
            <v>0</v>
          </cell>
          <cell r="BY47">
            <v>0</v>
          </cell>
          <cell r="BZ47">
            <v>0.4</v>
          </cell>
          <cell r="CA47">
            <v>0</v>
          </cell>
          <cell r="CB47">
            <v>0</v>
          </cell>
          <cell r="CC47">
            <v>0</v>
          </cell>
          <cell r="CD47">
            <v>0</v>
          </cell>
          <cell r="CE47" t="e">
            <v>#VALUE!</v>
          </cell>
          <cell r="CF47" t="e">
            <v>#VALUE!</v>
          </cell>
          <cell r="CG47" t="e">
            <v>#VALUE!</v>
          </cell>
          <cell r="CH47">
            <v>1.5</v>
          </cell>
          <cell r="CI47" t="e">
            <v>#VALUE!</v>
          </cell>
          <cell r="CJ47" t="e">
            <v>#VALUE!</v>
          </cell>
          <cell r="CK47" t="e">
            <v>#VALUE!</v>
          </cell>
          <cell r="CL47">
            <v>1</v>
          </cell>
          <cell r="CM47">
            <v>2</v>
          </cell>
        </row>
        <row r="48">
          <cell r="A48">
            <v>65</v>
          </cell>
          <cell r="B48" t="str">
            <v>C41</v>
          </cell>
          <cell r="C48" t="str">
            <v>C42</v>
          </cell>
          <cell r="F48">
            <v>0</v>
          </cell>
          <cell r="G48">
            <v>0</v>
          </cell>
          <cell r="J48">
            <v>0</v>
          </cell>
          <cell r="K48">
            <v>0</v>
          </cell>
          <cell r="L48">
            <v>0</v>
          </cell>
          <cell r="M48">
            <v>0</v>
          </cell>
          <cell r="N48">
            <v>0</v>
          </cell>
          <cell r="O48">
            <v>0</v>
          </cell>
          <cell r="P48">
            <v>0</v>
          </cell>
          <cell r="Q48">
            <v>0.06</v>
          </cell>
          <cell r="S48">
            <v>0.06</v>
          </cell>
          <cell r="T48">
            <v>98</v>
          </cell>
          <cell r="U48">
            <v>24</v>
          </cell>
          <cell r="V48">
            <v>0.68799999999999994</v>
          </cell>
          <cell r="X48">
            <v>0</v>
          </cell>
          <cell r="Y48">
            <v>0</v>
          </cell>
          <cell r="AA48">
            <v>0</v>
          </cell>
          <cell r="AB48">
            <v>0</v>
          </cell>
          <cell r="AC48">
            <v>0.58479999999999999</v>
          </cell>
          <cell r="AD48">
            <v>3.5088000000000001E-2</v>
          </cell>
          <cell r="AE48">
            <v>0.16595877174464532</v>
          </cell>
          <cell r="AF48">
            <v>0.17795877174464533</v>
          </cell>
          <cell r="AG48">
            <v>0.18395877174464534</v>
          </cell>
          <cell r="AH48">
            <v>1.5</v>
          </cell>
          <cell r="AI48">
            <v>22.03</v>
          </cell>
          <cell r="AJ48">
            <v>3.16</v>
          </cell>
          <cell r="AK48">
            <v>8</v>
          </cell>
          <cell r="AL48">
            <v>0.2</v>
          </cell>
          <cell r="AM48">
            <v>1.4E-2</v>
          </cell>
          <cell r="AN48">
            <v>2.5486755371093753E-2</v>
          </cell>
          <cell r="AO48">
            <v>3.125E-2</v>
          </cell>
          <cell r="AP48">
            <v>0.12743377685546875</v>
          </cell>
          <cell r="AQ48">
            <v>0.64346053825354355</v>
          </cell>
          <cell r="AR48">
            <v>1.5526440762324012</v>
          </cell>
          <cell r="AS48">
            <v>0.32228175403597431</v>
          </cell>
          <cell r="AT48">
            <v>2.1103030799670741E-2</v>
          </cell>
          <cell r="AU48">
            <v>4.6589786170764494E-2</v>
          </cell>
          <cell r="AV48">
            <v>1.7262397150928601</v>
          </cell>
          <cell r="AW48">
            <v>54.231420072706683</v>
          </cell>
          <cell r="AX48">
            <v>2.7659242520092379E-2</v>
          </cell>
          <cell r="AY48">
            <v>129.05298451941783</v>
          </cell>
          <cell r="AZ48" t="b">
            <v>0</v>
          </cell>
          <cell r="BA48">
            <v>0</v>
          </cell>
          <cell r="BB48">
            <v>1E-3</v>
          </cell>
          <cell r="BC48">
            <v>0</v>
          </cell>
          <cell r="BD48">
            <v>0</v>
          </cell>
          <cell r="BE48">
            <v>1E-3</v>
          </cell>
          <cell r="BF48">
            <v>0</v>
          </cell>
          <cell r="BG48">
            <v>2.6748963180841235E-2</v>
          </cell>
          <cell r="BH48">
            <v>5.9999999999999991</v>
          </cell>
          <cell r="BI48">
            <v>1.2</v>
          </cell>
          <cell r="BJ48">
            <v>2.6732161081230461E-2</v>
          </cell>
          <cell r="BK48">
            <v>5.7982161081230457E-2</v>
          </cell>
          <cell r="BL48">
            <v>7.4482604539801915E-6</v>
          </cell>
          <cell r="BM48">
            <v>6.9587531210021314E-2</v>
          </cell>
          <cell r="BN48">
            <v>0</v>
          </cell>
          <cell r="BO48">
            <v>734.95299999999997</v>
          </cell>
          <cell r="BP48">
            <v>734.25299999999993</v>
          </cell>
          <cell r="BQ48">
            <v>735.15300000000002</v>
          </cell>
          <cell r="BR48">
            <v>734.45299999999997</v>
          </cell>
          <cell r="BS48">
            <v>736.41300000000001</v>
          </cell>
          <cell r="BT48">
            <v>735.45299999999997</v>
          </cell>
          <cell r="BU48" t="b">
            <v>0</v>
          </cell>
          <cell r="BV48">
            <v>1.2599999999999909</v>
          </cell>
          <cell r="BW48">
            <v>1</v>
          </cell>
          <cell r="BX48">
            <v>1.4599999999999909</v>
          </cell>
          <cell r="BY48">
            <v>200</v>
          </cell>
          <cell r="BZ48">
            <v>0.65</v>
          </cell>
          <cell r="CA48">
            <v>0.25</v>
          </cell>
          <cell r="CB48">
            <v>1.1299999999999955</v>
          </cell>
          <cell r="CC48">
            <v>1.4446357810494279</v>
          </cell>
          <cell r="CD48">
            <v>1281.7530967361049</v>
          </cell>
          <cell r="CE48">
            <v>8.0049116323616665E-2</v>
          </cell>
          <cell r="CF48">
            <v>660.40520966983752</v>
          </cell>
          <cell r="CG48">
            <v>1942.1583064059423</v>
          </cell>
          <cell r="CH48">
            <v>1.5</v>
          </cell>
          <cell r="CI48">
            <v>2243</v>
          </cell>
          <cell r="CJ48">
            <v>1.2988129556883252</v>
          </cell>
          <cell r="CK48">
            <v>1.5</v>
          </cell>
          <cell r="CL48">
            <v>1</v>
          </cell>
          <cell r="CM48">
            <v>2</v>
          </cell>
        </row>
        <row r="49">
          <cell r="A49">
            <v>66</v>
          </cell>
          <cell r="B49" t="str">
            <v>C42</v>
          </cell>
          <cell r="C49" t="str">
            <v>C43</v>
          </cell>
          <cell r="F49">
            <v>0</v>
          </cell>
          <cell r="G49">
            <v>0</v>
          </cell>
          <cell r="J49">
            <v>0</v>
          </cell>
          <cell r="K49">
            <v>0</v>
          </cell>
          <cell r="L49">
            <v>0</v>
          </cell>
          <cell r="M49">
            <v>0</v>
          </cell>
          <cell r="N49">
            <v>0</v>
          </cell>
          <cell r="O49">
            <v>0</v>
          </cell>
          <cell r="P49">
            <v>0</v>
          </cell>
          <cell r="Q49">
            <v>0.4</v>
          </cell>
          <cell r="S49">
            <v>0.46</v>
          </cell>
          <cell r="T49">
            <v>98</v>
          </cell>
          <cell r="U49">
            <v>181</v>
          </cell>
          <cell r="V49">
            <v>0.68799999999999994</v>
          </cell>
          <cell r="X49">
            <v>0</v>
          </cell>
          <cell r="Y49">
            <v>0</v>
          </cell>
          <cell r="AA49">
            <v>0</v>
          </cell>
          <cell r="AB49">
            <v>0</v>
          </cell>
          <cell r="AC49">
            <v>0.58479999999999999</v>
          </cell>
          <cell r="AD49">
            <v>0.26900800000000002</v>
          </cell>
          <cell r="AE49">
            <v>1.0958853742696166</v>
          </cell>
          <cell r="AF49">
            <v>1.1878853742696167</v>
          </cell>
          <cell r="AG49">
            <v>1.2338853742696168</v>
          </cell>
          <cell r="AH49">
            <v>1.5</v>
          </cell>
          <cell r="AI49">
            <v>66.78</v>
          </cell>
          <cell r="AJ49">
            <v>16.2</v>
          </cell>
          <cell r="AK49">
            <v>8</v>
          </cell>
          <cell r="AL49">
            <v>0.2</v>
          </cell>
          <cell r="AM49">
            <v>1.4E-2</v>
          </cell>
          <cell r="AN49">
            <v>1.7072296142578127E-2</v>
          </cell>
          <cell r="AO49">
            <v>3.125E-2</v>
          </cell>
          <cell r="AP49">
            <v>8.5361480712890625E-2</v>
          </cell>
          <cell r="AQ49">
            <v>1.1578313604856028</v>
          </cell>
          <cell r="AR49">
            <v>3.4306096134168564</v>
          </cell>
          <cell r="AS49">
            <v>1.1841931528911851</v>
          </cell>
          <cell r="AT49">
            <v>6.8326883757591314E-2</v>
          </cell>
          <cell r="AU49">
            <v>8.5399179900169445E-2</v>
          </cell>
          <cell r="AV49">
            <v>3.9085445822369489</v>
          </cell>
          <cell r="AW49">
            <v>122.79054945783788</v>
          </cell>
          <cell r="AX49">
            <v>1.2215923836345803E-2</v>
          </cell>
          <cell r="AY49">
            <v>149.423962754852</v>
          </cell>
          <cell r="AZ49" t="str">
            <v>20°22'16''</v>
          </cell>
          <cell r="BA49">
            <v>16.697561856392234</v>
          </cell>
          <cell r="BB49">
            <v>3.9E-2</v>
          </cell>
          <cell r="BC49">
            <v>5.0000000000000001E-3</v>
          </cell>
          <cell r="BD49">
            <v>2E-3</v>
          </cell>
          <cell r="BE49">
            <v>4.5999999999999999E-2</v>
          </cell>
          <cell r="BF49">
            <v>4.5999999999999999E-2</v>
          </cell>
          <cell r="BG49">
            <v>0</v>
          </cell>
          <cell r="BH49">
            <v>0</v>
          </cell>
          <cell r="BI49">
            <v>0</v>
          </cell>
          <cell r="BJ49">
            <v>0</v>
          </cell>
          <cell r="BK49">
            <v>0</v>
          </cell>
          <cell r="BL49">
            <v>0</v>
          </cell>
          <cell r="BM49">
            <v>0</v>
          </cell>
          <cell r="BN49">
            <v>0.05</v>
          </cell>
          <cell r="BO49">
            <v>734.20299999999997</v>
          </cell>
          <cell r="BP49">
            <v>723.38299999999992</v>
          </cell>
          <cell r="BQ49">
            <v>734.40300000000002</v>
          </cell>
          <cell r="BR49">
            <v>723.58299999999997</v>
          </cell>
          <cell r="BS49">
            <v>735.45299999999997</v>
          </cell>
          <cell r="BT49">
            <v>724.58300000000008</v>
          </cell>
          <cell r="BU49">
            <v>0</v>
          </cell>
          <cell r="BV49">
            <v>1.0499999999999545</v>
          </cell>
          <cell r="BW49">
            <v>1.0000000000001137</v>
          </cell>
          <cell r="BX49">
            <v>1.2499999999999545</v>
          </cell>
          <cell r="BY49">
            <v>200</v>
          </cell>
          <cell r="BZ49">
            <v>0.65</v>
          </cell>
          <cell r="CA49">
            <v>0.25</v>
          </cell>
          <cell r="CB49">
            <v>1.0250000000000341</v>
          </cell>
          <cell r="CC49">
            <v>1.3324559091383172</v>
          </cell>
          <cell r="CD49">
            <v>1182.2215053829721</v>
          </cell>
          <cell r="CE49">
            <v>9.4473964477023609E-2</v>
          </cell>
          <cell r="CF49">
            <v>779.41020693544476</v>
          </cell>
          <cell r="CG49">
            <v>1961.6317123184167</v>
          </cell>
          <cell r="CH49">
            <v>1.5</v>
          </cell>
          <cell r="CI49">
            <v>2243</v>
          </cell>
          <cell r="CJ49">
            <v>1.3118357416306845</v>
          </cell>
          <cell r="CK49">
            <v>1.5</v>
          </cell>
          <cell r="CL49">
            <v>1</v>
          </cell>
          <cell r="CM49">
            <v>2</v>
          </cell>
        </row>
        <row r="50">
          <cell r="A50">
            <v>67</v>
          </cell>
          <cell r="B50" t="str">
            <v>C43</v>
          </cell>
          <cell r="C50" t="str">
            <v>C44</v>
          </cell>
          <cell r="F50">
            <v>0</v>
          </cell>
          <cell r="G50">
            <v>0</v>
          </cell>
          <cell r="J50">
            <v>0</v>
          </cell>
          <cell r="K50">
            <v>0</v>
          </cell>
          <cell r="L50">
            <v>0</v>
          </cell>
          <cell r="M50">
            <v>0</v>
          </cell>
          <cell r="N50">
            <v>0</v>
          </cell>
          <cell r="O50">
            <v>0</v>
          </cell>
          <cell r="P50">
            <v>0</v>
          </cell>
          <cell r="S50">
            <v>0.46</v>
          </cell>
          <cell r="T50">
            <v>98</v>
          </cell>
          <cell r="U50">
            <v>181</v>
          </cell>
          <cell r="V50">
            <v>0.68799999999999994</v>
          </cell>
          <cell r="X50">
            <v>0</v>
          </cell>
          <cell r="Y50">
            <v>0</v>
          </cell>
          <cell r="AA50">
            <v>0</v>
          </cell>
          <cell r="AB50">
            <v>0</v>
          </cell>
          <cell r="AC50">
            <v>0.58479999999999999</v>
          </cell>
          <cell r="AD50">
            <v>0.26900800000000002</v>
          </cell>
          <cell r="AE50">
            <v>1.0958853742696166</v>
          </cell>
          <cell r="AF50">
            <v>1.1878853742696167</v>
          </cell>
          <cell r="AG50">
            <v>1.2338853742696168</v>
          </cell>
          <cell r="AH50">
            <v>1.5</v>
          </cell>
          <cell r="AI50">
            <v>58.58</v>
          </cell>
          <cell r="AJ50">
            <v>1.02</v>
          </cell>
          <cell r="AK50">
            <v>8</v>
          </cell>
          <cell r="AL50">
            <v>0.2</v>
          </cell>
          <cell r="AM50">
            <v>1.4E-2</v>
          </cell>
          <cell r="AN50">
            <v>3.3689880371093758E-2</v>
          </cell>
          <cell r="AO50">
            <v>3.125E-2</v>
          </cell>
          <cell r="AP50">
            <v>0.16844940185546878</v>
          </cell>
          <cell r="AQ50">
            <v>0.42919142702492158</v>
          </cell>
          <cell r="AR50">
            <v>0.89607259602776035</v>
          </cell>
          <cell r="AS50">
            <v>0.13157878423470801</v>
          </cell>
          <cell r="AT50">
            <v>9.3886483706263294E-3</v>
          </cell>
          <cell r="AU50">
            <v>4.3078528741720086E-2</v>
          </cell>
          <cell r="AV50">
            <v>0.98074849113407159</v>
          </cell>
          <cell r="AW50">
            <v>30.811122547660744</v>
          </cell>
          <cell r="AX50">
            <v>4.868371795541359E-2</v>
          </cell>
          <cell r="AY50">
            <v>151.54051515442359</v>
          </cell>
          <cell r="AZ50" t="str">
            <v>02°06'60''</v>
          </cell>
          <cell r="BA50">
            <v>162.40353070436817</v>
          </cell>
          <cell r="BB50">
            <v>1E-3</v>
          </cell>
          <cell r="BC50">
            <v>1.2E-2</v>
          </cell>
          <cell r="BD50">
            <v>2E-3</v>
          </cell>
          <cell r="BE50">
            <v>1.5000000000000001E-2</v>
          </cell>
          <cell r="BF50">
            <v>1.5000000000000001E-2</v>
          </cell>
          <cell r="BG50">
            <v>2.6748963180841235E-2</v>
          </cell>
          <cell r="BH50">
            <v>5.9999999999999991</v>
          </cell>
          <cell r="BI50">
            <v>1.2</v>
          </cell>
          <cell r="BJ50">
            <v>8.6287355388781836E-3</v>
          </cell>
          <cell r="BK50">
            <v>3.9878735538878184E-2</v>
          </cell>
          <cell r="BL50">
            <v>7.4482604539801915E-6</v>
          </cell>
          <cell r="BM50">
            <v>4.7863420559198594E-2</v>
          </cell>
          <cell r="BN50">
            <v>0.03</v>
          </cell>
          <cell r="BO50">
            <v>723.35299999999995</v>
          </cell>
          <cell r="BP50">
            <v>722.75299999999993</v>
          </cell>
          <cell r="BQ50">
            <v>723.553</v>
          </cell>
          <cell r="BR50">
            <v>722.95299999999997</v>
          </cell>
          <cell r="BS50">
            <v>724.58300000000008</v>
          </cell>
          <cell r="BT50">
            <v>723.94299999999998</v>
          </cell>
          <cell r="BU50">
            <v>0</v>
          </cell>
          <cell r="BV50">
            <v>1.0300000000000864</v>
          </cell>
          <cell r="BW50">
            <v>0.99000000000000909</v>
          </cell>
          <cell r="BX50">
            <v>1.2300000000000864</v>
          </cell>
          <cell r="BY50">
            <v>200</v>
          </cell>
          <cell r="BZ50">
            <v>0.65</v>
          </cell>
          <cell r="CA50">
            <v>0.25</v>
          </cell>
          <cell r="CB50">
            <v>1.0100000000000477</v>
          </cell>
          <cell r="CC50">
            <v>1.3161022842942249</v>
          </cell>
          <cell r="CD50">
            <v>1167.7117517400513</v>
          </cell>
          <cell r="CE50">
            <v>9.6831221955225311E-2</v>
          </cell>
          <cell r="CF50">
            <v>798.85758113060876</v>
          </cell>
          <cell r="CG50">
            <v>1966.5693328706602</v>
          </cell>
          <cell r="CH50">
            <v>1.5</v>
          </cell>
          <cell r="CI50">
            <v>2243</v>
          </cell>
          <cell r="CJ50">
            <v>1.3151377616165807</v>
          </cell>
          <cell r="CK50">
            <v>1.5</v>
          </cell>
          <cell r="CL50">
            <v>1</v>
          </cell>
          <cell r="CM50">
            <v>2</v>
          </cell>
        </row>
        <row r="51">
          <cell r="A51">
            <v>68</v>
          </cell>
          <cell r="B51" t="str">
            <v>C44</v>
          </cell>
          <cell r="C51" t="str">
            <v>C45</v>
          </cell>
          <cell r="F51">
            <v>0</v>
          </cell>
          <cell r="G51">
            <v>0</v>
          </cell>
          <cell r="J51">
            <v>0</v>
          </cell>
          <cell r="K51">
            <v>0</v>
          </cell>
          <cell r="L51">
            <v>0</v>
          </cell>
          <cell r="M51">
            <v>0</v>
          </cell>
          <cell r="N51">
            <v>0</v>
          </cell>
          <cell r="O51">
            <v>0</v>
          </cell>
          <cell r="P51">
            <v>0</v>
          </cell>
          <cell r="Q51">
            <v>0.55000000000000004</v>
          </cell>
          <cell r="S51">
            <v>1.01</v>
          </cell>
          <cell r="T51">
            <v>98</v>
          </cell>
          <cell r="U51">
            <v>397</v>
          </cell>
          <cell r="V51">
            <v>0.68799999999999994</v>
          </cell>
          <cell r="X51">
            <v>0</v>
          </cell>
          <cell r="Y51">
            <v>0</v>
          </cell>
          <cell r="AA51">
            <v>0</v>
          </cell>
          <cell r="AB51">
            <v>0</v>
          </cell>
          <cell r="AC51">
            <v>0.58479999999999999</v>
          </cell>
          <cell r="AD51">
            <v>0.59064800000000006</v>
          </cell>
          <cell r="AE51">
            <v>2.2713918613405624</v>
          </cell>
          <cell r="AF51">
            <v>2.4733918613405623</v>
          </cell>
          <cell r="AG51">
            <v>2.5743918613405623</v>
          </cell>
          <cell r="AH51">
            <v>2.5743918613405623</v>
          </cell>
          <cell r="AI51">
            <v>40.86</v>
          </cell>
          <cell r="AJ51">
            <v>3.93</v>
          </cell>
          <cell r="AK51">
            <v>8</v>
          </cell>
          <cell r="AL51">
            <v>0.2</v>
          </cell>
          <cell r="AM51">
            <v>1.4E-2</v>
          </cell>
          <cell r="AN51">
            <v>3.1508636474609372E-2</v>
          </cell>
          <cell r="AO51">
            <v>4.3750000000000004E-2</v>
          </cell>
          <cell r="AP51">
            <v>0.15754318237304685</v>
          </cell>
          <cell r="AQ51">
            <v>0.81143091089001462</v>
          </cell>
          <cell r="AR51">
            <v>1.7542720763360946</v>
          </cell>
          <cell r="AS51">
            <v>0.48000565074156676</v>
          </cell>
          <cell r="AT51">
            <v>3.3558619936177307E-2</v>
          </cell>
          <cell r="AU51">
            <v>6.5067256410786672E-2</v>
          </cell>
          <cell r="AV51">
            <v>1.9251024111405417</v>
          </cell>
          <cell r="AW51">
            <v>60.478875922471246</v>
          </cell>
          <cell r="AX51">
            <v>4.2566794142151594E-2</v>
          </cell>
          <cell r="AY51">
            <v>61.296419678570132</v>
          </cell>
          <cell r="BA51">
            <v>0</v>
          </cell>
          <cell r="BB51">
            <v>2.1999999999999999E-2</v>
          </cell>
          <cell r="BC51">
            <v>0</v>
          </cell>
          <cell r="BD51">
            <v>0</v>
          </cell>
          <cell r="BE51">
            <v>2.1999999999999999E-2</v>
          </cell>
          <cell r="BF51">
            <v>2.1999999999999999E-2</v>
          </cell>
          <cell r="BG51">
            <v>4.5908208741370686E-2</v>
          </cell>
          <cell r="BH51">
            <v>5.9999999999999991</v>
          </cell>
          <cell r="BI51">
            <v>1.2</v>
          </cell>
          <cell r="BJ51">
            <v>4.8900961027134641E-2</v>
          </cell>
          <cell r="BK51">
            <v>9.2650961027134646E-2</v>
          </cell>
          <cell r="BL51">
            <v>3.1505945597283584E-5</v>
          </cell>
          <cell r="BM51">
            <v>0.11121896036727831</v>
          </cell>
          <cell r="BN51">
            <v>0.08</v>
          </cell>
          <cell r="BO51">
            <v>722.67299999999989</v>
          </cell>
          <cell r="BP51">
            <v>721.06299999999987</v>
          </cell>
          <cell r="BQ51">
            <v>722.87299999999993</v>
          </cell>
          <cell r="BR51">
            <v>721.26299999999992</v>
          </cell>
          <cell r="BS51">
            <v>723.94299999999998</v>
          </cell>
          <cell r="BT51">
            <v>722.99299999999994</v>
          </cell>
          <cell r="BU51">
            <v>0</v>
          </cell>
          <cell r="BV51">
            <v>1.07000000000005</v>
          </cell>
          <cell r="BW51">
            <v>1.7300000000000182</v>
          </cell>
          <cell r="BX51">
            <v>1.27000000000005</v>
          </cell>
          <cell r="BY51">
            <v>200</v>
          </cell>
          <cell r="BZ51">
            <v>0.65</v>
          </cell>
          <cell r="CA51">
            <v>0.25</v>
          </cell>
          <cell r="CB51">
            <v>1.4000000000000341</v>
          </cell>
          <cell r="CC51">
            <v>1.7154407714474724</v>
          </cell>
          <cell r="CD51">
            <v>1522.02482446677</v>
          </cell>
          <cell r="CE51">
            <v>5.4840080383548595E-2</v>
          </cell>
          <cell r="CF51">
            <v>452.43066316427593</v>
          </cell>
          <cell r="CG51">
            <v>1974.455487631046</v>
          </cell>
          <cell r="CH51">
            <v>1.5</v>
          </cell>
          <cell r="CI51">
            <v>2243</v>
          </cell>
          <cell r="CJ51">
            <v>1.3204116056382387</v>
          </cell>
          <cell r="CK51">
            <v>1.5</v>
          </cell>
          <cell r="CL51">
            <v>1</v>
          </cell>
          <cell r="CM51">
            <v>2</v>
          </cell>
        </row>
        <row r="52">
          <cell r="A52">
            <v>69</v>
          </cell>
          <cell r="F52">
            <v>0</v>
          </cell>
          <cell r="G52">
            <v>0</v>
          </cell>
          <cell r="J52">
            <v>0</v>
          </cell>
          <cell r="L52">
            <v>0</v>
          </cell>
          <cell r="M52">
            <v>0</v>
          </cell>
          <cell r="N52">
            <v>0</v>
          </cell>
          <cell r="O52">
            <v>0</v>
          </cell>
          <cell r="P52">
            <v>0</v>
          </cell>
          <cell r="S52">
            <v>0</v>
          </cell>
          <cell r="U52">
            <v>0</v>
          </cell>
          <cell r="X52">
            <v>0</v>
          </cell>
          <cell r="Y52">
            <v>0</v>
          </cell>
          <cell r="AA52">
            <v>0</v>
          </cell>
          <cell r="AB52">
            <v>0</v>
          </cell>
          <cell r="AC52">
            <v>0</v>
          </cell>
          <cell r="AD52">
            <v>0</v>
          </cell>
          <cell r="AE52">
            <v>0</v>
          </cell>
          <cell r="AF52">
            <v>0</v>
          </cell>
          <cell r="AG52">
            <v>0</v>
          </cell>
          <cell r="AH52">
            <v>0</v>
          </cell>
          <cell r="AI52">
            <v>0</v>
          </cell>
          <cell r="AJ52">
            <v>0.02</v>
          </cell>
          <cell r="AK52">
            <v>30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721.06299999999987</v>
          </cell>
          <cell r="BP52">
            <v>0</v>
          </cell>
          <cell r="BQ52">
            <v>721.06299999999987</v>
          </cell>
          <cell r="BR52">
            <v>0</v>
          </cell>
          <cell r="BS52">
            <v>0</v>
          </cell>
          <cell r="BT52">
            <v>0</v>
          </cell>
          <cell r="BU52">
            <v>0</v>
          </cell>
          <cell r="BV52">
            <v>0</v>
          </cell>
          <cell r="BW52">
            <v>0</v>
          </cell>
          <cell r="BX52">
            <v>0</v>
          </cell>
          <cell r="BY52">
            <v>0</v>
          </cell>
          <cell r="BZ52">
            <v>0.4</v>
          </cell>
          <cell r="CA52">
            <v>0</v>
          </cell>
          <cell r="CB52">
            <v>0</v>
          </cell>
          <cell r="CC52">
            <v>0</v>
          </cell>
          <cell r="CD52">
            <v>0</v>
          </cell>
          <cell r="CE52" t="e">
            <v>#VALUE!</v>
          </cell>
          <cell r="CF52" t="e">
            <v>#VALUE!</v>
          </cell>
          <cell r="CG52" t="e">
            <v>#VALUE!</v>
          </cell>
          <cell r="CH52">
            <v>1.3</v>
          </cell>
          <cell r="CI52" t="e">
            <v>#VALUE!</v>
          </cell>
          <cell r="CJ52" t="e">
            <v>#VALUE!</v>
          </cell>
          <cell r="CK52" t="e">
            <v>#VALUE!</v>
          </cell>
          <cell r="CL52">
            <v>5</v>
          </cell>
          <cell r="CM52">
            <v>4</v>
          </cell>
        </row>
        <row r="53">
          <cell r="A53">
            <v>70</v>
          </cell>
          <cell r="C53">
            <v>0</v>
          </cell>
          <cell r="F53">
            <v>0</v>
          </cell>
          <cell r="G53">
            <v>0</v>
          </cell>
          <cell r="J53">
            <v>0</v>
          </cell>
          <cell r="L53">
            <v>0</v>
          </cell>
          <cell r="M53">
            <v>0</v>
          </cell>
          <cell r="N53">
            <v>0</v>
          </cell>
          <cell r="O53">
            <v>0</v>
          </cell>
          <cell r="P53">
            <v>0</v>
          </cell>
          <cell r="S53">
            <v>0</v>
          </cell>
          <cell r="U53">
            <v>0</v>
          </cell>
          <cell r="X53">
            <v>0</v>
          </cell>
          <cell r="Y53">
            <v>0</v>
          </cell>
          <cell r="AA53">
            <v>0</v>
          </cell>
          <cell r="AB53">
            <v>0</v>
          </cell>
          <cell r="AC53">
            <v>0</v>
          </cell>
          <cell r="AD53">
            <v>0</v>
          </cell>
          <cell r="AE53">
            <v>0</v>
          </cell>
          <cell r="AF53">
            <v>0</v>
          </cell>
          <cell r="AG53">
            <v>0</v>
          </cell>
          <cell r="AH53">
            <v>0</v>
          </cell>
          <cell r="AI53">
            <v>0</v>
          </cell>
          <cell r="AJ53">
            <v>0.02</v>
          </cell>
          <cell r="AK53">
            <v>30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0.4</v>
          </cell>
          <cell r="CA53">
            <v>0</v>
          </cell>
          <cell r="CB53">
            <v>0</v>
          </cell>
          <cell r="CC53">
            <v>0</v>
          </cell>
          <cell r="CD53">
            <v>0</v>
          </cell>
          <cell r="CE53" t="e">
            <v>#VALUE!</v>
          </cell>
          <cell r="CF53" t="e">
            <v>#VALUE!</v>
          </cell>
          <cell r="CG53" t="e">
            <v>#VALUE!</v>
          </cell>
          <cell r="CH53">
            <v>1.3</v>
          </cell>
          <cell r="CI53" t="e">
            <v>#VALUE!</v>
          </cell>
          <cell r="CJ53" t="e">
            <v>#VALUE!</v>
          </cell>
          <cell r="CK53" t="e">
            <v>#VALUE!</v>
          </cell>
          <cell r="CL53">
            <v>5</v>
          </cell>
          <cell r="CM53">
            <v>4</v>
          </cell>
        </row>
        <row r="54">
          <cell r="A54">
            <v>71</v>
          </cell>
          <cell r="B54" t="str">
            <v>C46</v>
          </cell>
          <cell r="C54" t="str">
            <v>C45</v>
          </cell>
          <cell r="F54">
            <v>0</v>
          </cell>
          <cell r="G54">
            <v>0</v>
          </cell>
          <cell r="J54">
            <v>0</v>
          </cell>
          <cell r="L54">
            <v>0</v>
          </cell>
          <cell r="M54">
            <v>0</v>
          </cell>
          <cell r="N54">
            <v>0</v>
          </cell>
          <cell r="O54">
            <v>0</v>
          </cell>
          <cell r="P54">
            <v>0</v>
          </cell>
          <cell r="Q54">
            <v>0.13</v>
          </cell>
          <cell r="S54">
            <v>0.13</v>
          </cell>
          <cell r="T54">
            <v>98</v>
          </cell>
          <cell r="U54">
            <v>51</v>
          </cell>
          <cell r="V54">
            <v>0.68799999999999994</v>
          </cell>
          <cell r="X54">
            <v>0</v>
          </cell>
          <cell r="Y54">
            <v>0</v>
          </cell>
          <cell r="AA54">
            <v>0</v>
          </cell>
          <cell r="AB54">
            <v>0</v>
          </cell>
          <cell r="AC54">
            <v>0.58479999999999999</v>
          </cell>
          <cell r="AD54">
            <v>7.6023999999999994E-2</v>
          </cell>
          <cell r="AE54">
            <v>0.33976508894512442</v>
          </cell>
          <cell r="AF54">
            <v>0.36576508894512444</v>
          </cell>
          <cell r="AG54">
            <v>0.37876508894512445</v>
          </cell>
          <cell r="AH54">
            <v>1.5</v>
          </cell>
          <cell r="AI54">
            <v>38</v>
          </cell>
          <cell r="AJ54">
            <v>1.58</v>
          </cell>
          <cell r="AK54">
            <v>8</v>
          </cell>
          <cell r="AL54">
            <v>0.2</v>
          </cell>
          <cell r="AM54">
            <v>1.4E-2</v>
          </cell>
          <cell r="AN54">
            <v>3.0216979980468753E-2</v>
          </cell>
          <cell r="AO54">
            <v>3.125E-2</v>
          </cell>
          <cell r="AP54">
            <v>0.15108489990234375</v>
          </cell>
          <cell r="AQ54">
            <v>0.50235407755737227</v>
          </cell>
          <cell r="AR54">
            <v>1.1099545398487596</v>
          </cell>
          <cell r="AS54">
            <v>0.18635205970990193</v>
          </cell>
          <cell r="AT54">
            <v>1.2862365914297574E-2</v>
          </cell>
          <cell r="AU54">
            <v>4.3079345894766329E-2</v>
          </cell>
          <cell r="AV54">
            <v>1.220635808495695</v>
          </cell>
          <cell r="AW54">
            <v>38.347404886787139</v>
          </cell>
          <cell r="AX54">
            <v>3.9116075896881236E-2</v>
          </cell>
          <cell r="AY54">
            <v>129.70537742247888</v>
          </cell>
          <cell r="AZ54" t="b">
            <v>0</v>
          </cell>
          <cell r="BA54">
            <v>0</v>
          </cell>
          <cell r="BB54">
            <v>1E-3</v>
          </cell>
          <cell r="BC54">
            <v>0</v>
          </cell>
          <cell r="BD54">
            <v>0</v>
          </cell>
          <cell r="BE54">
            <v>1E-3</v>
          </cell>
          <cell r="BF54">
            <v>0</v>
          </cell>
          <cell r="BG54">
            <v>2.6748963180841235E-2</v>
          </cell>
          <cell r="BH54">
            <v>5.9999999999999991</v>
          </cell>
          <cell r="BI54">
            <v>1.2</v>
          </cell>
          <cell r="BJ54">
            <v>1.336608054061523E-2</v>
          </cell>
          <cell r="BK54">
            <v>4.4616080540615229E-2</v>
          </cell>
          <cell r="BL54">
            <v>7.4482604539801915E-6</v>
          </cell>
          <cell r="BM54">
            <v>5.3548234561283048E-2</v>
          </cell>
          <cell r="BN54">
            <v>0</v>
          </cell>
          <cell r="BO54">
            <v>720.29299999999989</v>
          </cell>
          <cell r="BP54">
            <v>719.69299999999987</v>
          </cell>
          <cell r="BQ54">
            <v>720.49299999999994</v>
          </cell>
          <cell r="BR54">
            <v>719.89299999999992</v>
          </cell>
          <cell r="BS54">
            <v>721.69299999999998</v>
          </cell>
          <cell r="BT54">
            <v>722.99299999999994</v>
          </cell>
          <cell r="BU54" t="b">
            <v>0</v>
          </cell>
          <cell r="BV54">
            <v>1.2000000000000455</v>
          </cell>
          <cell r="BW54">
            <v>3.1000000000000227</v>
          </cell>
          <cell r="BX54">
            <v>1.4000000000000454</v>
          </cell>
          <cell r="BY54">
            <v>200</v>
          </cell>
          <cell r="BZ54">
            <v>0.65</v>
          </cell>
          <cell r="CA54">
            <v>0.25</v>
          </cell>
          <cell r="CB54">
            <v>2.1500000000000341</v>
          </cell>
          <cell r="CC54">
            <v>2.3498983093777586</v>
          </cell>
          <cell r="CD54">
            <v>2084.9472749954166</v>
          </cell>
          <cell r="CE54">
            <v>2.4653292845232655E-2</v>
          </cell>
          <cell r="CF54">
            <v>203.3896659731694</v>
          </cell>
          <cell r="CG54">
            <v>2288.3369409685861</v>
          </cell>
          <cell r="CH54">
            <v>1.5</v>
          </cell>
          <cell r="CI54">
            <v>2243</v>
          </cell>
          <cell r="CJ54">
            <v>1.5303189529437715</v>
          </cell>
          <cell r="CK54">
            <v>1.9</v>
          </cell>
          <cell r="CL54">
            <v>1</v>
          </cell>
          <cell r="CM54">
            <v>2</v>
          </cell>
        </row>
        <row r="55">
          <cell r="A55">
            <v>72</v>
          </cell>
          <cell r="B55" t="str">
            <v>C45</v>
          </cell>
          <cell r="C55" t="str">
            <v>C47</v>
          </cell>
          <cell r="F55">
            <v>0</v>
          </cell>
          <cell r="G55">
            <v>0</v>
          </cell>
          <cell r="J55">
            <v>0</v>
          </cell>
          <cell r="L55">
            <v>0</v>
          </cell>
          <cell r="M55">
            <v>0</v>
          </cell>
          <cell r="N55">
            <v>0</v>
          </cell>
          <cell r="O55">
            <v>0</v>
          </cell>
          <cell r="P55">
            <v>0</v>
          </cell>
          <cell r="Q55">
            <v>0.09</v>
          </cell>
          <cell r="S55">
            <v>0.22</v>
          </cell>
          <cell r="U55">
            <v>51</v>
          </cell>
          <cell r="X55">
            <v>0</v>
          </cell>
          <cell r="Y55">
            <v>0</v>
          </cell>
          <cell r="AA55">
            <v>0</v>
          </cell>
          <cell r="AB55">
            <v>0</v>
          </cell>
          <cell r="AC55">
            <v>0</v>
          </cell>
          <cell r="AD55">
            <v>7.6023999999999994E-2</v>
          </cell>
          <cell r="AE55">
            <v>0.33976508894512442</v>
          </cell>
          <cell r="AF55">
            <v>0.3837650889451244</v>
          </cell>
          <cell r="AG55">
            <v>0.40576508894512442</v>
          </cell>
          <cell r="AH55">
            <v>1.5</v>
          </cell>
          <cell r="AI55">
            <v>28.68</v>
          </cell>
          <cell r="AJ55">
            <v>4.3099999999999996</v>
          </cell>
          <cell r="AK55">
            <v>8</v>
          </cell>
          <cell r="AL55">
            <v>0.2</v>
          </cell>
          <cell r="AM55">
            <v>1.4E-2</v>
          </cell>
          <cell r="AN55">
            <v>2.3622131347656249E-2</v>
          </cell>
          <cell r="AO55">
            <v>3.125E-2</v>
          </cell>
          <cell r="AP55">
            <v>0.11811065673828124</v>
          </cell>
          <cell r="AQ55">
            <v>0.71892268326763675</v>
          </cell>
          <cell r="AR55">
            <v>1.8039432477314221</v>
          </cell>
          <cell r="AS55">
            <v>0.41197095698228831</v>
          </cell>
          <cell r="AT55">
            <v>2.6343008385154881E-2</v>
          </cell>
          <cell r="AU55">
            <v>4.996513973281113E-2</v>
          </cell>
          <cell r="AV55">
            <v>2.016026320715536</v>
          </cell>
          <cell r="AW55">
            <v>63.335334786035894</v>
          </cell>
          <cell r="AX55">
            <v>2.3683462084275877E-2</v>
          </cell>
          <cell r="AY55">
            <v>135.40113735125379</v>
          </cell>
          <cell r="AZ55" t="str">
            <v>05°41'45''</v>
          </cell>
          <cell r="BA55">
            <v>60.306531114032445</v>
          </cell>
          <cell r="BB55">
            <v>7.0000000000000001E-3</v>
          </cell>
          <cell r="BC55">
            <v>1E-3</v>
          </cell>
          <cell r="BD55">
            <v>1E-3</v>
          </cell>
          <cell r="BE55">
            <v>9.0000000000000011E-3</v>
          </cell>
          <cell r="BF55">
            <v>9.0000000000000011E-3</v>
          </cell>
          <cell r="BG55">
            <v>0</v>
          </cell>
          <cell r="BH55">
            <v>0</v>
          </cell>
          <cell r="BI55">
            <v>0</v>
          </cell>
          <cell r="BJ55">
            <v>0</v>
          </cell>
          <cell r="BK55">
            <v>0</v>
          </cell>
          <cell r="BL55">
            <v>0</v>
          </cell>
          <cell r="BM55">
            <v>0</v>
          </cell>
          <cell r="BN55">
            <v>0.01</v>
          </cell>
          <cell r="BO55">
            <v>719.68299999999988</v>
          </cell>
          <cell r="BP55">
            <v>718.44299999999987</v>
          </cell>
          <cell r="BQ55">
            <v>719.88299999999992</v>
          </cell>
          <cell r="BR55">
            <v>718.64299999999992</v>
          </cell>
          <cell r="BS55">
            <v>722.99299999999994</v>
          </cell>
          <cell r="BT55">
            <v>719.75300000000016</v>
          </cell>
          <cell r="BU55">
            <v>0</v>
          </cell>
          <cell r="BV55">
            <v>3.1100000000000136</v>
          </cell>
          <cell r="BW55">
            <v>1.110000000000241</v>
          </cell>
          <cell r="BX55">
            <v>3.3100000000000138</v>
          </cell>
          <cell r="BY55">
            <v>200</v>
          </cell>
          <cell r="BZ55">
            <v>0.65</v>
          </cell>
          <cell r="CA55">
            <v>0.25</v>
          </cell>
          <cell r="CB55">
            <v>2.1100000000001273</v>
          </cell>
          <cell r="CC55">
            <v>2.3199717329199707</v>
          </cell>
          <cell r="CD55">
            <v>2058.3949200332445</v>
          </cell>
          <cell r="CE55">
            <v>2.5553001286404253E-2</v>
          </cell>
          <cell r="CF55">
            <v>210.81226061283508</v>
          </cell>
          <cell r="CG55">
            <v>2269.2071806460795</v>
          </cell>
          <cell r="CH55">
            <v>1.5</v>
          </cell>
          <cell r="CI55" t="b">
            <v>0</v>
          </cell>
          <cell r="CJ55" t="e">
            <v>#DIV/0!</v>
          </cell>
          <cell r="CK55" t="e">
            <v>#DIV/0!</v>
          </cell>
          <cell r="CL55">
            <v>5</v>
          </cell>
          <cell r="CM55">
            <v>2</v>
          </cell>
        </row>
        <row r="56">
          <cell r="A56">
            <v>73</v>
          </cell>
          <cell r="F56">
            <v>0</v>
          </cell>
          <cell r="G56">
            <v>0</v>
          </cell>
          <cell r="J56">
            <v>0</v>
          </cell>
          <cell r="L56">
            <v>0</v>
          </cell>
          <cell r="M56">
            <v>0</v>
          </cell>
          <cell r="N56">
            <v>0</v>
          </cell>
          <cell r="O56">
            <v>0</v>
          </cell>
          <cell r="P56">
            <v>0</v>
          </cell>
          <cell r="S56">
            <v>0</v>
          </cell>
          <cell r="U56">
            <v>0</v>
          </cell>
          <cell r="X56">
            <v>0</v>
          </cell>
          <cell r="Y56">
            <v>0</v>
          </cell>
          <cell r="AA56">
            <v>0</v>
          </cell>
          <cell r="AB56">
            <v>0</v>
          </cell>
          <cell r="AC56">
            <v>0</v>
          </cell>
          <cell r="AD56">
            <v>0</v>
          </cell>
          <cell r="AE56">
            <v>0</v>
          </cell>
          <cell r="AF56">
            <v>0</v>
          </cell>
          <cell r="AG56">
            <v>0</v>
          </cell>
          <cell r="AH56">
            <v>0</v>
          </cell>
          <cell r="AI56">
            <v>0</v>
          </cell>
          <cell r="AJ56">
            <v>0.02</v>
          </cell>
          <cell r="AK56">
            <v>30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718.44299999999987</v>
          </cell>
          <cell r="BP56">
            <v>0</v>
          </cell>
          <cell r="BQ56">
            <v>718.44299999999987</v>
          </cell>
          <cell r="BR56">
            <v>0</v>
          </cell>
          <cell r="BS56">
            <v>0</v>
          </cell>
          <cell r="BT56">
            <v>0</v>
          </cell>
          <cell r="BU56">
            <v>0</v>
          </cell>
          <cell r="BV56">
            <v>0</v>
          </cell>
          <cell r="BW56">
            <v>0</v>
          </cell>
          <cell r="BX56">
            <v>0</v>
          </cell>
          <cell r="BY56">
            <v>0</v>
          </cell>
          <cell r="BZ56">
            <v>0.4</v>
          </cell>
          <cell r="CA56">
            <v>0</v>
          </cell>
          <cell r="CB56">
            <v>0</v>
          </cell>
          <cell r="CC56">
            <v>0</v>
          </cell>
          <cell r="CD56">
            <v>0</v>
          </cell>
          <cell r="CE56" t="e">
            <v>#VALUE!</v>
          </cell>
          <cell r="CF56" t="e">
            <v>#VALUE!</v>
          </cell>
          <cell r="CG56" t="e">
            <v>#VALUE!</v>
          </cell>
          <cell r="CH56">
            <v>1.3</v>
          </cell>
          <cell r="CI56" t="e">
            <v>#VALUE!</v>
          </cell>
          <cell r="CJ56" t="e">
            <v>#VALUE!</v>
          </cell>
          <cell r="CK56" t="e">
            <v>#VALUE!</v>
          </cell>
          <cell r="CL56">
            <v>5</v>
          </cell>
          <cell r="CM56">
            <v>4</v>
          </cell>
        </row>
        <row r="57">
          <cell r="A57">
            <v>74</v>
          </cell>
          <cell r="F57">
            <v>0</v>
          </cell>
          <cell r="G57">
            <v>0</v>
          </cell>
          <cell r="J57">
            <v>0</v>
          </cell>
          <cell r="L57">
            <v>0</v>
          </cell>
          <cell r="M57">
            <v>0</v>
          </cell>
          <cell r="N57">
            <v>0</v>
          </cell>
          <cell r="O57">
            <v>0</v>
          </cell>
          <cell r="P57">
            <v>0</v>
          </cell>
          <cell r="S57">
            <v>0</v>
          </cell>
          <cell r="U57">
            <v>0</v>
          </cell>
          <cell r="X57">
            <v>0</v>
          </cell>
          <cell r="Y57">
            <v>0</v>
          </cell>
          <cell r="AA57">
            <v>0</v>
          </cell>
          <cell r="AB57">
            <v>0</v>
          </cell>
          <cell r="AC57">
            <v>0</v>
          </cell>
          <cell r="AD57">
            <v>0</v>
          </cell>
          <cell r="AE57">
            <v>0</v>
          </cell>
          <cell r="AF57">
            <v>0</v>
          </cell>
          <cell r="AG57">
            <v>0</v>
          </cell>
          <cell r="AH57">
            <v>0</v>
          </cell>
          <cell r="AI57">
            <v>0</v>
          </cell>
          <cell r="AJ57">
            <v>0.02</v>
          </cell>
          <cell r="AK57">
            <v>30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0.4</v>
          </cell>
          <cell r="CA57">
            <v>0</v>
          </cell>
          <cell r="CB57">
            <v>0</v>
          </cell>
          <cell r="CC57">
            <v>0</v>
          </cell>
          <cell r="CD57">
            <v>0</v>
          </cell>
          <cell r="CE57" t="e">
            <v>#VALUE!</v>
          </cell>
          <cell r="CF57" t="e">
            <v>#VALUE!</v>
          </cell>
          <cell r="CG57" t="e">
            <v>#VALUE!</v>
          </cell>
          <cell r="CH57">
            <v>1.3</v>
          </cell>
          <cell r="CI57" t="e">
            <v>#VALUE!</v>
          </cell>
          <cell r="CJ57" t="e">
            <v>#VALUE!</v>
          </cell>
          <cell r="CK57" t="e">
            <v>#VALUE!</v>
          </cell>
          <cell r="CL57">
            <v>5</v>
          </cell>
          <cell r="CM57">
            <v>4</v>
          </cell>
        </row>
        <row r="58">
          <cell r="A58">
            <v>75</v>
          </cell>
          <cell r="C58">
            <v>0</v>
          </cell>
          <cell r="F58">
            <v>0</v>
          </cell>
          <cell r="G58">
            <v>0</v>
          </cell>
          <cell r="J58">
            <v>0</v>
          </cell>
          <cell r="L58">
            <v>0</v>
          </cell>
          <cell r="M58">
            <v>0</v>
          </cell>
          <cell r="N58">
            <v>0</v>
          </cell>
          <cell r="O58">
            <v>0</v>
          </cell>
          <cell r="P58">
            <v>0</v>
          </cell>
          <cell r="S58">
            <v>0</v>
          </cell>
          <cell r="U58">
            <v>0</v>
          </cell>
          <cell r="X58">
            <v>0</v>
          </cell>
          <cell r="Y58">
            <v>0</v>
          </cell>
          <cell r="AA58">
            <v>0</v>
          </cell>
          <cell r="AB58">
            <v>0</v>
          </cell>
          <cell r="AC58">
            <v>0</v>
          </cell>
          <cell r="AD58">
            <v>0</v>
          </cell>
          <cell r="AE58">
            <v>0</v>
          </cell>
          <cell r="AF58">
            <v>0</v>
          </cell>
          <cell r="AG58">
            <v>0</v>
          </cell>
          <cell r="AH58">
            <v>0</v>
          </cell>
          <cell r="AI58">
            <v>0</v>
          </cell>
          <cell r="AJ58">
            <v>0.02</v>
          </cell>
          <cell r="AK58">
            <v>30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0.4</v>
          </cell>
          <cell r="CA58">
            <v>0</v>
          </cell>
          <cell r="CB58">
            <v>0</v>
          </cell>
          <cell r="CC58">
            <v>0</v>
          </cell>
          <cell r="CD58">
            <v>0</v>
          </cell>
          <cell r="CE58" t="e">
            <v>#VALUE!</v>
          </cell>
          <cell r="CF58" t="e">
            <v>#VALUE!</v>
          </cell>
          <cell r="CG58" t="e">
            <v>#VALUE!</v>
          </cell>
          <cell r="CH58">
            <v>1.3</v>
          </cell>
          <cell r="CI58" t="e">
            <v>#VALUE!</v>
          </cell>
          <cell r="CJ58" t="e">
            <v>#VALUE!</v>
          </cell>
          <cell r="CK58" t="e">
            <v>#VALUE!</v>
          </cell>
          <cell r="CL58">
            <v>5</v>
          </cell>
          <cell r="CM58">
            <v>4</v>
          </cell>
        </row>
        <row r="59">
          <cell r="A59">
            <v>76</v>
          </cell>
          <cell r="B59" t="str">
            <v>A21</v>
          </cell>
          <cell r="C59" t="str">
            <v>C51</v>
          </cell>
          <cell r="E59">
            <v>3.13</v>
          </cell>
          <cell r="F59">
            <v>3.13</v>
          </cell>
          <cell r="G59">
            <v>5</v>
          </cell>
          <cell r="J59">
            <v>0</v>
          </cell>
          <cell r="K59">
            <v>0.11460125141746949</v>
          </cell>
          <cell r="L59">
            <v>0.11460125141746949</v>
          </cell>
          <cell r="M59">
            <v>3</v>
          </cell>
          <cell r="N59">
            <v>471.90281881227315</v>
          </cell>
          <cell r="O59">
            <v>0.63012548262548296</v>
          </cell>
          <cell r="P59">
            <v>930.73051325856159</v>
          </cell>
          <cell r="S59">
            <v>0</v>
          </cell>
          <cell r="U59">
            <v>0</v>
          </cell>
          <cell r="X59">
            <v>0</v>
          </cell>
          <cell r="Y59">
            <v>0</v>
          </cell>
          <cell r="AA59">
            <v>0</v>
          </cell>
          <cell r="AB59">
            <v>0</v>
          </cell>
          <cell r="AC59">
            <v>0</v>
          </cell>
          <cell r="AD59">
            <v>0</v>
          </cell>
          <cell r="AE59">
            <v>0</v>
          </cell>
          <cell r="AF59">
            <v>0</v>
          </cell>
          <cell r="AG59">
            <v>0</v>
          </cell>
          <cell r="AH59">
            <v>932.23051325856159</v>
          </cell>
          <cell r="AI59">
            <v>12.95</v>
          </cell>
          <cell r="AJ59">
            <v>2.87</v>
          </cell>
          <cell r="AK59">
            <v>24</v>
          </cell>
          <cell r="AL59">
            <v>0.60000000000000009</v>
          </cell>
          <cell r="AM59">
            <v>1.2999999999999999E-2</v>
          </cell>
          <cell r="AN59">
            <v>0.49235315322875989</v>
          </cell>
          <cell r="AO59">
            <v>0.57410888671875016</v>
          </cell>
          <cell r="AP59">
            <v>0.82058858871459972</v>
          </cell>
          <cell r="AQ59">
            <v>3.7544882511630981</v>
          </cell>
          <cell r="AR59">
            <v>1.6309463093775045</v>
          </cell>
          <cell r="AS59">
            <v>4.1994002348634876</v>
          </cell>
          <cell r="AT59">
            <v>0.71845983833444127</v>
          </cell>
          <cell r="AU59">
            <v>1.2108129915632011</v>
          </cell>
          <cell r="AV59">
            <v>3.6852251891975691</v>
          </cell>
          <cell r="AW59">
            <v>1041.972874308643</v>
          </cell>
          <cell r="AX59">
            <v>0.8946782936908062</v>
          </cell>
          <cell r="AY59">
            <v>54.859778276292957</v>
          </cell>
          <cell r="AZ59" t="b">
            <v>0</v>
          </cell>
          <cell r="BA59">
            <v>0</v>
          </cell>
          <cell r="BB59">
            <v>1E-3</v>
          </cell>
          <cell r="BC59">
            <v>0</v>
          </cell>
          <cell r="BD59">
            <v>0</v>
          </cell>
          <cell r="BE59">
            <v>1E-3</v>
          </cell>
          <cell r="BF59">
            <v>0</v>
          </cell>
          <cell r="BG59">
            <v>1.0664386366702769</v>
          </cell>
          <cell r="BH59">
            <v>1.9999999999999996</v>
          </cell>
          <cell r="BI59">
            <v>1.3</v>
          </cell>
          <cell r="BJ59">
            <v>0</v>
          </cell>
          <cell r="BK59">
            <v>0</v>
          </cell>
          <cell r="BL59">
            <v>0</v>
          </cell>
          <cell r="BM59">
            <v>2.2403366767437505</v>
          </cell>
          <cell r="BN59">
            <v>0</v>
          </cell>
          <cell r="BO59">
            <v>669.80300000000011</v>
          </cell>
          <cell r="BP59">
            <v>669.43300000000011</v>
          </cell>
          <cell r="BQ59">
            <v>670.40300000000013</v>
          </cell>
          <cell r="BR59">
            <v>670.03300000000013</v>
          </cell>
          <cell r="BS59">
            <v>672.02300000000014</v>
          </cell>
          <cell r="BT59">
            <v>671.34300000000007</v>
          </cell>
          <cell r="BU59" t="b">
            <v>0</v>
          </cell>
          <cell r="BV59">
            <v>1.6200000000000045</v>
          </cell>
          <cell r="BW59">
            <v>1.3099999999999454</v>
          </cell>
          <cell r="BX59">
            <v>2.2200000000000046</v>
          </cell>
          <cell r="BY59">
            <v>600</v>
          </cell>
          <cell r="BZ59">
            <v>1.1499999999999999</v>
          </cell>
          <cell r="CA59">
            <v>0.75</v>
          </cell>
          <cell r="CB59">
            <v>1.464999999999975</v>
          </cell>
          <cell r="CC59">
            <v>1.1109699718449539</v>
          </cell>
          <cell r="CD59">
            <v>3085.4413543063979</v>
          </cell>
          <cell r="CE59">
            <v>0.1448753769562664</v>
          </cell>
          <cell r="CF59">
            <v>1195.2218598891977</v>
          </cell>
          <cell r="CG59">
            <v>4280.6632141955961</v>
          </cell>
          <cell r="CH59">
            <v>1.25</v>
          </cell>
          <cell r="CI59">
            <v>2928</v>
          </cell>
          <cell r="CJ59">
            <v>1.8274689268253057</v>
          </cell>
          <cell r="CK59">
            <v>1.9</v>
          </cell>
          <cell r="CL59">
            <v>2</v>
          </cell>
          <cell r="CM59">
            <v>3</v>
          </cell>
        </row>
        <row r="60">
          <cell r="A60">
            <v>77</v>
          </cell>
          <cell r="B60" t="str">
            <v>C51</v>
          </cell>
          <cell r="C60" t="str">
            <v>C52</v>
          </cell>
          <cell r="E60">
            <v>1.4109083086337395</v>
          </cell>
          <cell r="F60">
            <v>4.540908308633739</v>
          </cell>
          <cell r="G60">
            <v>5</v>
          </cell>
          <cell r="J60">
            <v>0</v>
          </cell>
          <cell r="K60">
            <v>0.207825604811361</v>
          </cell>
          <cell r="L60">
            <v>3.2078256048113611</v>
          </cell>
          <cell r="M60">
            <v>3.2078256048113611</v>
          </cell>
          <cell r="N60">
            <v>467.36338090484503</v>
          </cell>
          <cell r="O60">
            <v>0.63583333333333336</v>
          </cell>
          <cell r="P60">
            <v>1349.4</v>
          </cell>
          <cell r="S60">
            <v>0</v>
          </cell>
          <cell r="U60">
            <v>0</v>
          </cell>
          <cell r="X60">
            <v>0</v>
          </cell>
          <cell r="Y60">
            <v>0</v>
          </cell>
          <cell r="AA60">
            <v>0</v>
          </cell>
          <cell r="AB60">
            <v>0</v>
          </cell>
          <cell r="AC60">
            <v>0</v>
          </cell>
          <cell r="AD60">
            <v>0</v>
          </cell>
          <cell r="AE60">
            <v>0</v>
          </cell>
          <cell r="AF60">
            <v>0</v>
          </cell>
          <cell r="AG60">
            <v>0</v>
          </cell>
          <cell r="AH60">
            <v>1350.9</v>
          </cell>
          <cell r="AI60">
            <v>12</v>
          </cell>
          <cell r="AJ60">
            <v>11.3</v>
          </cell>
          <cell r="AK60">
            <v>24</v>
          </cell>
          <cell r="AL60">
            <v>0.60000000000000009</v>
          </cell>
          <cell r="AM60">
            <v>1.2999999999999999E-2</v>
          </cell>
          <cell r="AN60">
            <v>0.39710397720336921</v>
          </cell>
          <cell r="AO60">
            <v>0.59384765625000013</v>
          </cell>
          <cell r="AP60">
            <v>0.66183996200561523</v>
          </cell>
          <cell r="AQ60">
            <v>6.8021114336172364</v>
          </cell>
          <cell r="AR60">
            <v>3.6686319484017798</v>
          </cell>
          <cell r="AS60">
            <v>14.00169953154499</v>
          </cell>
          <cell r="AT60">
            <v>2.3582426073061331</v>
          </cell>
          <cell r="AU60">
            <v>2.7553465845095024</v>
          </cell>
          <cell r="AV60">
            <v>7.3124398101596899</v>
          </cell>
          <cell r="AW60">
            <v>2067.5436468673711</v>
          </cell>
          <cell r="AX60">
            <v>0.65338402990757161</v>
          </cell>
          <cell r="AY60">
            <v>0.3797372051886222</v>
          </cell>
          <cell r="AZ60" t="str">
            <v>54°28'48''</v>
          </cell>
          <cell r="BA60">
            <v>2.4280638163390891</v>
          </cell>
          <cell r="BB60">
            <v>1.5449999999999999</v>
          </cell>
          <cell r="BC60">
            <v>0.16400000000000001</v>
          </cell>
          <cell r="BD60">
            <v>0.56799999999999995</v>
          </cell>
          <cell r="BE60">
            <v>2.2769999999999997</v>
          </cell>
          <cell r="BF60">
            <v>2.2769999999999997</v>
          </cell>
          <cell r="BG60">
            <v>1.5453816773730737</v>
          </cell>
          <cell r="BH60">
            <v>1.9999999999999996</v>
          </cell>
          <cell r="BI60">
            <v>1.3</v>
          </cell>
          <cell r="BJ60">
            <v>0</v>
          </cell>
          <cell r="BK60">
            <v>0</v>
          </cell>
          <cell r="BL60">
            <v>0</v>
          </cell>
          <cell r="BM60">
            <v>4.1039471069472668</v>
          </cell>
          <cell r="BN60">
            <v>3.61</v>
          </cell>
          <cell r="BO60">
            <v>669.10300000000007</v>
          </cell>
          <cell r="BP60">
            <v>667.74300000000005</v>
          </cell>
          <cell r="BQ60">
            <v>669.70300000000009</v>
          </cell>
          <cell r="BR60">
            <v>668.34300000000007</v>
          </cell>
          <cell r="BS60">
            <v>671.34300000000007</v>
          </cell>
          <cell r="BT60">
            <v>669.34300000000007</v>
          </cell>
          <cell r="BU60">
            <v>0</v>
          </cell>
          <cell r="BV60">
            <v>1.6399999999999864</v>
          </cell>
          <cell r="BW60">
            <v>1</v>
          </cell>
          <cell r="BX60">
            <v>2.2399999999999864</v>
          </cell>
          <cell r="BY60">
            <v>600</v>
          </cell>
          <cell r="BZ60">
            <v>1.1499999999999999</v>
          </cell>
          <cell r="CA60">
            <v>0.75</v>
          </cell>
          <cell r="CB60">
            <v>1.3199999999999932</v>
          </cell>
          <cell r="CC60">
            <v>1.0143667052529992</v>
          </cell>
          <cell r="CD60">
            <v>2817.1499321638912</v>
          </cell>
          <cell r="CE60">
            <v>0.17316357276338468</v>
          </cell>
          <cell r="CF60">
            <v>1428.5994752979236</v>
          </cell>
          <cell r="CG60">
            <v>4245.7494074618153</v>
          </cell>
          <cell r="CH60">
            <v>1.25</v>
          </cell>
          <cell r="CI60">
            <v>2928</v>
          </cell>
          <cell r="CJ60">
            <v>1.8125637839232476</v>
          </cell>
          <cell r="CK60">
            <v>1.9</v>
          </cell>
          <cell r="CL60">
            <v>2</v>
          </cell>
          <cell r="CM60">
            <v>3</v>
          </cell>
        </row>
        <row r="61">
          <cell r="A61">
            <v>78</v>
          </cell>
          <cell r="B61" t="str">
            <v>C52</v>
          </cell>
          <cell r="C61" t="str">
            <v>C53</v>
          </cell>
          <cell r="F61">
            <v>4.540908308633739</v>
          </cell>
          <cell r="G61">
            <v>5</v>
          </cell>
          <cell r="J61">
            <v>0</v>
          </cell>
          <cell r="K61">
            <v>6.9013978503485104E-2</v>
          </cell>
          <cell r="L61">
            <v>3.276839583314846</v>
          </cell>
          <cell r="M61">
            <v>3.276839583314846</v>
          </cell>
          <cell r="N61">
            <v>465.87382715726278</v>
          </cell>
          <cell r="O61">
            <v>0.6375000000000004</v>
          </cell>
          <cell r="P61">
            <v>1348.6250869773014</v>
          </cell>
          <cell r="S61">
            <v>0</v>
          </cell>
          <cell r="U61">
            <v>0</v>
          </cell>
          <cell r="X61">
            <v>0</v>
          </cell>
          <cell r="Y61">
            <v>0</v>
          </cell>
          <cell r="AA61">
            <v>0</v>
          </cell>
          <cell r="AB61">
            <v>0</v>
          </cell>
          <cell r="AC61">
            <v>0</v>
          </cell>
          <cell r="AD61">
            <v>0</v>
          </cell>
          <cell r="AE61">
            <v>0</v>
          </cell>
          <cell r="AF61">
            <v>0</v>
          </cell>
          <cell r="AG61">
            <v>0</v>
          </cell>
          <cell r="AH61">
            <v>1350.1250869773014</v>
          </cell>
          <cell r="AI61">
            <v>12</v>
          </cell>
          <cell r="AJ61">
            <v>15.18</v>
          </cell>
          <cell r="AK61">
            <v>24</v>
          </cell>
          <cell r="AL61">
            <v>0.60000000000000009</v>
          </cell>
          <cell r="AM61">
            <v>1.2999999999999999E-2</v>
          </cell>
          <cell r="AN61">
            <v>0.36289826631546029</v>
          </cell>
          <cell r="AO61">
            <v>0.59383850097656266</v>
          </cell>
          <cell r="AP61">
            <v>0.60483044385910045</v>
          </cell>
          <cell r="AQ61">
            <v>7.5496718176491209</v>
          </cell>
          <cell r="AR61">
            <v>4.362050511219449</v>
          </cell>
          <cell r="AS61">
            <v>17.482995322190245</v>
          </cell>
          <cell r="AT61">
            <v>2.9050736266159727</v>
          </cell>
          <cell r="AU61">
            <v>3.267971892931433</v>
          </cell>
          <cell r="AV61">
            <v>8.4753758855428263</v>
          </cell>
          <cell r="AW61">
            <v>2396.3560756590095</v>
          </cell>
          <cell r="AX61">
            <v>0.56340754226435674</v>
          </cell>
          <cell r="AY61">
            <v>0.37973720525858901</v>
          </cell>
          <cell r="AZ61" t="str">
            <v>00°00'00''</v>
          </cell>
          <cell r="BA61">
            <v>1000</v>
          </cell>
          <cell r="BB61">
            <v>0.51300000000000001</v>
          </cell>
          <cell r="BC61">
            <v>5.5E-2</v>
          </cell>
          <cell r="BD61">
            <v>0.13100000000000001</v>
          </cell>
          <cell r="BE61">
            <v>0.69900000000000007</v>
          </cell>
          <cell r="BF61">
            <v>0.69900000000000007</v>
          </cell>
          <cell r="BG61">
            <v>0</v>
          </cell>
          <cell r="BH61">
            <v>0</v>
          </cell>
          <cell r="BI61">
            <v>0</v>
          </cell>
          <cell r="BJ61">
            <v>0</v>
          </cell>
          <cell r="BK61">
            <v>0</v>
          </cell>
          <cell r="BL61">
            <v>0</v>
          </cell>
          <cell r="BM61">
            <v>0</v>
          </cell>
          <cell r="BN61">
            <v>0.7</v>
          </cell>
          <cell r="BO61">
            <v>667.16300000000001</v>
          </cell>
          <cell r="BP61">
            <v>665.34299999999996</v>
          </cell>
          <cell r="BQ61">
            <v>667.76300000000003</v>
          </cell>
          <cell r="BR61">
            <v>665.94299999999998</v>
          </cell>
          <cell r="BS61">
            <v>669.34300000000007</v>
          </cell>
          <cell r="BT61">
            <v>666.94299999999998</v>
          </cell>
          <cell r="BU61">
            <v>0</v>
          </cell>
          <cell r="BV61">
            <v>1.5800000000000409</v>
          </cell>
          <cell r="BW61">
            <v>1</v>
          </cell>
          <cell r="BX61">
            <v>2.180000000000041</v>
          </cell>
          <cell r="BY61">
            <v>600</v>
          </cell>
          <cell r="BZ61">
            <v>1.1499999999999999</v>
          </cell>
          <cell r="CA61">
            <v>0.75</v>
          </cell>
          <cell r="CB61">
            <v>1.2900000000000205</v>
          </cell>
          <cell r="CC61">
            <v>0.99404306734130532</v>
          </cell>
          <cell r="CD61">
            <v>2760.7061087736402</v>
          </cell>
          <cell r="CE61">
            <v>0.17997720574508347</v>
          </cell>
          <cell r="CF61">
            <v>1484.8119473969386</v>
          </cell>
          <cell r="CG61">
            <v>4245.5180561705783</v>
          </cell>
          <cell r="CH61">
            <v>1.25</v>
          </cell>
          <cell r="CI61">
            <v>2928</v>
          </cell>
          <cell r="CJ61">
            <v>1.8124650171493248</v>
          </cell>
          <cell r="CK61">
            <v>1.9</v>
          </cell>
          <cell r="CL61">
            <v>2</v>
          </cell>
          <cell r="CM61">
            <v>3</v>
          </cell>
        </row>
        <row r="62">
          <cell r="A62">
            <v>79</v>
          </cell>
          <cell r="B62" t="str">
            <v>C53</v>
          </cell>
          <cell r="C62" t="str">
            <v>C54</v>
          </cell>
          <cell r="F62">
            <v>4.540908308633739</v>
          </cell>
          <cell r="G62">
            <v>5</v>
          </cell>
          <cell r="J62">
            <v>0</v>
          </cell>
          <cell r="K62">
            <v>6.9013978503485104E-2</v>
          </cell>
          <cell r="L62">
            <v>3.3458535618183309</v>
          </cell>
          <cell r="M62">
            <v>3.3458535618183309</v>
          </cell>
          <cell r="N62">
            <v>464.39306287061709</v>
          </cell>
          <cell r="O62">
            <v>0.63312529056252875</v>
          </cell>
          <cell r="P62">
            <v>1335.1132875976296</v>
          </cell>
          <cell r="S62">
            <v>0</v>
          </cell>
          <cell r="U62">
            <v>0</v>
          </cell>
          <cell r="X62">
            <v>0</v>
          </cell>
          <cell r="Y62">
            <v>0</v>
          </cell>
          <cell r="AA62">
            <v>0</v>
          </cell>
          <cell r="AB62">
            <v>0</v>
          </cell>
          <cell r="AC62">
            <v>0</v>
          </cell>
          <cell r="AD62">
            <v>0</v>
          </cell>
          <cell r="AE62">
            <v>0</v>
          </cell>
          <cell r="AF62">
            <v>0</v>
          </cell>
          <cell r="AG62">
            <v>0</v>
          </cell>
          <cell r="AH62">
            <v>1336.6132875976296</v>
          </cell>
          <cell r="AI62">
            <v>21.51</v>
          </cell>
          <cell r="AJ62">
            <v>9.23</v>
          </cell>
          <cell r="AK62">
            <v>24</v>
          </cell>
          <cell r="AL62">
            <v>0.60000000000000009</v>
          </cell>
          <cell r="AM62">
            <v>1.2999999999999999E-2</v>
          </cell>
          <cell r="AN62">
            <v>0.4206632137298586</v>
          </cell>
          <cell r="AO62">
            <v>0.59358215332031261</v>
          </cell>
          <cell r="AP62">
            <v>0.70110535621643089</v>
          </cell>
          <cell r="AQ62">
            <v>6.3117093251869303</v>
          </cell>
          <cell r="AR62">
            <v>3.2428305568054996</v>
          </cell>
          <cell r="AS62">
            <v>11.972322232648592</v>
          </cell>
          <cell r="AT62">
            <v>2.0304625181269955</v>
          </cell>
          <cell r="AU62">
            <v>2.451125731856854</v>
          </cell>
          <cell r="AV62">
            <v>6.6088201473996433</v>
          </cell>
          <cell r="AW62">
            <v>1868.5998741570247</v>
          </cell>
          <cell r="AX62">
            <v>0.71530203233081746</v>
          </cell>
          <cell r="AY62">
            <v>7.0463928157493481</v>
          </cell>
          <cell r="AZ62" t="str">
            <v>06°39'60''</v>
          </cell>
          <cell r="BA62">
            <v>21.461706834955795</v>
          </cell>
          <cell r="BB62">
            <v>1E-3</v>
          </cell>
          <cell r="BC62">
            <v>0.17499999999999999</v>
          </cell>
          <cell r="BD62">
            <v>0.122</v>
          </cell>
          <cell r="BE62">
            <v>0.29799999999999999</v>
          </cell>
          <cell r="BF62">
            <v>0.29699999999999999</v>
          </cell>
          <cell r="BG62">
            <v>0</v>
          </cell>
          <cell r="BH62">
            <v>0</v>
          </cell>
          <cell r="BI62">
            <v>0</v>
          </cell>
          <cell r="BJ62">
            <v>0</v>
          </cell>
          <cell r="BK62">
            <v>0</v>
          </cell>
          <cell r="BL62">
            <v>0</v>
          </cell>
          <cell r="BM62">
            <v>0</v>
          </cell>
          <cell r="BN62">
            <v>0.3</v>
          </cell>
          <cell r="BO62">
            <v>665.11300000000006</v>
          </cell>
          <cell r="BP62">
            <v>663.12300000000005</v>
          </cell>
          <cell r="BQ62">
            <v>665.71300000000008</v>
          </cell>
          <cell r="BR62">
            <v>663.72300000000007</v>
          </cell>
          <cell r="BS62">
            <v>666.94299999999998</v>
          </cell>
          <cell r="BT62">
            <v>664.52300000000014</v>
          </cell>
          <cell r="BU62">
            <v>0</v>
          </cell>
          <cell r="BV62">
            <v>1.2299999999999045</v>
          </cell>
          <cell r="BW62">
            <v>0.80000000000006821</v>
          </cell>
          <cell r="BX62">
            <v>1.8299999999999046</v>
          </cell>
          <cell r="BY62">
            <v>600</v>
          </cell>
          <cell r="BZ62">
            <v>1.1499999999999999</v>
          </cell>
          <cell r="CA62">
            <v>0.75</v>
          </cell>
          <cell r="CB62">
            <v>1.0149999999999864</v>
          </cell>
          <cell r="CC62">
            <v>0.80220603694993275</v>
          </cell>
          <cell r="CD62">
            <v>2227.9267161192001</v>
          </cell>
          <cell r="CE62">
            <v>0.26408571234109723</v>
          </cell>
          <cell r="CF62">
            <v>2178.7071268140521</v>
          </cell>
          <cell r="CG62">
            <v>4406.6338429332518</v>
          </cell>
          <cell r="CH62">
            <v>1.25</v>
          </cell>
          <cell r="CI62">
            <v>3954</v>
          </cell>
          <cell r="CJ62">
            <v>1.393093652925282</v>
          </cell>
          <cell r="CK62">
            <v>1.5</v>
          </cell>
          <cell r="CL62">
            <v>3</v>
          </cell>
          <cell r="CM62">
            <v>3</v>
          </cell>
        </row>
        <row r="63">
          <cell r="A63">
            <v>80</v>
          </cell>
          <cell r="B63" t="str">
            <v>C54</v>
          </cell>
          <cell r="C63" t="str">
            <v>B02</v>
          </cell>
          <cell r="F63">
            <v>4.540908308633739</v>
          </cell>
          <cell r="G63">
            <v>5</v>
          </cell>
          <cell r="J63">
            <v>0</v>
          </cell>
          <cell r="K63">
            <v>6.9013978503485104E-2</v>
          </cell>
          <cell r="L63">
            <v>3.4148675403218158</v>
          </cell>
          <cell r="M63">
            <v>3.4148675403218158</v>
          </cell>
          <cell r="N63">
            <v>462.92101245913631</v>
          </cell>
          <cell r="O63">
            <v>0.66360108303249099</v>
          </cell>
          <cell r="P63">
            <v>1394.9438066942571</v>
          </cell>
          <cell r="S63">
            <v>0</v>
          </cell>
          <cell r="U63">
            <v>0</v>
          </cell>
          <cell r="X63">
            <v>0</v>
          </cell>
          <cell r="Y63">
            <v>0</v>
          </cell>
          <cell r="AA63">
            <v>0</v>
          </cell>
          <cell r="AB63">
            <v>0</v>
          </cell>
          <cell r="AC63">
            <v>0</v>
          </cell>
          <cell r="AD63">
            <v>0</v>
          </cell>
          <cell r="AE63">
            <v>0</v>
          </cell>
          <cell r="AF63">
            <v>0</v>
          </cell>
          <cell r="AG63">
            <v>0</v>
          </cell>
          <cell r="AH63">
            <v>1396.4438066942571</v>
          </cell>
          <cell r="AI63">
            <v>2.77</v>
          </cell>
          <cell r="AJ63">
            <v>3.25</v>
          </cell>
          <cell r="AK63">
            <v>28</v>
          </cell>
          <cell r="AL63">
            <v>0.70000000000000007</v>
          </cell>
          <cell r="AM63">
            <v>1.2999999999999999E-2</v>
          </cell>
          <cell r="AN63">
            <v>0.54538080692291269</v>
          </cell>
          <cell r="AO63">
            <v>0.67180175781250018</v>
          </cell>
          <cell r="AP63">
            <v>0.77911543846130371</v>
          </cell>
          <cell r="AQ63">
            <v>4.3406905213677565</v>
          </cell>
          <cell r="AR63">
            <v>1.8604714294665938</v>
          </cell>
          <cell r="AS63">
            <v>5.3362671375072201</v>
          </cell>
          <cell r="AT63">
            <v>0.9603259022574866</v>
          </cell>
          <cell r="AU63">
            <v>1.5057067091803993</v>
          </cell>
          <cell r="AV63">
            <v>4.34606238639598</v>
          </cell>
          <cell r="AW63">
            <v>1672.5608139802059</v>
          </cell>
          <cell r="AX63">
            <v>0.83491362168836714</v>
          </cell>
          <cell r="AY63">
            <v>59.642394106660248</v>
          </cell>
          <cell r="AZ63" t="str">
            <v>52°35'46''</v>
          </cell>
          <cell r="BA63">
            <v>2.168061441678244</v>
          </cell>
          <cell r="BB63">
            <v>1E-3</v>
          </cell>
          <cell r="BC63">
            <v>0.214</v>
          </cell>
          <cell r="BD63">
            <v>0.57799999999999996</v>
          </cell>
          <cell r="BE63">
            <v>0.79299999999999993</v>
          </cell>
          <cell r="BF63">
            <v>0.79199999999999993</v>
          </cell>
          <cell r="BG63">
            <v>1.0865983651414863</v>
          </cell>
          <cell r="BH63">
            <v>2.1428571428571428</v>
          </cell>
          <cell r="BI63">
            <v>1.2</v>
          </cell>
          <cell r="BJ63">
            <v>0</v>
          </cell>
          <cell r="BK63">
            <v>0</v>
          </cell>
          <cell r="BL63">
            <v>0</v>
          </cell>
          <cell r="BM63">
            <v>2.4823086738364051</v>
          </cell>
          <cell r="BN63">
            <v>2.06</v>
          </cell>
          <cell r="BO63">
            <v>662.86300000000006</v>
          </cell>
          <cell r="BP63">
            <v>662.77300000000002</v>
          </cell>
          <cell r="BQ63">
            <v>663.5630000000001</v>
          </cell>
          <cell r="BR63">
            <v>663.47300000000007</v>
          </cell>
          <cell r="BS63">
            <v>664.52300000000014</v>
          </cell>
          <cell r="BT63">
            <v>662.52300000000014</v>
          </cell>
          <cell r="BU63">
            <v>0</v>
          </cell>
          <cell r="BV63">
            <v>0.96000000000003638</v>
          </cell>
          <cell r="BW63">
            <v>-0.94999999999993179</v>
          </cell>
          <cell r="BX63">
            <v>1.6600000000000366</v>
          </cell>
          <cell r="BY63">
            <v>700</v>
          </cell>
          <cell r="BZ63">
            <v>1.2749999999999999</v>
          </cell>
          <cell r="CA63">
            <v>0.875</v>
          </cell>
          <cell r="CB63">
            <v>5.0000000000522959E-3</v>
          </cell>
          <cell r="CC63">
            <v>3.9198774568215515E-3</v>
          </cell>
          <cell r="CD63">
            <v>13.381726660565622</v>
          </cell>
          <cell r="CE63">
            <v>0.99999906137175432</v>
          </cell>
          <cell r="CF63">
            <v>10724.989933212066</v>
          </cell>
          <cell r="CG63">
            <v>10738.371659872631</v>
          </cell>
          <cell r="CH63">
            <v>1.25</v>
          </cell>
          <cell r="CI63">
            <v>3416</v>
          </cell>
          <cell r="CJ63">
            <v>3.9294392783491774</v>
          </cell>
          <cell r="CK63">
            <v>4</v>
          </cell>
          <cell r="CL63">
            <v>2</v>
          </cell>
          <cell r="CM63">
            <v>3</v>
          </cell>
        </row>
        <row r="64">
          <cell r="A64">
            <v>81</v>
          </cell>
          <cell r="F64">
            <v>0</v>
          </cell>
          <cell r="G64">
            <v>0</v>
          </cell>
          <cell r="J64">
            <v>0</v>
          </cell>
          <cell r="L64">
            <v>0</v>
          </cell>
          <cell r="M64">
            <v>0</v>
          </cell>
          <cell r="N64">
            <v>0</v>
          </cell>
          <cell r="O64">
            <v>0</v>
          </cell>
          <cell r="P64">
            <v>0</v>
          </cell>
          <cell r="S64">
            <v>0</v>
          </cell>
          <cell r="U64">
            <v>0</v>
          </cell>
          <cell r="X64">
            <v>0</v>
          </cell>
          <cell r="Y64">
            <v>0</v>
          </cell>
          <cell r="AA64">
            <v>0</v>
          </cell>
          <cell r="AB64">
            <v>0</v>
          </cell>
          <cell r="AC64">
            <v>0</v>
          </cell>
          <cell r="AD64">
            <v>0</v>
          </cell>
          <cell r="AE64">
            <v>0</v>
          </cell>
          <cell r="AF64">
            <v>0</v>
          </cell>
          <cell r="AG64">
            <v>0</v>
          </cell>
          <cell r="AH64">
            <v>0</v>
          </cell>
          <cell r="AI64">
            <v>0</v>
          </cell>
          <cell r="AJ64">
            <v>0.02</v>
          </cell>
          <cell r="AK64">
            <v>30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662.77300000000002</v>
          </cell>
          <cell r="BP64">
            <v>0</v>
          </cell>
          <cell r="BQ64">
            <v>662.77300000000002</v>
          </cell>
          <cell r="BR64">
            <v>0</v>
          </cell>
          <cell r="BS64">
            <v>0</v>
          </cell>
          <cell r="BT64">
            <v>0</v>
          </cell>
          <cell r="BU64">
            <v>0</v>
          </cell>
          <cell r="BV64">
            <v>0</v>
          </cell>
          <cell r="BW64">
            <v>0</v>
          </cell>
          <cell r="BX64">
            <v>0</v>
          </cell>
          <cell r="BY64">
            <v>0</v>
          </cell>
          <cell r="BZ64">
            <v>0.4</v>
          </cell>
          <cell r="CA64">
            <v>0</v>
          </cell>
          <cell r="CB64">
            <v>0</v>
          </cell>
          <cell r="CC64">
            <v>0</v>
          </cell>
          <cell r="CD64">
            <v>0</v>
          </cell>
          <cell r="CE64" t="e">
            <v>#VALUE!</v>
          </cell>
          <cell r="CF64" t="e">
            <v>#VALUE!</v>
          </cell>
          <cell r="CG64" t="e">
            <v>#VALUE!</v>
          </cell>
          <cell r="CH64">
            <v>1.3</v>
          </cell>
          <cell r="CI64" t="e">
            <v>#VALUE!</v>
          </cell>
          <cell r="CJ64" t="e">
            <v>#VALUE!</v>
          </cell>
          <cell r="CK64" t="e">
            <v>#VALUE!</v>
          </cell>
          <cell r="CL64">
            <v>5</v>
          </cell>
          <cell r="CM64">
            <v>4</v>
          </cell>
        </row>
        <row r="65">
          <cell r="A65">
            <v>82</v>
          </cell>
          <cell r="C65">
            <v>0</v>
          </cell>
          <cell r="F65">
            <v>0</v>
          </cell>
          <cell r="G65">
            <v>0</v>
          </cell>
          <cell r="J65">
            <v>0</v>
          </cell>
          <cell r="L65">
            <v>0</v>
          </cell>
          <cell r="M65">
            <v>0</v>
          </cell>
          <cell r="N65">
            <v>0</v>
          </cell>
          <cell r="O65">
            <v>0</v>
          </cell>
          <cell r="P65">
            <v>0</v>
          </cell>
          <cell r="S65">
            <v>0</v>
          </cell>
          <cell r="U65">
            <v>0</v>
          </cell>
          <cell r="X65">
            <v>0</v>
          </cell>
          <cell r="Y65">
            <v>0</v>
          </cell>
          <cell r="AA65">
            <v>0</v>
          </cell>
          <cell r="AB65">
            <v>0</v>
          </cell>
          <cell r="AC65">
            <v>0</v>
          </cell>
          <cell r="AD65">
            <v>0</v>
          </cell>
          <cell r="AE65">
            <v>0</v>
          </cell>
          <cell r="AF65">
            <v>0</v>
          </cell>
          <cell r="AG65">
            <v>0</v>
          </cell>
          <cell r="AH65">
            <v>0</v>
          </cell>
          <cell r="AI65">
            <v>0</v>
          </cell>
          <cell r="AJ65">
            <v>0.02</v>
          </cell>
          <cell r="AK65">
            <v>30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0.4</v>
          </cell>
          <cell r="CA65">
            <v>0</v>
          </cell>
          <cell r="CB65">
            <v>0</v>
          </cell>
          <cell r="CC65">
            <v>0</v>
          </cell>
          <cell r="CD65">
            <v>0</v>
          </cell>
          <cell r="CE65" t="e">
            <v>#VALUE!</v>
          </cell>
          <cell r="CF65" t="e">
            <v>#VALUE!</v>
          </cell>
          <cell r="CG65" t="e">
            <v>#VALUE!</v>
          </cell>
          <cell r="CH65">
            <v>1.3</v>
          </cell>
          <cell r="CI65" t="e">
            <v>#VALUE!</v>
          </cell>
          <cell r="CJ65" t="e">
            <v>#VALUE!</v>
          </cell>
          <cell r="CK65" t="e">
            <v>#VALUE!</v>
          </cell>
          <cell r="CL65">
            <v>5</v>
          </cell>
          <cell r="CM65">
            <v>4</v>
          </cell>
        </row>
        <row r="66">
          <cell r="A66">
            <v>83</v>
          </cell>
          <cell r="B66" t="str">
            <v>A12</v>
          </cell>
          <cell r="C66" t="str">
            <v>B01</v>
          </cell>
          <cell r="D66">
            <v>1.36</v>
          </cell>
          <cell r="F66">
            <v>1.36</v>
          </cell>
          <cell r="G66">
            <v>5</v>
          </cell>
          <cell r="J66">
            <v>0</v>
          </cell>
          <cell r="K66">
            <v>6.9013978503485104E-2</v>
          </cell>
          <cell r="L66">
            <v>6.9013978503485104E-2</v>
          </cell>
          <cell r="M66">
            <v>3</v>
          </cell>
          <cell r="N66">
            <v>471.90281881227315</v>
          </cell>
          <cell r="O66">
            <v>0.63517830045523482</v>
          </cell>
          <cell r="P66">
            <v>407.6497053891714</v>
          </cell>
          <cell r="S66">
            <v>0</v>
          </cell>
          <cell r="U66">
            <v>0</v>
          </cell>
          <cell r="X66">
            <v>0</v>
          </cell>
          <cell r="Y66">
            <v>0</v>
          </cell>
          <cell r="AA66">
            <v>0</v>
          </cell>
          <cell r="AB66">
            <v>0</v>
          </cell>
          <cell r="AC66">
            <v>0</v>
          </cell>
          <cell r="AD66">
            <v>0</v>
          </cell>
          <cell r="AE66">
            <v>0</v>
          </cell>
          <cell r="AF66">
            <v>0</v>
          </cell>
          <cell r="AG66">
            <v>0</v>
          </cell>
          <cell r="AH66">
            <v>409.1497053891714</v>
          </cell>
          <cell r="AI66">
            <v>13.18</v>
          </cell>
          <cell r="AJ66">
            <v>3.66</v>
          </cell>
          <cell r="AK66">
            <v>18</v>
          </cell>
          <cell r="AL66">
            <v>0.45</v>
          </cell>
          <cell r="AM66">
            <v>1.4E-2</v>
          </cell>
          <cell r="AN66">
            <v>0.34205310344696049</v>
          </cell>
          <cell r="AO66">
            <v>0.421875</v>
          </cell>
          <cell r="AP66">
            <v>0.76011800765991222</v>
          </cell>
          <cell r="AQ66">
            <v>3.1542870759603714</v>
          </cell>
          <cell r="AR66">
            <v>1.7319779487330151</v>
          </cell>
          <cell r="AS66">
            <v>3.7911630619146761</v>
          </cell>
          <cell r="AT66">
            <v>0.50711146572735111</v>
          </cell>
          <cell r="AU66">
            <v>0.8491645691743116</v>
          </cell>
          <cell r="AV66">
            <v>3.1899689136992531</v>
          </cell>
          <cell r="AW66">
            <v>507.34263453815521</v>
          </cell>
          <cell r="AX66">
            <v>0.80645638181310952</v>
          </cell>
          <cell r="AY66">
            <v>12.083830182408475</v>
          </cell>
          <cell r="AZ66" t="b">
            <v>0</v>
          </cell>
          <cell r="BA66">
            <v>0</v>
          </cell>
          <cell r="BB66">
            <v>1E-3</v>
          </cell>
          <cell r="BC66">
            <v>0</v>
          </cell>
          <cell r="BD66">
            <v>0</v>
          </cell>
          <cell r="BE66">
            <v>1E-3</v>
          </cell>
          <cell r="BF66">
            <v>0</v>
          </cell>
          <cell r="BG66">
            <v>0.96081913019759546</v>
          </cell>
          <cell r="BH66">
            <v>2.6666666666666665</v>
          </cell>
          <cell r="BI66">
            <v>1.2</v>
          </cell>
          <cell r="BJ66">
            <v>0</v>
          </cell>
          <cell r="BK66">
            <v>0</v>
          </cell>
          <cell r="BL66">
            <v>0</v>
          </cell>
          <cell r="BM66">
            <v>1.3301610457436088</v>
          </cell>
          <cell r="BN66">
            <v>0</v>
          </cell>
          <cell r="BO66">
            <v>686.28699999999992</v>
          </cell>
          <cell r="BP66">
            <v>685.8069999999999</v>
          </cell>
          <cell r="BQ66">
            <v>686.73699999999997</v>
          </cell>
          <cell r="BR66">
            <v>686.25699999999995</v>
          </cell>
          <cell r="BS66">
            <v>688.78700000000003</v>
          </cell>
          <cell r="BT66">
            <v>686.76300000000015</v>
          </cell>
          <cell r="BU66" t="b">
            <v>0</v>
          </cell>
          <cell r="BV66">
            <v>2.0500000000000682</v>
          </cell>
          <cell r="BW66">
            <v>0.50600000000019918</v>
          </cell>
          <cell r="BX66">
            <v>2.5000000000000684</v>
          </cell>
          <cell r="BY66">
            <v>450</v>
          </cell>
          <cell r="BZ66">
            <v>0.96250000000000002</v>
          </cell>
          <cell r="CA66">
            <v>0.5625</v>
          </cell>
          <cell r="CB66">
            <v>1.2780000000001337</v>
          </cell>
          <cell r="CC66">
            <v>1.1514400187524345</v>
          </cell>
          <cell r="CD66">
            <v>2240.0725827319825</v>
          </cell>
          <cell r="CE66">
            <v>0.14096662455078157</v>
          </cell>
          <cell r="CF66">
            <v>1162.974652543948</v>
          </cell>
          <cell r="CG66">
            <v>3403.0472352759307</v>
          </cell>
          <cell r="CH66">
            <v>1.5</v>
          </cell>
          <cell r="CI66">
            <v>4487</v>
          </cell>
          <cell r="CJ66">
            <v>1.1376355812154881</v>
          </cell>
          <cell r="CK66">
            <v>1.5</v>
          </cell>
          <cell r="CL66">
            <v>2</v>
          </cell>
          <cell r="CM66">
            <v>2</v>
          </cell>
        </row>
      </sheetData>
      <sheetData sheetId="3" refreshError="1">
        <row r="12">
          <cell r="A12">
            <v>1</v>
          </cell>
          <cell r="B12" t="str">
            <v>C01</v>
          </cell>
          <cell r="C12" t="str">
            <v>C02</v>
          </cell>
          <cell r="D12">
            <v>0.02</v>
          </cell>
          <cell r="E12">
            <v>0.17</v>
          </cell>
          <cell r="F12">
            <v>0.19</v>
          </cell>
          <cell r="G12">
            <v>5</v>
          </cell>
          <cell r="H12">
            <v>100</v>
          </cell>
          <cell r="I12">
            <v>50</v>
          </cell>
          <cell r="J12">
            <v>50</v>
          </cell>
          <cell r="K12">
            <v>0.27664946512301691</v>
          </cell>
          <cell r="L12">
            <v>3.095626019591704</v>
          </cell>
          <cell r="M12">
            <v>3.095626019591704</v>
          </cell>
          <cell r="N12">
            <v>469.8039831565884</v>
          </cell>
          <cell r="O12">
            <v>0.6253233636078922</v>
          </cell>
          <cell r="P12">
            <v>55.818087326934048</v>
          </cell>
          <cell r="R12">
            <v>0.17</v>
          </cell>
          <cell r="S12">
            <v>0.17</v>
          </cell>
          <cell r="T12">
            <v>98</v>
          </cell>
          <cell r="U12">
            <v>67</v>
          </cell>
          <cell r="V12">
            <v>0.68799999999999994</v>
          </cell>
          <cell r="X12">
            <v>0</v>
          </cell>
          <cell r="Y12">
            <v>0</v>
          </cell>
          <cell r="AA12">
            <v>0</v>
          </cell>
          <cell r="AB12">
            <v>0</v>
          </cell>
          <cell r="AC12">
            <v>0.58479999999999999</v>
          </cell>
          <cell r="AD12">
            <v>9.9416000000000004E-2</v>
          </cell>
          <cell r="AE12">
            <v>0.4356567664164121</v>
          </cell>
          <cell r="AF12">
            <v>0.4356567664164121</v>
          </cell>
          <cell r="AG12">
            <v>0.45265676641641212</v>
          </cell>
          <cell r="AH12">
            <v>57.318087326934048</v>
          </cell>
          <cell r="AI12">
            <v>31.93</v>
          </cell>
          <cell r="AJ12">
            <v>1.8</v>
          </cell>
          <cell r="AK12">
            <v>10</v>
          </cell>
          <cell r="AL12">
            <v>0.25</v>
          </cell>
          <cell r="AM12">
            <v>1.4E-2</v>
          </cell>
          <cell r="AN12">
            <v>0.18444585800170898</v>
          </cell>
          <cell r="AO12">
            <v>0.1953125</v>
          </cell>
          <cell r="AP12">
            <v>0.73778343200683594</v>
          </cell>
          <cell r="AQ12">
            <v>1.4763484214637064</v>
          </cell>
          <cell r="AR12">
            <v>1.1208831667985493</v>
          </cell>
          <cell r="AS12">
            <v>1.0123203162045067</v>
          </cell>
          <cell r="AT12">
            <v>0.11109096134344432</v>
          </cell>
          <cell r="AU12">
            <v>0.2955368193451533</v>
          </cell>
          <cell r="AV12">
            <v>1.5118214073823955</v>
          </cell>
          <cell r="AW12">
            <v>74.211359796442437</v>
          </cell>
          <cell r="AX12">
            <v>0.77236271487484287</v>
          </cell>
          <cell r="AY12">
            <v>195.8006893534214</v>
          </cell>
          <cell r="BO12">
            <v>729.91300000000001</v>
          </cell>
          <cell r="BP12">
            <v>729.34299999999996</v>
          </cell>
          <cell r="BQ12">
            <v>730.16300000000001</v>
          </cell>
          <cell r="BR12">
            <v>729.59299999999996</v>
          </cell>
          <cell r="BS12">
            <v>731.36300000000006</v>
          </cell>
          <cell r="BT12">
            <v>732.75300000000016</v>
          </cell>
          <cell r="BU12" t="b">
            <v>0</v>
          </cell>
          <cell r="BV12">
            <v>1.2000000000000455</v>
          </cell>
          <cell r="BW12">
            <v>3.1600000000001955</v>
          </cell>
          <cell r="BX12">
            <v>1.4500000000000455</v>
          </cell>
          <cell r="BY12">
            <v>250</v>
          </cell>
          <cell r="BZ12">
            <v>0.71250000000000002</v>
          </cell>
          <cell r="CA12">
            <v>0.3125</v>
          </cell>
          <cell r="CB12">
            <v>2.1800000000001205</v>
          </cell>
          <cell r="CC12">
            <v>2.2267586221582389</v>
          </cell>
          <cell r="CD12">
            <v>2373.8986567380389</v>
          </cell>
          <cell r="CE12">
            <v>2.9965888982830813E-2</v>
          </cell>
          <cell r="CF12">
            <v>247.21858410835421</v>
          </cell>
          <cell r="CG12">
            <v>2621.1172408463931</v>
          </cell>
          <cell r="CH12">
            <v>1.5</v>
          </cell>
          <cell r="CI12">
            <v>2957</v>
          </cell>
          <cell r="CJ12">
            <v>1.3296164562967836</v>
          </cell>
          <cell r="CK12">
            <v>1.5</v>
          </cell>
          <cell r="CL12">
            <v>2</v>
          </cell>
          <cell r="CM12">
            <v>2</v>
          </cell>
        </row>
        <row r="13">
          <cell r="A13">
            <v>2</v>
          </cell>
          <cell r="B13" t="str">
            <v>C02</v>
          </cell>
          <cell r="C13" t="str">
            <v>C03</v>
          </cell>
          <cell r="D13">
            <v>7.0000000000000007E-2</v>
          </cell>
          <cell r="E13">
            <v>1.06</v>
          </cell>
          <cell r="F13">
            <v>1.32</v>
          </cell>
          <cell r="G13">
            <v>5</v>
          </cell>
          <cell r="J13">
            <v>0</v>
          </cell>
          <cell r="K13">
            <v>0.13864702779471333</v>
          </cell>
          <cell r="L13">
            <v>3.2342730473864174</v>
          </cell>
          <cell r="M13">
            <v>3.2342730473864174</v>
          </cell>
          <cell r="N13">
            <v>466.79151255448659</v>
          </cell>
          <cell r="O13">
            <v>0.63917076167076192</v>
          </cell>
          <cell r="P13">
            <v>393.8345223395857</v>
          </cell>
          <cell r="Q13">
            <v>7.0000000000000007E-2</v>
          </cell>
          <cell r="R13">
            <v>1.06</v>
          </cell>
          <cell r="S13">
            <v>1.3</v>
          </cell>
          <cell r="T13">
            <v>98</v>
          </cell>
          <cell r="U13">
            <v>510</v>
          </cell>
          <cell r="V13">
            <v>0.68799999999999994</v>
          </cell>
          <cell r="X13">
            <v>0</v>
          </cell>
          <cell r="Y13">
            <v>0</v>
          </cell>
          <cell r="AA13">
            <v>0</v>
          </cell>
          <cell r="AB13">
            <v>0</v>
          </cell>
          <cell r="AC13">
            <v>0.58479999999999999</v>
          </cell>
          <cell r="AD13">
            <v>0.76024000000000003</v>
          </cell>
          <cell r="AE13">
            <v>2.8699792237869337</v>
          </cell>
          <cell r="AF13">
            <v>2.8699792237869337</v>
          </cell>
          <cell r="AG13">
            <v>2.9999792237869336</v>
          </cell>
          <cell r="AH13">
            <v>396.83450156337261</v>
          </cell>
          <cell r="AI13">
            <v>28.49</v>
          </cell>
          <cell r="AJ13">
            <v>16</v>
          </cell>
          <cell r="AK13">
            <v>18</v>
          </cell>
          <cell r="AL13">
            <v>0.45</v>
          </cell>
          <cell r="AM13">
            <v>1.4E-2</v>
          </cell>
          <cell r="AN13">
            <v>0.21567631959915157</v>
          </cell>
          <cell r="AO13">
            <v>0.41879882812499997</v>
          </cell>
          <cell r="AP13">
            <v>0.4792807102203368</v>
          </cell>
          <cell r="AQ13">
            <v>5.2681488071739047</v>
          </cell>
          <cell r="AR13">
            <v>4.1057521210051311</v>
          </cell>
          <cell r="AS13">
            <v>11.371762549399705</v>
          </cell>
          <cell r="AT13">
            <v>1.4145459660819486</v>
          </cell>
          <cell r="AU13">
            <v>1.6302222856811002</v>
          </cell>
          <cell r="AV13">
            <v>6.6696938494448759</v>
          </cell>
          <cell r="AW13">
            <v>1060.7689732048957</v>
          </cell>
          <cell r="AX13">
            <v>0.3741007812138572</v>
          </cell>
          <cell r="AY13">
            <v>144.99166753125877</v>
          </cell>
          <cell r="AZ13" t="str">
            <v>50°48'32''</v>
          </cell>
          <cell r="BA13">
            <v>2.8074230182531519</v>
          </cell>
          <cell r="BB13">
            <v>1.335</v>
          </cell>
          <cell r="BC13">
            <v>0.13</v>
          </cell>
          <cell r="BD13">
            <v>0.23200000000000001</v>
          </cell>
          <cell r="BE13">
            <v>1.6969999999999998</v>
          </cell>
          <cell r="BF13">
            <v>1.6969999999999998</v>
          </cell>
          <cell r="BG13">
            <v>0.9318989494611698</v>
          </cell>
          <cell r="BH13">
            <v>2.6666666666666665</v>
          </cell>
          <cell r="BI13">
            <v>1.2</v>
          </cell>
          <cell r="BJ13">
            <v>0</v>
          </cell>
          <cell r="BK13">
            <v>0</v>
          </cell>
          <cell r="BL13">
            <v>0</v>
          </cell>
          <cell r="BM13">
            <v>1.2737045314798463</v>
          </cell>
          <cell r="BN13">
            <v>1.0900000000000001</v>
          </cell>
          <cell r="BO13">
            <v>729.02299999999991</v>
          </cell>
          <cell r="BP13">
            <v>724.46299999999997</v>
          </cell>
          <cell r="BQ13">
            <v>729.47299999999996</v>
          </cell>
          <cell r="BR13">
            <v>724.91300000000001</v>
          </cell>
          <cell r="BS13">
            <v>732.75300000000016</v>
          </cell>
          <cell r="BT13">
            <v>726.10300000000007</v>
          </cell>
          <cell r="BU13">
            <v>0</v>
          </cell>
          <cell r="BV13">
            <v>3.2800000000002001</v>
          </cell>
          <cell r="BW13">
            <v>1.1900000000000546</v>
          </cell>
          <cell r="BX13">
            <v>3.7300000000002003</v>
          </cell>
          <cell r="BY13">
            <v>450</v>
          </cell>
          <cell r="BZ13">
            <v>0.96250000000000002</v>
          </cell>
          <cell r="CA13">
            <v>0.5625</v>
          </cell>
          <cell r="CB13">
            <v>2.2350000000001273</v>
          </cell>
          <cell r="CC13">
            <v>1.8182677779848908</v>
          </cell>
          <cell r="CD13">
            <v>3537.3547307675126</v>
          </cell>
          <cell r="CE13">
            <v>5.0975674788497072E-2</v>
          </cell>
          <cell r="CF13">
            <v>420.54931700510082</v>
          </cell>
          <cell r="CG13">
            <v>3957.9040477726135</v>
          </cell>
          <cell r="CH13">
            <v>1.5</v>
          </cell>
          <cell r="CI13">
            <v>4487</v>
          </cell>
          <cell r="CJ13">
            <v>1.3231237066322532</v>
          </cell>
          <cell r="CK13">
            <v>1.5</v>
          </cell>
          <cell r="CL13">
            <v>2</v>
          </cell>
          <cell r="CM13">
            <v>2</v>
          </cell>
        </row>
        <row r="14">
          <cell r="A14">
            <v>3</v>
          </cell>
          <cell r="B14" t="str">
            <v>C03</v>
          </cell>
          <cell r="C14" t="str">
            <v>C04</v>
          </cell>
          <cell r="D14">
            <v>0.08</v>
          </cell>
          <cell r="F14">
            <v>1.4000000000000001</v>
          </cell>
          <cell r="G14">
            <v>5</v>
          </cell>
          <cell r="J14">
            <v>0</v>
          </cell>
          <cell r="K14">
            <v>7.1464170340705999E-2</v>
          </cell>
          <cell r="L14">
            <v>3.3057372177271236</v>
          </cell>
          <cell r="M14">
            <v>3.3057372177271236</v>
          </cell>
          <cell r="N14">
            <v>465.2527340804084</v>
          </cell>
          <cell r="O14">
            <v>0.64032555282555292</v>
          </cell>
          <cell r="P14">
            <v>417.07849981509253</v>
          </cell>
          <cell r="Q14">
            <v>0.08</v>
          </cell>
          <cell r="S14">
            <v>1.3800000000000001</v>
          </cell>
          <cell r="T14">
            <v>98</v>
          </cell>
          <cell r="U14">
            <v>541</v>
          </cell>
          <cell r="V14">
            <v>0.68799999999999994</v>
          </cell>
          <cell r="X14">
            <v>0</v>
          </cell>
          <cell r="Y14">
            <v>0</v>
          </cell>
          <cell r="AA14">
            <v>0</v>
          </cell>
          <cell r="AB14">
            <v>0</v>
          </cell>
          <cell r="AC14">
            <v>0.58479999999999999</v>
          </cell>
          <cell r="AD14">
            <v>0.80702400000000007</v>
          </cell>
          <cell r="AE14">
            <v>3.0332862581549471</v>
          </cell>
          <cell r="AF14">
            <v>3.0332862581549471</v>
          </cell>
          <cell r="AG14">
            <v>3.171286258154947</v>
          </cell>
          <cell r="AH14">
            <v>420.24978607324749</v>
          </cell>
          <cell r="AI14">
            <v>20.350000000000001</v>
          </cell>
          <cell r="AJ14">
            <v>24.18</v>
          </cell>
          <cell r="AK14">
            <v>18</v>
          </cell>
          <cell r="AL14">
            <v>0.45</v>
          </cell>
          <cell r="AM14">
            <v>1.4E-2</v>
          </cell>
          <cell r="AN14">
            <v>0.19886208772659303</v>
          </cell>
          <cell r="AO14">
            <v>0.42440185546875003</v>
          </cell>
          <cell r="AP14">
            <v>0.44191575050354004</v>
          </cell>
          <cell r="AQ14">
            <v>6.1996519811284889</v>
          </cell>
          <cell r="AR14">
            <v>5.0783077620942541</v>
          </cell>
          <cell r="AS14">
            <v>16.041290417037256</v>
          </cell>
          <cell r="AT14">
            <v>1.9590053357344748</v>
          </cell>
          <cell r="AU14">
            <v>2.157867423461068</v>
          </cell>
          <cell r="AV14">
            <v>8.1992486392653134</v>
          </cell>
          <cell r="AW14">
            <v>1304.0341515598959</v>
          </cell>
          <cell r="AX14">
            <v>0.3222690031319666</v>
          </cell>
          <cell r="AY14">
            <v>146.22168306402935</v>
          </cell>
          <cell r="AZ14" t="str">
            <v>01°13'48''</v>
          </cell>
          <cell r="BA14">
            <v>124.21215286107042</v>
          </cell>
          <cell r="BB14">
            <v>0.52800000000000002</v>
          </cell>
          <cell r="BC14">
            <v>5.3999999999999999E-2</v>
          </cell>
          <cell r="BD14">
            <v>8.4000000000000005E-2</v>
          </cell>
          <cell r="BE14">
            <v>0.66600000000000004</v>
          </cell>
          <cell r="BF14">
            <v>0.66600000000000004</v>
          </cell>
          <cell r="BG14">
            <v>0</v>
          </cell>
          <cell r="BH14">
            <v>0</v>
          </cell>
          <cell r="BI14">
            <v>0</v>
          </cell>
          <cell r="BJ14">
            <v>0</v>
          </cell>
          <cell r="BK14">
            <v>0</v>
          </cell>
          <cell r="BL14">
            <v>0</v>
          </cell>
          <cell r="BM14">
            <v>0</v>
          </cell>
          <cell r="BN14">
            <v>0.67</v>
          </cell>
          <cell r="BO14">
            <v>723.83299999999997</v>
          </cell>
          <cell r="BP14">
            <v>718.91300000000001</v>
          </cell>
          <cell r="BQ14">
            <v>724.28300000000002</v>
          </cell>
          <cell r="BR14">
            <v>719.36300000000006</v>
          </cell>
          <cell r="BS14">
            <v>726.10300000000007</v>
          </cell>
          <cell r="BT14">
            <v>720.88300000000004</v>
          </cell>
          <cell r="BU14">
            <v>0</v>
          </cell>
          <cell r="BV14">
            <v>1.82000000000005</v>
          </cell>
          <cell r="BW14">
            <v>1.5199999999999818</v>
          </cell>
          <cell r="BX14">
            <v>2.2700000000000502</v>
          </cell>
          <cell r="BY14">
            <v>450</v>
          </cell>
          <cell r="BZ14">
            <v>0.96250000000000002</v>
          </cell>
          <cell r="CA14">
            <v>0.5625</v>
          </cell>
          <cell r="CB14">
            <v>1.6700000000000159</v>
          </cell>
          <cell r="CC14">
            <v>1.4423178197654005</v>
          </cell>
          <cell r="CD14">
            <v>2805.9617097057853</v>
          </cell>
          <cell r="CE14">
            <v>8.7719275937971131E-2</v>
          </cell>
          <cell r="CF14">
            <v>723.68402648826179</v>
          </cell>
          <cell r="CG14">
            <v>3529.645736194047</v>
          </cell>
          <cell r="CH14">
            <v>1.5</v>
          </cell>
          <cell r="CI14">
            <v>4487</v>
          </cell>
          <cell r="CJ14">
            <v>1.1799573443929285</v>
          </cell>
          <cell r="CK14">
            <v>1.5</v>
          </cell>
          <cell r="CL14">
            <v>2</v>
          </cell>
          <cell r="CM14">
            <v>2</v>
          </cell>
        </row>
        <row r="15">
          <cell r="A15">
            <v>4</v>
          </cell>
          <cell r="B15" t="str">
            <v>C04</v>
          </cell>
          <cell r="C15" t="str">
            <v>C05</v>
          </cell>
          <cell r="D15">
            <v>0.08</v>
          </cell>
          <cell r="F15">
            <v>1.4800000000000002</v>
          </cell>
          <cell r="G15">
            <v>5</v>
          </cell>
          <cell r="J15">
            <v>0</v>
          </cell>
          <cell r="K15">
            <v>0.18402821531285735</v>
          </cell>
          <cell r="L15">
            <v>3.489765433039981</v>
          </cell>
          <cell r="M15">
            <v>3.489765433039981</v>
          </cell>
          <cell r="N15">
            <v>461.33323264765886</v>
          </cell>
          <cell r="O15">
            <v>0.63945471195471215</v>
          </cell>
          <cell r="P15">
            <v>436.60252990881048</v>
          </cell>
          <cell r="Q15">
            <v>0.08</v>
          </cell>
          <cell r="S15">
            <v>1.4600000000000002</v>
          </cell>
          <cell r="T15">
            <v>98</v>
          </cell>
          <cell r="U15">
            <v>572</v>
          </cell>
          <cell r="V15">
            <v>0.68799999999999994</v>
          </cell>
          <cell r="X15">
            <v>0</v>
          </cell>
          <cell r="Y15">
            <v>0</v>
          </cell>
          <cell r="AA15">
            <v>0</v>
          </cell>
          <cell r="AB15">
            <v>0</v>
          </cell>
          <cell r="AC15">
            <v>0.58479999999999999</v>
          </cell>
          <cell r="AD15">
            <v>0.85380800000000012</v>
          </cell>
          <cell r="AE15">
            <v>3.1959004264721123</v>
          </cell>
          <cell r="AF15">
            <v>3.1959004264721123</v>
          </cell>
          <cell r="AG15">
            <v>3.3419004264721122</v>
          </cell>
          <cell r="AH15">
            <v>439.94443033528262</v>
          </cell>
          <cell r="AI15">
            <v>30.03</v>
          </cell>
          <cell r="AJ15">
            <v>23.2</v>
          </cell>
          <cell r="AK15">
            <v>18</v>
          </cell>
          <cell r="AL15">
            <v>0.45</v>
          </cell>
          <cell r="AM15">
            <v>1.4E-2</v>
          </cell>
          <cell r="AN15">
            <v>0.20615474581718446</v>
          </cell>
          <cell r="AO15">
            <v>0.42824707031249998</v>
          </cell>
          <cell r="AP15">
            <v>0.458121657371521</v>
          </cell>
          <cell r="AQ15">
            <v>6.191942411299471</v>
          </cell>
          <cell r="AR15">
            <v>4.9621972087159012</v>
          </cell>
          <cell r="AS15">
            <v>15.869199652632618</v>
          </cell>
          <cell r="AT15">
            <v>1.9541361276681499</v>
          </cell>
          <cell r="AU15">
            <v>2.1602908734853346</v>
          </cell>
          <cell r="AV15">
            <v>8.0313749299679724</v>
          </cell>
          <cell r="AW15">
            <v>1277.334991709514</v>
          </cell>
          <cell r="AX15">
            <v>0.34442368931464523</v>
          </cell>
          <cell r="AY15">
            <v>149.18645052714808</v>
          </cell>
          <cell r="AZ15" t="str">
            <v>02°57'53''</v>
          </cell>
          <cell r="BA15">
            <v>51.523316498109317</v>
          </cell>
          <cell r="BB15">
            <v>2E-3</v>
          </cell>
          <cell r="BC15">
            <v>1E-3</v>
          </cell>
          <cell r="BD15">
            <v>9.8000000000000004E-2</v>
          </cell>
          <cell r="BE15">
            <v>0.10100000000000001</v>
          </cell>
          <cell r="BF15">
            <v>0.10100000000000001</v>
          </cell>
          <cell r="BG15">
            <v>0</v>
          </cell>
          <cell r="BH15">
            <v>0</v>
          </cell>
          <cell r="BI15">
            <v>0</v>
          </cell>
          <cell r="BJ15">
            <v>0</v>
          </cell>
          <cell r="BK15">
            <v>0</v>
          </cell>
          <cell r="BL15">
            <v>0</v>
          </cell>
          <cell r="BM15">
            <v>0</v>
          </cell>
          <cell r="BN15">
            <v>0.1</v>
          </cell>
          <cell r="BO15">
            <v>718.803</v>
          </cell>
          <cell r="BP15">
            <v>711.83299999999997</v>
          </cell>
          <cell r="BQ15">
            <v>719.25300000000004</v>
          </cell>
          <cell r="BR15">
            <v>712.28300000000002</v>
          </cell>
          <cell r="BS15">
            <v>720.88300000000004</v>
          </cell>
          <cell r="BT15">
            <v>713.70299999999997</v>
          </cell>
          <cell r="BU15">
            <v>0</v>
          </cell>
          <cell r="BV15">
            <v>1.6299999999999955</v>
          </cell>
          <cell r="BW15">
            <v>1.4199999999999591</v>
          </cell>
          <cell r="BX15">
            <v>2.0799999999999956</v>
          </cell>
          <cell r="BY15">
            <v>450</v>
          </cell>
          <cell r="BZ15">
            <v>0.96250000000000002</v>
          </cell>
          <cell r="CA15">
            <v>0.5625</v>
          </cell>
          <cell r="CB15">
            <v>1.5249999999999773</v>
          </cell>
          <cell r="CC15">
            <v>1.3377476981738206</v>
          </cell>
          <cell r="CD15">
            <v>2602.5254398738161</v>
          </cell>
          <cell r="CE15">
            <v>0.10336889729831789</v>
          </cell>
          <cell r="CF15">
            <v>852.79340271112255</v>
          </cell>
          <cell r="CG15">
            <v>3455.3188425849385</v>
          </cell>
          <cell r="CH15">
            <v>1.5</v>
          </cell>
          <cell r="CI15">
            <v>4487</v>
          </cell>
          <cell r="CJ15">
            <v>1.1551099317756648</v>
          </cell>
          <cell r="CK15">
            <v>1.5</v>
          </cell>
          <cell r="CL15">
            <v>2</v>
          </cell>
          <cell r="CM15">
            <v>2</v>
          </cell>
        </row>
        <row r="16">
          <cell r="A16">
            <v>5</v>
          </cell>
          <cell r="B16" t="str">
            <v>C05</v>
          </cell>
          <cell r="C16" t="str">
            <v>A06</v>
          </cell>
          <cell r="D16">
            <v>0.12</v>
          </cell>
          <cell r="F16">
            <v>1.6</v>
          </cell>
          <cell r="G16">
            <v>5</v>
          </cell>
          <cell r="J16">
            <v>0</v>
          </cell>
          <cell r="K16">
            <v>0.23391889898068488</v>
          </cell>
          <cell r="L16">
            <v>3.7236843320206661</v>
          </cell>
          <cell r="M16">
            <v>3.7236843320206661</v>
          </cell>
          <cell r="N16">
            <v>456.43880792748882</v>
          </cell>
          <cell r="O16">
            <v>0.63097006220839813</v>
          </cell>
          <cell r="P16">
            <v>460.79875685173562</v>
          </cell>
          <cell r="Q16">
            <v>0.12</v>
          </cell>
          <cell r="S16">
            <v>1.58</v>
          </cell>
          <cell r="T16">
            <v>98</v>
          </cell>
          <cell r="U16">
            <v>619</v>
          </cell>
          <cell r="V16">
            <v>0.68799999999999994</v>
          </cell>
          <cell r="X16">
            <v>0</v>
          </cell>
          <cell r="Y16">
            <v>0</v>
          </cell>
          <cell r="AA16">
            <v>0</v>
          </cell>
          <cell r="AB16">
            <v>0</v>
          </cell>
          <cell r="AC16">
            <v>0.58479999999999999</v>
          </cell>
          <cell r="AD16">
            <v>0.92398400000000014</v>
          </cell>
          <cell r="AE16">
            <v>3.4386103870359377</v>
          </cell>
          <cell r="AF16">
            <v>3.4386103870359377</v>
          </cell>
          <cell r="AG16">
            <v>3.5966103870359376</v>
          </cell>
          <cell r="AH16">
            <v>464.39536723877154</v>
          </cell>
          <cell r="AI16">
            <v>51.44</v>
          </cell>
          <cell r="AJ16">
            <v>5.05</v>
          </cell>
          <cell r="AK16">
            <v>18</v>
          </cell>
          <cell r="AL16">
            <v>0.45</v>
          </cell>
          <cell r="AM16">
            <v>1.4E-2</v>
          </cell>
          <cell r="AN16">
            <v>0.33402128219604488</v>
          </cell>
          <cell r="AO16">
            <v>0.43209228515624998</v>
          </cell>
          <cell r="AP16">
            <v>0.74226951599121083</v>
          </cell>
          <cell r="AQ16">
            <v>3.6685745690779918</v>
          </cell>
          <cell r="AR16">
            <v>2.0636965913588634</v>
          </cell>
          <cell r="AS16">
            <v>5.1362319386365947</v>
          </cell>
          <cell r="AT16">
            <v>0.68595511564147671</v>
          </cell>
          <cell r="AU16">
            <v>1.0199763978375216</v>
          </cell>
          <cell r="AV16">
            <v>3.7470681958439203</v>
          </cell>
          <cell r="AW16">
            <v>595.94544702601308</v>
          </cell>
          <cell r="AX16">
            <v>0.77925818471518693</v>
          </cell>
          <cell r="AY16">
            <v>173.38809492308243</v>
          </cell>
          <cell r="AZ16" t="str">
            <v>24°12'06''</v>
          </cell>
          <cell r="BA16">
            <v>6.2190089136179072</v>
          </cell>
          <cell r="BB16">
            <v>1E-3</v>
          </cell>
          <cell r="BC16">
            <v>0.254</v>
          </cell>
          <cell r="BD16">
            <v>0.496</v>
          </cell>
          <cell r="BE16">
            <v>0.751</v>
          </cell>
          <cell r="BF16">
            <v>0.75</v>
          </cell>
          <cell r="BG16">
            <v>0</v>
          </cell>
          <cell r="BH16">
            <v>0</v>
          </cell>
          <cell r="BI16">
            <v>0</v>
          </cell>
          <cell r="BJ16">
            <v>0</v>
          </cell>
          <cell r="BK16">
            <v>0</v>
          </cell>
          <cell r="BL16">
            <v>0</v>
          </cell>
          <cell r="BM16">
            <v>0</v>
          </cell>
          <cell r="BN16">
            <v>0.75</v>
          </cell>
          <cell r="BO16">
            <v>711.08299999999997</v>
          </cell>
          <cell r="BP16">
            <v>708.48299999999995</v>
          </cell>
          <cell r="BQ16">
            <v>711.53300000000002</v>
          </cell>
          <cell r="BR16">
            <v>708.93299999999999</v>
          </cell>
          <cell r="BS16">
            <v>713.70299999999997</v>
          </cell>
          <cell r="BT16">
            <v>710.13300000000004</v>
          </cell>
          <cell r="BU16">
            <v>0</v>
          </cell>
          <cell r="BV16">
            <v>2.1699999999999591</v>
          </cell>
          <cell r="BW16">
            <v>1.2000000000000455</v>
          </cell>
          <cell r="BX16">
            <v>2.6199999999999593</v>
          </cell>
          <cell r="BY16">
            <v>450</v>
          </cell>
          <cell r="BZ16">
            <v>0.96250000000000002</v>
          </cell>
          <cell r="CA16">
            <v>0.5625</v>
          </cell>
          <cell r="CB16">
            <v>1.6850000000000023</v>
          </cell>
          <cell r="CC16">
            <v>1.4529389276641502</v>
          </cell>
          <cell r="CD16">
            <v>2826.6245772583702</v>
          </cell>
          <cell r="CE16">
            <v>8.6300124299999559E-2</v>
          </cell>
          <cell r="CF16">
            <v>711.97602547499639</v>
          </cell>
          <cell r="CG16">
            <v>3538.6006027333665</v>
          </cell>
          <cell r="CH16">
            <v>1.5</v>
          </cell>
          <cell r="CI16">
            <v>4487</v>
          </cell>
          <cell r="CJ16">
            <v>1.1829509480945064</v>
          </cell>
          <cell r="CK16">
            <v>1.5</v>
          </cell>
          <cell r="CL16">
            <v>2</v>
          </cell>
          <cell r="CM16">
            <v>2</v>
          </cell>
        </row>
        <row r="17">
          <cell r="A17">
            <v>6</v>
          </cell>
          <cell r="B17" t="str">
            <v>A06</v>
          </cell>
          <cell r="C17" t="str">
            <v>C07</v>
          </cell>
          <cell r="D17">
            <v>0.11</v>
          </cell>
          <cell r="E17">
            <v>-1.28</v>
          </cell>
          <cell r="F17">
            <v>0.43000000000000016</v>
          </cell>
          <cell r="G17">
            <v>5</v>
          </cell>
          <cell r="J17">
            <v>0</v>
          </cell>
          <cell r="K17">
            <v>0.18105549249407701</v>
          </cell>
          <cell r="L17">
            <v>3.9047398245147429</v>
          </cell>
          <cell r="M17">
            <v>3.9047398245147429</v>
          </cell>
          <cell r="N17">
            <v>452.71620450204074</v>
          </cell>
          <cell r="O17">
            <v>0.63363969674372367</v>
          </cell>
          <cell r="P17">
            <v>123.3493521686064</v>
          </cell>
          <cell r="R17">
            <v>5.41</v>
          </cell>
          <cell r="S17">
            <v>6.99</v>
          </cell>
          <cell r="T17">
            <v>98</v>
          </cell>
          <cell r="U17">
            <v>2740</v>
          </cell>
          <cell r="V17">
            <v>0.68799999999999994</v>
          </cell>
          <cell r="X17">
            <v>0</v>
          </cell>
          <cell r="Y17">
            <v>0</v>
          </cell>
          <cell r="AA17">
            <v>0</v>
          </cell>
          <cell r="AB17">
            <v>0</v>
          </cell>
          <cell r="AC17">
            <v>0.58479999999999999</v>
          </cell>
          <cell r="AD17">
            <v>4.0877520000000001</v>
          </cell>
          <cell r="AE17">
            <v>13.641572862094037</v>
          </cell>
          <cell r="AF17">
            <v>13.641572862094037</v>
          </cell>
          <cell r="AG17">
            <v>14.340572862094037</v>
          </cell>
          <cell r="AH17">
            <v>137.68992503070044</v>
          </cell>
          <cell r="AI17">
            <v>40.229999999999997</v>
          </cell>
          <cell r="AJ17">
            <v>9.5299999999999994</v>
          </cell>
          <cell r="AK17">
            <v>10</v>
          </cell>
          <cell r="AL17">
            <v>0.25</v>
          </cell>
          <cell r="AM17">
            <v>1.4E-2</v>
          </cell>
          <cell r="AN17">
            <v>0.19001126289367676</v>
          </cell>
          <cell r="AO17">
            <v>0.24627685546875</v>
          </cell>
          <cell r="AP17">
            <v>0.76004505157470703</v>
          </cell>
          <cell r="AQ17">
            <v>3.4396027150155191</v>
          </cell>
          <cell r="AR17">
            <v>2.534132949407506</v>
          </cell>
          <cell r="AS17">
            <v>5.4837776471765869</v>
          </cell>
          <cell r="AT17">
            <v>0.60300034847819217</v>
          </cell>
          <cell r="AU17">
            <v>0.79301161137186893</v>
          </cell>
          <cell r="AV17">
            <v>3.478649627315622</v>
          </cell>
          <cell r="AW17">
            <v>170.75781427480672</v>
          </cell>
          <cell r="AX17">
            <v>0.80634626072872462</v>
          </cell>
          <cell r="AY17">
            <v>123.05013851849486</v>
          </cell>
          <cell r="AZ17" t="str">
            <v>50°20'17''</v>
          </cell>
          <cell r="BA17">
            <v>5.1074356833435486</v>
          </cell>
          <cell r="BB17">
            <v>1E-3</v>
          </cell>
          <cell r="BC17">
            <v>1.7000000000000001E-2</v>
          </cell>
          <cell r="BD17">
            <v>0.25800000000000001</v>
          </cell>
          <cell r="BE17">
            <v>0.27600000000000002</v>
          </cell>
          <cell r="BF17">
            <v>0.27500000000000002</v>
          </cell>
          <cell r="BG17">
            <v>1.40553875471339</v>
          </cell>
          <cell r="BH17">
            <v>4.8</v>
          </cell>
          <cell r="BI17">
            <v>1.2</v>
          </cell>
          <cell r="BJ17">
            <v>0</v>
          </cell>
          <cell r="BK17">
            <v>0</v>
          </cell>
          <cell r="BL17">
            <v>0</v>
          </cell>
          <cell r="BM17">
            <v>1.3419839564437259</v>
          </cell>
          <cell r="BN17">
            <v>1.01</v>
          </cell>
          <cell r="BO17">
            <v>707.52299999999991</v>
          </cell>
          <cell r="BP17">
            <v>703.69299999999987</v>
          </cell>
          <cell r="BQ17">
            <v>707.77299999999991</v>
          </cell>
          <cell r="BR17">
            <v>703.94299999999987</v>
          </cell>
          <cell r="BS17">
            <v>710.13300000000004</v>
          </cell>
          <cell r="BT17">
            <v>705.19299999999998</v>
          </cell>
          <cell r="BU17">
            <v>0</v>
          </cell>
          <cell r="BV17">
            <v>2.3600000000001273</v>
          </cell>
          <cell r="BW17">
            <v>1.2500000000001137</v>
          </cell>
          <cell r="BX17">
            <v>2.6100000000001273</v>
          </cell>
          <cell r="BY17">
            <v>250</v>
          </cell>
          <cell r="BZ17">
            <v>0.71250000000000002</v>
          </cell>
          <cell r="CA17">
            <v>0.3125</v>
          </cell>
          <cell r="CB17">
            <v>1.8050000000001205</v>
          </cell>
          <cell r="CC17">
            <v>1.9421167236767078</v>
          </cell>
          <cell r="CD17">
            <v>2070.4481553084079</v>
          </cell>
          <cell r="CE17">
            <v>4.2825757596623104E-2</v>
          </cell>
          <cell r="CF17">
            <v>353.31250017214063</v>
          </cell>
          <cell r="CG17">
            <v>2423.7606554805484</v>
          </cell>
          <cell r="CH17">
            <v>1.5</v>
          </cell>
          <cell r="CI17">
            <v>2957</v>
          </cell>
          <cell r="CJ17">
            <v>1.2295032070411982</v>
          </cell>
          <cell r="CK17">
            <v>1.5</v>
          </cell>
          <cell r="CL17">
            <v>2</v>
          </cell>
          <cell r="CM17">
            <v>2</v>
          </cell>
        </row>
        <row r="18">
          <cell r="A18">
            <v>7</v>
          </cell>
          <cell r="B18" t="str">
            <v>C07</v>
          </cell>
          <cell r="C18" t="str">
            <v>C61</v>
          </cell>
          <cell r="D18">
            <v>0.18</v>
          </cell>
          <cell r="F18">
            <v>0.6100000000000001</v>
          </cell>
          <cell r="G18">
            <v>5</v>
          </cell>
          <cell r="J18">
            <v>0</v>
          </cell>
          <cell r="K18">
            <v>0.34650327688695443</v>
          </cell>
          <cell r="L18">
            <v>4.2512431014016974</v>
          </cell>
          <cell r="M18">
            <v>4.2512431014016974</v>
          </cell>
          <cell r="N18">
            <v>445.74692635114201</v>
          </cell>
          <cell r="O18">
            <v>0.63069428238039649</v>
          </cell>
          <cell r="P18">
            <v>171.48932308136361</v>
          </cell>
          <cell r="S18">
            <v>6.99</v>
          </cell>
          <cell r="T18">
            <v>98</v>
          </cell>
          <cell r="U18">
            <v>2740</v>
          </cell>
          <cell r="V18">
            <v>0.68799999999999994</v>
          </cell>
          <cell r="X18">
            <v>0</v>
          </cell>
          <cell r="Y18">
            <v>0</v>
          </cell>
          <cell r="AA18">
            <v>0</v>
          </cell>
          <cell r="AB18">
            <v>0</v>
          </cell>
          <cell r="AC18">
            <v>0.58479999999999999</v>
          </cell>
          <cell r="AD18">
            <v>4.0877520000000001</v>
          </cell>
          <cell r="AE18">
            <v>13.641572862094037</v>
          </cell>
          <cell r="AF18">
            <v>13.641572862094037</v>
          </cell>
          <cell r="AG18">
            <v>14.340572862094037</v>
          </cell>
          <cell r="AH18">
            <v>185.82989594345764</v>
          </cell>
          <cell r="AI18">
            <v>34.28</v>
          </cell>
          <cell r="AJ18">
            <v>5.58</v>
          </cell>
          <cell r="AK18">
            <v>12</v>
          </cell>
          <cell r="AL18">
            <v>0.30000000000000004</v>
          </cell>
          <cell r="AM18">
            <v>1.4E-2</v>
          </cell>
          <cell r="AN18">
            <v>0.24190979003906252</v>
          </cell>
          <cell r="AO18">
            <v>0.29179687500000001</v>
          </cell>
          <cell r="AP18">
            <v>0.80636596679687489</v>
          </cell>
          <cell r="AQ18">
            <v>3.0425379661971554</v>
          </cell>
          <cell r="AR18">
            <v>1.9122336454936288</v>
          </cell>
          <cell r="AS18">
            <v>4.0296157883654304</v>
          </cell>
          <cell r="AT18">
            <v>0.47181637491086253</v>
          </cell>
          <cell r="AU18">
            <v>0.71372616494992502</v>
          </cell>
          <cell r="AV18">
            <v>3.0058605937136016</v>
          </cell>
          <cell r="AW18">
            <v>212.47176507582842</v>
          </cell>
          <cell r="AX18">
            <v>0.87460983758071276</v>
          </cell>
          <cell r="AY18">
            <v>121.46197312984964</v>
          </cell>
          <cell r="AZ18" t="str">
            <v>01°35'17''</v>
          </cell>
          <cell r="BA18">
            <v>4.1073263684940535</v>
          </cell>
          <cell r="BB18">
            <v>1E-3</v>
          </cell>
          <cell r="BC18">
            <v>2.5999999999999999E-2</v>
          </cell>
          <cell r="BD18">
            <v>0.214</v>
          </cell>
          <cell r="BE18">
            <v>0.24099999999999999</v>
          </cell>
          <cell r="BF18">
            <v>0.24</v>
          </cell>
          <cell r="BG18">
            <v>1.2025499648738953</v>
          </cell>
          <cell r="BH18">
            <v>3.9999999999999991</v>
          </cell>
          <cell r="BI18">
            <v>1.2</v>
          </cell>
          <cell r="BJ18">
            <v>0</v>
          </cell>
          <cell r="BK18">
            <v>0</v>
          </cell>
          <cell r="BL18">
            <v>0</v>
          </cell>
          <cell r="BM18">
            <v>1.2463565250293192</v>
          </cell>
          <cell r="BN18">
            <v>1.06</v>
          </cell>
          <cell r="BO18">
            <v>703.36299999999994</v>
          </cell>
          <cell r="BP18">
            <v>701.45299999999997</v>
          </cell>
          <cell r="BQ18">
            <v>703.6629999999999</v>
          </cell>
          <cell r="BR18">
            <v>701.75299999999993</v>
          </cell>
          <cell r="BS18">
            <v>705.19299999999998</v>
          </cell>
          <cell r="BT18">
            <v>703.00300000000016</v>
          </cell>
          <cell r="BU18">
            <v>0</v>
          </cell>
          <cell r="BV18">
            <v>1.5300000000000864</v>
          </cell>
          <cell r="BW18">
            <v>1.2500000000002274</v>
          </cell>
          <cell r="BX18">
            <v>1.8300000000000864</v>
          </cell>
          <cell r="BY18">
            <v>300</v>
          </cell>
          <cell r="BZ18">
            <v>0.77500000000000002</v>
          </cell>
          <cell r="CA18">
            <v>0.375</v>
          </cell>
          <cell r="CB18">
            <v>1.3900000000001569</v>
          </cell>
          <cell r="CC18">
            <v>1.4819881387386633</v>
          </cell>
          <cell r="CD18">
            <v>1869.2501642428103</v>
          </cell>
          <cell r="CE18">
            <v>8.2668075285198483E-2</v>
          </cell>
          <cell r="CF18">
            <v>682.01162110288749</v>
          </cell>
          <cell r="CG18">
            <v>2551.2617853456977</v>
          </cell>
          <cell r="CH18">
            <v>1.5</v>
          </cell>
          <cell r="CI18">
            <v>3365</v>
          </cell>
          <cell r="CJ18">
            <v>1.1372637973309203</v>
          </cell>
          <cell r="CK18">
            <v>1.5</v>
          </cell>
          <cell r="CL18">
            <v>2</v>
          </cell>
          <cell r="CM18">
            <v>2</v>
          </cell>
        </row>
        <row r="19">
          <cell r="A19">
            <v>8</v>
          </cell>
          <cell r="B19" t="str">
            <v>C61</v>
          </cell>
          <cell r="C19" t="str">
            <v>C08</v>
          </cell>
          <cell r="D19">
            <v>0.04</v>
          </cell>
          <cell r="F19">
            <v>0.65000000000000013</v>
          </cell>
          <cell r="G19">
            <v>5</v>
          </cell>
          <cell r="J19">
            <v>0</v>
          </cell>
          <cell r="K19">
            <v>0.24142491561781468</v>
          </cell>
          <cell r="L19">
            <v>4.4926680170195121</v>
          </cell>
          <cell r="M19">
            <v>4.4926680170195121</v>
          </cell>
          <cell r="N19">
            <v>441.00779427951176</v>
          </cell>
          <cell r="O19">
            <v>0.62818710359408092</v>
          </cell>
          <cell r="P19">
            <v>180.07301581805956</v>
          </cell>
          <cell r="Q19">
            <v>0.33</v>
          </cell>
          <cell r="S19">
            <v>7.32</v>
          </cell>
          <cell r="T19">
            <v>98</v>
          </cell>
          <cell r="U19">
            <v>2869</v>
          </cell>
          <cell r="V19">
            <v>0.68799999999999994</v>
          </cell>
          <cell r="X19">
            <v>0</v>
          </cell>
          <cell r="Y19">
            <v>0</v>
          </cell>
          <cell r="AA19">
            <v>0</v>
          </cell>
          <cell r="AB19">
            <v>0</v>
          </cell>
          <cell r="AC19">
            <v>0.58479999999999999</v>
          </cell>
          <cell r="AD19">
            <v>4.2807360000000001</v>
          </cell>
          <cell r="AE19">
            <v>14.237373129122957</v>
          </cell>
          <cell r="AF19">
            <v>14.237373129122957</v>
          </cell>
          <cell r="AG19">
            <v>14.969373129122957</v>
          </cell>
          <cell r="AH19">
            <v>195.04238894718253</v>
          </cell>
          <cell r="AI19">
            <v>18.920000000000002</v>
          </cell>
          <cell r="AJ19">
            <v>1.53</v>
          </cell>
          <cell r="AK19">
            <v>16</v>
          </cell>
          <cell r="AL19">
            <v>0.4</v>
          </cell>
          <cell r="AM19">
            <v>1.4E-2</v>
          </cell>
          <cell r="AN19">
            <v>0.30604972839355471</v>
          </cell>
          <cell r="AO19">
            <v>0.3195312500000001</v>
          </cell>
          <cell r="AP19">
            <v>0.76512432098388672</v>
          </cell>
          <cell r="AQ19">
            <v>1.8904898693461605</v>
          </cell>
          <cell r="AR19">
            <v>1.0933902959748305</v>
          </cell>
          <cell r="AS19">
            <v>1.4158329987051654</v>
          </cell>
          <cell r="AT19">
            <v>0.18215861091235794</v>
          </cell>
          <cell r="AU19">
            <v>0.48820833930591268</v>
          </cell>
          <cell r="AV19">
            <v>1.9067332587890613</v>
          </cell>
          <cell r="AW19">
            <v>239.60716792668165</v>
          </cell>
          <cell r="AX19">
            <v>0.81400899077804012</v>
          </cell>
          <cell r="AY19">
            <v>121.46171530625648</v>
          </cell>
          <cell r="AZ19" t="str">
            <v>00°00'00''</v>
          </cell>
          <cell r="BA19">
            <v>1000</v>
          </cell>
          <cell r="BB19">
            <v>1E-3</v>
          </cell>
          <cell r="BC19">
            <v>5.8000000000000003E-2</v>
          </cell>
          <cell r="BD19">
            <v>1.6E-2</v>
          </cell>
          <cell r="BE19">
            <v>7.5000000000000011E-2</v>
          </cell>
          <cell r="BF19">
            <v>7.400000000000001E-2</v>
          </cell>
          <cell r="BG19">
            <v>0</v>
          </cell>
          <cell r="BH19">
            <v>0</v>
          </cell>
          <cell r="BI19">
            <v>0</v>
          </cell>
          <cell r="BJ19">
            <v>0</v>
          </cell>
          <cell r="BK19">
            <v>0</v>
          </cell>
          <cell r="BL19">
            <v>0</v>
          </cell>
          <cell r="BM19">
            <v>0</v>
          </cell>
          <cell r="BN19">
            <v>0.1</v>
          </cell>
          <cell r="BO19">
            <v>697.15299999999991</v>
          </cell>
          <cell r="BP19">
            <v>696.86299999999994</v>
          </cell>
          <cell r="BQ19">
            <v>697.55299999999988</v>
          </cell>
          <cell r="BR19">
            <v>697.26299999999992</v>
          </cell>
          <cell r="BS19">
            <v>703.00300000000016</v>
          </cell>
          <cell r="BT19">
            <v>702.74299999999994</v>
          </cell>
          <cell r="BU19">
            <v>4.3000000000000682</v>
          </cell>
          <cell r="BV19">
            <v>5.4500000000002728</v>
          </cell>
          <cell r="BW19">
            <v>5.4800000000000182</v>
          </cell>
          <cell r="BX19">
            <v>5.8500000000002732</v>
          </cell>
          <cell r="BY19">
            <v>400</v>
          </cell>
          <cell r="BZ19">
            <v>0.9</v>
          </cell>
          <cell r="CA19">
            <v>0.5</v>
          </cell>
          <cell r="CB19">
            <v>5.4650000000001455</v>
          </cell>
          <cell r="CC19">
            <v>3.3503438135874428</v>
          </cell>
          <cell r="CD19">
            <v>5698.9348269122411</v>
          </cell>
          <cell r="CE19">
            <v>7.9243436539873091E-3</v>
          </cell>
          <cell r="CF19">
            <v>65.3758351453953</v>
          </cell>
          <cell r="CG19">
            <v>5764.3106620576364</v>
          </cell>
          <cell r="CH19">
            <v>1.5</v>
          </cell>
          <cell r="CI19">
            <v>4079</v>
          </cell>
          <cell r="CJ19">
            <v>2.1197514079643183</v>
          </cell>
          <cell r="CK19">
            <v>2.2000000000000002</v>
          </cell>
          <cell r="CL19">
            <v>2</v>
          </cell>
          <cell r="CM19">
            <v>2</v>
          </cell>
        </row>
        <row r="20">
          <cell r="A20">
            <v>9</v>
          </cell>
          <cell r="B20" t="str">
            <v>C08</v>
          </cell>
          <cell r="C20" t="str">
            <v>C09</v>
          </cell>
          <cell r="D20">
            <v>0.62</v>
          </cell>
          <cell r="F20">
            <v>1.27</v>
          </cell>
          <cell r="G20">
            <v>5</v>
          </cell>
          <cell r="J20">
            <v>0</v>
          </cell>
          <cell r="K20">
            <v>6.5016643146473818E-2</v>
          </cell>
          <cell r="L20">
            <v>4.5576846601659859</v>
          </cell>
          <cell r="M20">
            <v>4.5576846601659859</v>
          </cell>
          <cell r="N20">
            <v>439.74748222771825</v>
          </cell>
          <cell r="O20">
            <v>0.63108321114369492</v>
          </cell>
          <cell r="P20">
            <v>352.44691153431165</v>
          </cell>
          <cell r="Q20">
            <v>0.62</v>
          </cell>
          <cell r="S20">
            <v>7.94</v>
          </cell>
          <cell r="T20">
            <v>98</v>
          </cell>
          <cell r="U20">
            <v>3112</v>
          </cell>
          <cell r="V20">
            <v>0.68799999999999994</v>
          </cell>
          <cell r="X20">
            <v>0</v>
          </cell>
          <cell r="Y20">
            <v>0</v>
          </cell>
          <cell r="AA20">
            <v>0</v>
          </cell>
          <cell r="AB20">
            <v>0</v>
          </cell>
          <cell r="AC20">
            <v>0.58479999999999999</v>
          </cell>
          <cell r="AD20">
            <v>4.6433119999999999</v>
          </cell>
          <cell r="AE20">
            <v>15.35151028272357</v>
          </cell>
          <cell r="AF20">
            <v>15.35151028272357</v>
          </cell>
          <cell r="AG20">
            <v>16.145510282723571</v>
          </cell>
          <cell r="AH20">
            <v>368.59242181703524</v>
          </cell>
          <cell r="AI20">
            <v>54.56</v>
          </cell>
          <cell r="AJ20">
            <v>2.38</v>
          </cell>
          <cell r="AK20">
            <v>18</v>
          </cell>
          <cell r="AL20">
            <v>0.45</v>
          </cell>
          <cell r="AM20">
            <v>1.4E-2</v>
          </cell>
          <cell r="AN20">
            <v>0.37129755020141608</v>
          </cell>
          <cell r="AO20">
            <v>0.41044921875000007</v>
          </cell>
          <cell r="AP20">
            <v>0.82510566711425792</v>
          </cell>
          <cell r="AQ20">
            <v>2.625941165867649</v>
          </cell>
          <cell r="AR20">
            <v>1.3073368269613086</v>
          </cell>
          <cell r="AS20">
            <v>2.6224234769082191</v>
          </cell>
          <cell r="AT20">
            <v>0.35145601460745907</v>
          </cell>
          <cell r="AU20">
            <v>0.7227535648088752</v>
          </cell>
          <cell r="AV20">
            <v>2.5723756309570667</v>
          </cell>
          <cell r="AW20">
            <v>409.11866696471162</v>
          </cell>
          <cell r="AX20">
            <v>0.90094256649704041</v>
          </cell>
          <cell r="AY20">
            <v>117.92527848673406</v>
          </cell>
          <cell r="AZ20" t="str">
            <v>03°32'11''</v>
          </cell>
          <cell r="BA20">
            <v>43.1904326159652</v>
          </cell>
          <cell r="BB20">
            <v>0.23499999999999999</v>
          </cell>
          <cell r="BC20">
            <v>1.7000000000000001E-2</v>
          </cell>
          <cell r="BD20">
            <v>1.2999999999999999E-2</v>
          </cell>
          <cell r="BE20">
            <v>0.26500000000000001</v>
          </cell>
          <cell r="BF20">
            <v>0.26500000000000001</v>
          </cell>
          <cell r="BG20">
            <v>0</v>
          </cell>
          <cell r="BH20">
            <v>0</v>
          </cell>
          <cell r="BI20">
            <v>0</v>
          </cell>
          <cell r="BJ20">
            <v>0</v>
          </cell>
          <cell r="BK20">
            <v>0</v>
          </cell>
          <cell r="BL20">
            <v>0</v>
          </cell>
          <cell r="BM20">
            <v>0</v>
          </cell>
          <cell r="BN20">
            <v>0.27</v>
          </cell>
          <cell r="BO20">
            <v>696.59299999999996</v>
          </cell>
          <cell r="BP20">
            <v>695.29300000000001</v>
          </cell>
          <cell r="BQ20">
            <v>697.04300000000001</v>
          </cell>
          <cell r="BR20">
            <v>695.74300000000005</v>
          </cell>
          <cell r="BS20">
            <v>702.74299999999994</v>
          </cell>
          <cell r="BT20">
            <v>698.83300000000008</v>
          </cell>
          <cell r="BU20">
            <v>0</v>
          </cell>
          <cell r="BV20">
            <v>5.6999999999999318</v>
          </cell>
          <cell r="BW20">
            <v>3.0900000000000318</v>
          </cell>
          <cell r="BX20">
            <v>6.149999999999932</v>
          </cell>
          <cell r="BY20">
            <v>450</v>
          </cell>
          <cell r="BZ20">
            <v>0.96250000000000002</v>
          </cell>
          <cell r="CA20">
            <v>0.5625</v>
          </cell>
          <cell r="CB20">
            <v>4.3949999999999818</v>
          </cell>
          <cell r="CC20">
            <v>2.8809020695580791</v>
          </cell>
          <cell r="CD20">
            <v>5604.6599340407338</v>
          </cell>
          <cell r="CE20">
            <v>1.3709704677613455E-2</v>
          </cell>
          <cell r="CF20">
            <v>113.105063590311</v>
          </cell>
          <cell r="CG20">
            <v>5717.7649976310449</v>
          </cell>
          <cell r="CH20">
            <v>1.5</v>
          </cell>
          <cell r="CI20">
            <v>4487</v>
          </cell>
          <cell r="CJ20">
            <v>1.9114436140955131</v>
          </cell>
          <cell r="CK20">
            <v>2.2000000000000002</v>
          </cell>
          <cell r="CL20">
            <v>2</v>
          </cell>
          <cell r="CM20">
            <v>2</v>
          </cell>
        </row>
        <row r="21">
          <cell r="A21">
            <v>10</v>
          </cell>
          <cell r="B21" t="str">
            <v>C09</v>
          </cell>
          <cell r="C21" t="str">
            <v>C10</v>
          </cell>
          <cell r="F21">
            <v>1.27</v>
          </cell>
          <cell r="G21">
            <v>5</v>
          </cell>
          <cell r="J21">
            <v>0</v>
          </cell>
          <cell r="K21">
            <v>7.5797436158161771E-2</v>
          </cell>
          <cell r="L21">
            <v>4.6334820963241476</v>
          </cell>
          <cell r="M21">
            <v>4.6334820963241476</v>
          </cell>
          <cell r="N21">
            <v>438.28660769752878</v>
          </cell>
          <cell r="O21">
            <v>0.63716135458167367</v>
          </cell>
          <cell r="P21">
            <v>354.65929659256631</v>
          </cell>
          <cell r="S21">
            <v>7.94</v>
          </cell>
          <cell r="T21">
            <v>98</v>
          </cell>
          <cell r="U21">
            <v>3112</v>
          </cell>
          <cell r="V21">
            <v>0.68799999999999994</v>
          </cell>
          <cell r="X21">
            <v>0</v>
          </cell>
          <cell r="Y21">
            <v>0</v>
          </cell>
          <cell r="AA21">
            <v>0</v>
          </cell>
          <cell r="AB21">
            <v>0</v>
          </cell>
          <cell r="AC21">
            <v>0.58479999999999999</v>
          </cell>
          <cell r="AD21">
            <v>4.6433119999999999</v>
          </cell>
          <cell r="AE21">
            <v>15.35151028272357</v>
          </cell>
          <cell r="AF21">
            <v>15.35151028272357</v>
          </cell>
          <cell r="AG21">
            <v>16.145510282723571</v>
          </cell>
          <cell r="AH21">
            <v>370.8048068752899</v>
          </cell>
          <cell r="AI21">
            <v>20.079999999999998</v>
          </cell>
          <cell r="AJ21">
            <v>3.75</v>
          </cell>
          <cell r="AK21">
            <v>18</v>
          </cell>
          <cell r="AL21">
            <v>0.45</v>
          </cell>
          <cell r="AM21">
            <v>1.4E-2</v>
          </cell>
          <cell r="AN21">
            <v>0.31743514537811279</v>
          </cell>
          <cell r="AO21">
            <v>0.41132812500000004</v>
          </cell>
          <cell r="AP21">
            <v>0.70541143417358398</v>
          </cell>
          <cell r="AQ21">
            <v>3.0922111664149985</v>
          </cell>
          <cell r="AR21">
            <v>1.8245575255366293</v>
          </cell>
          <cell r="AS21">
            <v>3.665719761637583</v>
          </cell>
          <cell r="AT21">
            <v>0.48734810895522962</v>
          </cell>
          <cell r="AU21">
            <v>0.80478325433334241</v>
          </cell>
          <cell r="AV21">
            <v>3.2289516504002553</v>
          </cell>
          <cell r="AW21">
            <v>513.5425709245128</v>
          </cell>
          <cell r="AX21">
            <v>0.72205271358077072</v>
          </cell>
          <cell r="AY21">
            <v>119.50807788276418</v>
          </cell>
          <cell r="AZ21" t="str">
            <v>01°34'58''</v>
          </cell>
          <cell r="BA21">
            <v>96.524568417690219</v>
          </cell>
          <cell r="BB21">
            <v>8.2000000000000003E-2</v>
          </cell>
          <cell r="BC21">
            <v>1.4E-2</v>
          </cell>
          <cell r="BD21">
            <v>2.1000000000000001E-2</v>
          </cell>
          <cell r="BE21">
            <v>0.11700000000000001</v>
          </cell>
          <cell r="BF21">
            <v>0.11700000000000001</v>
          </cell>
          <cell r="BG21">
            <v>0</v>
          </cell>
          <cell r="BH21">
            <v>0</v>
          </cell>
          <cell r="BI21">
            <v>0</v>
          </cell>
          <cell r="BJ21">
            <v>0</v>
          </cell>
          <cell r="BK21">
            <v>0</v>
          </cell>
          <cell r="BL21">
            <v>0</v>
          </cell>
          <cell r="BM21">
            <v>0</v>
          </cell>
          <cell r="BN21">
            <v>0.12</v>
          </cell>
          <cell r="BO21">
            <v>694.00300000000004</v>
          </cell>
          <cell r="BP21">
            <v>693.25300000000004</v>
          </cell>
          <cell r="BQ21">
            <v>694.45300000000009</v>
          </cell>
          <cell r="BR21">
            <v>693.70300000000009</v>
          </cell>
          <cell r="BS21">
            <v>698.83300000000008</v>
          </cell>
          <cell r="BT21">
            <v>694.95299999999997</v>
          </cell>
          <cell r="BU21">
            <v>1.2899999999999636</v>
          </cell>
          <cell r="BV21">
            <v>4.3799999999999955</v>
          </cell>
          <cell r="BW21">
            <v>1.2499999999998863</v>
          </cell>
          <cell r="BX21">
            <v>4.8299999999999956</v>
          </cell>
          <cell r="BY21">
            <v>450</v>
          </cell>
          <cell r="BZ21">
            <v>0.96250000000000002</v>
          </cell>
          <cell r="CA21">
            <v>0.5625</v>
          </cell>
          <cell r="CB21">
            <v>2.8149999999999409</v>
          </cell>
          <cell r="CC21">
            <v>2.1568742729422317</v>
          </cell>
          <cell r="CD21">
            <v>4196.0977945275681</v>
          </cell>
          <cell r="CE21">
            <v>3.2761069157960954E-2</v>
          </cell>
          <cell r="CF21">
            <v>270.27882055317787</v>
          </cell>
          <cell r="CG21">
            <v>4466.376615080746</v>
          </cell>
          <cell r="CH21">
            <v>1.5</v>
          </cell>
          <cell r="CI21">
            <v>4487</v>
          </cell>
          <cell r="CJ21">
            <v>1.4931056212661287</v>
          </cell>
          <cell r="CK21">
            <v>1.5</v>
          </cell>
          <cell r="CL21">
            <v>2</v>
          </cell>
          <cell r="CM21">
            <v>2</v>
          </cell>
        </row>
        <row r="22">
          <cell r="A22">
            <v>11</v>
          </cell>
          <cell r="B22" t="str">
            <v>C10</v>
          </cell>
          <cell r="C22" t="str">
            <v>C11</v>
          </cell>
          <cell r="F22">
            <v>1.27</v>
          </cell>
          <cell r="G22">
            <v>5</v>
          </cell>
          <cell r="J22">
            <v>0</v>
          </cell>
          <cell r="K22">
            <v>2.0629546385722234E-2</v>
          </cell>
          <cell r="L22">
            <v>4.6541116427098697</v>
          </cell>
          <cell r="M22">
            <v>4.6541116427098697</v>
          </cell>
          <cell r="N22">
            <v>437.8905648792479</v>
          </cell>
          <cell r="O22">
            <v>0.63867975288959733</v>
          </cell>
          <cell r="P22">
            <v>355.18323396760064</v>
          </cell>
          <cell r="S22">
            <v>7.94</v>
          </cell>
          <cell r="T22">
            <v>98</v>
          </cell>
          <cell r="U22">
            <v>3112</v>
          </cell>
          <cell r="V22">
            <v>0.68799999999999994</v>
          </cell>
          <cell r="X22">
            <v>0</v>
          </cell>
          <cell r="Y22">
            <v>0</v>
          </cell>
          <cell r="AA22">
            <v>0</v>
          </cell>
          <cell r="AB22">
            <v>0</v>
          </cell>
          <cell r="AC22">
            <v>0.58479999999999999</v>
          </cell>
          <cell r="AD22">
            <v>4.6433119999999999</v>
          </cell>
          <cell r="AE22">
            <v>15.35151028272357</v>
          </cell>
          <cell r="AF22">
            <v>15.35151028272357</v>
          </cell>
          <cell r="AG22">
            <v>16.145510282723571</v>
          </cell>
          <cell r="AH22">
            <v>371.32874425032423</v>
          </cell>
          <cell r="AI22">
            <v>25.09</v>
          </cell>
          <cell r="AJ22">
            <v>19.04</v>
          </cell>
          <cell r="AK22">
            <v>18</v>
          </cell>
          <cell r="AL22">
            <v>0.45</v>
          </cell>
          <cell r="AM22">
            <v>1.4E-2</v>
          </cell>
          <cell r="AN22">
            <v>0.19840439558029183</v>
          </cell>
          <cell r="AO22">
            <v>0.41132812500000004</v>
          </cell>
          <cell r="AP22">
            <v>0.44089865684509294</v>
          </cell>
          <cell r="AQ22">
            <v>5.4945343586537332</v>
          </cell>
          <cell r="AR22">
            <v>4.5069873790235855</v>
          </cell>
          <cell r="AS22">
            <v>12.606656596432973</v>
          </cell>
          <cell r="AT22">
            <v>1.5387312853428334</v>
          </cell>
          <cell r="AU22">
            <v>1.7371356809231253</v>
          </cell>
          <cell r="AV22">
            <v>7.2757770096350631</v>
          </cell>
          <cell r="AW22">
            <v>1157.1623348829933</v>
          </cell>
          <cell r="AX22">
            <v>0.32089598240152817</v>
          </cell>
          <cell r="AY22">
            <v>124.52499114507151</v>
          </cell>
          <cell r="AZ22" t="str">
            <v>05°01'01''</v>
          </cell>
          <cell r="BA22">
            <v>30.435270669453658</v>
          </cell>
          <cell r="BB22">
            <v>0.93200000000000005</v>
          </cell>
          <cell r="BC22">
            <v>0.105</v>
          </cell>
          <cell r="BD22">
            <v>4.7E-2</v>
          </cell>
          <cell r="BE22">
            <v>1.0840000000000001</v>
          </cell>
          <cell r="BF22">
            <v>1.0840000000000001</v>
          </cell>
          <cell r="BG22">
            <v>0.87200297682874595</v>
          </cell>
          <cell r="BH22">
            <v>2.6666666666666665</v>
          </cell>
          <cell r="BI22">
            <v>1.2</v>
          </cell>
          <cell r="BJ22">
            <v>0</v>
          </cell>
          <cell r="BK22">
            <v>0</v>
          </cell>
          <cell r="BL22">
            <v>0</v>
          </cell>
          <cell r="BM22">
            <v>1.1622654122143776</v>
          </cell>
          <cell r="BN22">
            <v>0.84</v>
          </cell>
          <cell r="BO22">
            <v>692.41300000000001</v>
          </cell>
          <cell r="BP22">
            <v>687.63300000000004</v>
          </cell>
          <cell r="BQ22">
            <v>692.86300000000006</v>
          </cell>
          <cell r="BR22">
            <v>688.08300000000008</v>
          </cell>
          <cell r="BS22">
            <v>694.95299999999997</v>
          </cell>
          <cell r="BT22">
            <v>689.34300000000007</v>
          </cell>
          <cell r="BU22">
            <v>0</v>
          </cell>
          <cell r="BV22">
            <v>2.0899999999999181</v>
          </cell>
          <cell r="BW22">
            <v>1.2599999999999909</v>
          </cell>
          <cell r="BX22">
            <v>2.5399999999999183</v>
          </cell>
          <cell r="BY22">
            <v>450</v>
          </cell>
          <cell r="BZ22">
            <v>0.96250000000000002</v>
          </cell>
          <cell r="CA22">
            <v>0.5625</v>
          </cell>
          <cell r="CB22">
            <v>1.6749999999999545</v>
          </cell>
          <cell r="CC22">
            <v>1.4458622359710975</v>
          </cell>
          <cell r="CD22">
            <v>2812.8572052894597</v>
          </cell>
          <cell r="CE22">
            <v>8.7242482775220398E-2</v>
          </cell>
          <cell r="CF22">
            <v>719.75048289556833</v>
          </cell>
          <cell r="CG22">
            <v>3532.6076881850281</v>
          </cell>
          <cell r="CH22">
            <v>1.5</v>
          </cell>
          <cell r="CI22">
            <v>4487</v>
          </cell>
          <cell r="CJ22">
            <v>1.1809475222370276</v>
          </cell>
          <cell r="CK22">
            <v>1.5</v>
          </cell>
          <cell r="CL22">
            <v>2</v>
          </cell>
          <cell r="CM22">
            <v>2</v>
          </cell>
        </row>
        <row r="23">
          <cell r="A23">
            <v>12</v>
          </cell>
          <cell r="B23" t="str">
            <v>C11</v>
          </cell>
          <cell r="C23" t="str">
            <v>A12</v>
          </cell>
          <cell r="E23">
            <v>0.28000000000000003</v>
          </cell>
          <cell r="F23">
            <v>1.55</v>
          </cell>
          <cell r="G23">
            <v>5</v>
          </cell>
          <cell r="J23">
            <v>0</v>
          </cell>
          <cell r="K23">
            <v>0</v>
          </cell>
          <cell r="L23">
            <v>4.6541116427098697</v>
          </cell>
          <cell r="M23">
            <v>4.6541116427098697</v>
          </cell>
          <cell r="N23">
            <v>437.8905648792479</v>
          </cell>
          <cell r="O23">
            <v>0.63306000000000051</v>
          </cell>
          <cell r="P23">
            <v>429.67705155380821</v>
          </cell>
          <cell r="R23">
            <v>0.28000000000000003</v>
          </cell>
          <cell r="S23">
            <v>8.2200000000000006</v>
          </cell>
          <cell r="T23">
            <v>98</v>
          </cell>
          <cell r="U23">
            <v>110</v>
          </cell>
          <cell r="V23">
            <v>0.68799999999999994</v>
          </cell>
          <cell r="X23">
            <v>0</v>
          </cell>
          <cell r="Y23">
            <v>0</v>
          </cell>
          <cell r="AA23">
            <v>0</v>
          </cell>
          <cell r="AB23">
            <v>0</v>
          </cell>
          <cell r="AC23">
            <v>0.58479999999999999</v>
          </cell>
          <cell r="AD23">
            <v>4.8070560000000002</v>
          </cell>
          <cell r="AE23">
            <v>15.852551091358571</v>
          </cell>
          <cell r="AF23">
            <v>15.852551091358571</v>
          </cell>
          <cell r="AG23">
            <v>16.67455109135857</v>
          </cell>
          <cell r="AH23">
            <v>446.35160264516679</v>
          </cell>
          <cell r="AI23">
            <v>5</v>
          </cell>
          <cell r="AJ23">
            <v>3.5</v>
          </cell>
          <cell r="AK23">
            <v>18</v>
          </cell>
          <cell r="AL23">
            <v>0.45</v>
          </cell>
          <cell r="AM23">
            <v>1.4E-2</v>
          </cell>
          <cell r="AN23">
            <v>0.3708824515342713</v>
          </cell>
          <cell r="AO23">
            <v>0.42934570312499998</v>
          </cell>
          <cell r="AP23">
            <v>0.82418322563171398</v>
          </cell>
          <cell r="AQ23">
            <v>3.1831374235550873</v>
          </cell>
          <cell r="AR23">
            <v>1.587184713910635</v>
          </cell>
          <cell r="AS23">
            <v>3.8533283513727228</v>
          </cell>
          <cell r="AT23">
            <v>0.51643036988975122</v>
          </cell>
          <cell r="AU23">
            <v>0.88731282142402246</v>
          </cell>
          <cell r="AV23">
            <v>3.1194636574120183</v>
          </cell>
          <cell r="AW23">
            <v>496.12925803158839</v>
          </cell>
          <cell r="AX23">
            <v>0.89966797043190649</v>
          </cell>
          <cell r="AY23">
            <v>107.10862610994928</v>
          </cell>
          <cell r="AZ23" t="str">
            <v>17°24'59''</v>
          </cell>
          <cell r="BA23">
            <v>8.7050576818825309</v>
          </cell>
          <cell r="BB23">
            <v>1E-3</v>
          </cell>
          <cell r="BC23">
            <v>0.20399999999999999</v>
          </cell>
          <cell r="BD23">
            <v>0.192</v>
          </cell>
          <cell r="BE23">
            <v>0.39700000000000002</v>
          </cell>
          <cell r="BF23">
            <v>0.39600000000000002</v>
          </cell>
          <cell r="BG23">
            <v>0</v>
          </cell>
          <cell r="BH23">
            <v>0</v>
          </cell>
          <cell r="BI23">
            <v>0</v>
          </cell>
          <cell r="BJ23">
            <v>0</v>
          </cell>
          <cell r="BK23">
            <v>0</v>
          </cell>
          <cell r="BL23">
            <v>0</v>
          </cell>
          <cell r="BM23">
            <v>0</v>
          </cell>
          <cell r="BN23">
            <v>0.4</v>
          </cell>
          <cell r="BO23">
            <v>687.23300000000006</v>
          </cell>
          <cell r="BP23">
            <v>687.05300000000011</v>
          </cell>
          <cell r="BQ23">
            <v>687.68300000000011</v>
          </cell>
          <cell r="BR23">
            <v>687.50300000000016</v>
          </cell>
          <cell r="BS23">
            <v>689.34300000000007</v>
          </cell>
          <cell r="BT23">
            <v>688.78700000000003</v>
          </cell>
          <cell r="BU23">
            <v>0</v>
          </cell>
          <cell r="BV23">
            <v>1.6599999999999682</v>
          </cell>
          <cell r="BW23">
            <v>1.2839999999998781</v>
          </cell>
          <cell r="BX23">
            <v>2.1099999999999683</v>
          </cell>
          <cell r="BY23">
            <v>450</v>
          </cell>
          <cell r="BZ23">
            <v>0.96250000000000002</v>
          </cell>
          <cell r="CA23">
            <v>0.5625</v>
          </cell>
          <cell r="CB23">
            <v>1.4719999999999231</v>
          </cell>
          <cell r="CC23">
            <v>1.2986522926038992</v>
          </cell>
          <cell r="CD23">
            <v>2526.4671609346706</v>
          </cell>
          <cell r="CE23">
            <v>0.11010492596859589</v>
          </cell>
          <cell r="CF23">
            <v>908.36563924091604</v>
          </cell>
          <cell r="CG23">
            <v>3434.8328001755867</v>
          </cell>
          <cell r="CH23">
            <v>1.5</v>
          </cell>
          <cell r="CI23">
            <v>4487</v>
          </cell>
          <cell r="CJ23">
            <v>1.1482614665173567</v>
          </cell>
          <cell r="CK23">
            <v>1.5</v>
          </cell>
          <cell r="CL23">
            <v>2</v>
          </cell>
          <cell r="CM23">
            <v>2</v>
          </cell>
        </row>
        <row r="24">
          <cell r="A24">
            <v>13</v>
          </cell>
          <cell r="B24" t="str">
            <v>A12</v>
          </cell>
          <cell r="C24" t="str">
            <v>C13</v>
          </cell>
          <cell r="E24">
            <v>-1.5</v>
          </cell>
          <cell r="F24">
            <v>5.0000000000000044E-2</v>
          </cell>
          <cell r="G24">
            <v>5</v>
          </cell>
          <cell r="J24">
            <v>0</v>
          </cell>
          <cell r="K24">
            <v>0</v>
          </cell>
          <cell r="L24">
            <v>4.6541116427098697</v>
          </cell>
          <cell r="M24">
            <v>4.6541116427098697</v>
          </cell>
          <cell r="N24">
            <v>437.8905648792479</v>
          </cell>
          <cell r="O24">
            <v>0.63306105610561048</v>
          </cell>
          <cell r="P24">
            <v>13.860573173056965</v>
          </cell>
          <cell r="S24">
            <v>8.2200000000000006</v>
          </cell>
          <cell r="T24">
            <v>98</v>
          </cell>
          <cell r="U24">
            <v>110</v>
          </cell>
          <cell r="V24">
            <v>0.68799999999999994</v>
          </cell>
          <cell r="X24">
            <v>0</v>
          </cell>
          <cell r="Y24">
            <v>0</v>
          </cell>
          <cell r="AA24">
            <v>0</v>
          </cell>
          <cell r="AB24">
            <v>0</v>
          </cell>
          <cell r="AC24">
            <v>0.58479999999999999</v>
          </cell>
          <cell r="AD24">
            <v>4.8070560000000002</v>
          </cell>
          <cell r="AE24">
            <v>15.852551091358571</v>
          </cell>
          <cell r="AF24">
            <v>15.852551091358571</v>
          </cell>
          <cell r="AG24">
            <v>16.67455109135857</v>
          </cell>
          <cell r="AH24">
            <v>30.535124264415536</v>
          </cell>
          <cell r="AI24">
            <v>6.06</v>
          </cell>
          <cell r="AJ24">
            <v>5.98</v>
          </cell>
          <cell r="AK24">
            <v>8</v>
          </cell>
          <cell r="AL24">
            <v>0.2</v>
          </cell>
          <cell r="AM24">
            <v>1.4E-2</v>
          </cell>
          <cell r="AN24">
            <v>0.10073776245117187</v>
          </cell>
          <cell r="AO24">
            <v>0.15000000000000002</v>
          </cell>
          <cell r="AP24">
            <v>0.50368881225585938</v>
          </cell>
          <cell r="AQ24">
            <v>1.9258378679877948</v>
          </cell>
          <cell r="AR24">
            <v>2.1818722797944949</v>
          </cell>
          <cell r="AS24">
            <v>1.970139740484198</v>
          </cell>
          <cell r="AT24">
            <v>0.18903422496308742</v>
          </cell>
          <cell r="AU24">
            <v>0.2897719874142593</v>
          </cell>
          <cell r="AV24">
            <v>2.3746967329830779</v>
          </cell>
          <cell r="AW24">
            <v>74.603298108433222</v>
          </cell>
          <cell r="AX24">
            <v>0.40929992424777023</v>
          </cell>
          <cell r="AY24">
            <v>107.10481361440441</v>
          </cell>
          <cell r="AZ24" t="str">
            <v>00°00'00''</v>
          </cell>
          <cell r="BA24">
            <v>1000</v>
          </cell>
          <cell r="BB24">
            <v>1E-3</v>
          </cell>
          <cell r="BC24">
            <v>6.5000000000000002E-2</v>
          </cell>
          <cell r="BD24">
            <v>1.7000000000000001E-2</v>
          </cell>
          <cell r="BE24">
            <v>8.3000000000000004E-2</v>
          </cell>
          <cell r="BF24">
            <v>8.2000000000000003E-2</v>
          </cell>
          <cell r="BG24">
            <v>0</v>
          </cell>
          <cell r="BH24">
            <v>0</v>
          </cell>
          <cell r="BI24">
            <v>0</v>
          </cell>
          <cell r="BJ24">
            <v>0</v>
          </cell>
          <cell r="BK24">
            <v>0</v>
          </cell>
          <cell r="BL24">
            <v>0</v>
          </cell>
          <cell r="BM24">
            <v>0</v>
          </cell>
          <cell r="BN24">
            <v>0.08</v>
          </cell>
          <cell r="BO24">
            <v>686.97300000000007</v>
          </cell>
          <cell r="BP24">
            <v>686.61300000000006</v>
          </cell>
          <cell r="BQ24">
            <v>687.17300000000012</v>
          </cell>
          <cell r="BR24">
            <v>686.8130000000001</v>
          </cell>
          <cell r="BS24">
            <v>688.78700000000003</v>
          </cell>
          <cell r="BT24">
            <v>688.11300000000006</v>
          </cell>
          <cell r="BU24">
            <v>0</v>
          </cell>
          <cell r="BV24">
            <v>1.6139999999999191</v>
          </cell>
          <cell r="BW24">
            <v>1.2999999999999545</v>
          </cell>
          <cell r="BX24">
            <v>1.813999999999919</v>
          </cell>
          <cell r="BY24">
            <v>200</v>
          </cell>
          <cell r="BZ24">
            <v>0.65</v>
          </cell>
          <cell r="CA24">
            <v>0.25</v>
          </cell>
          <cell r="CB24">
            <v>1.4569999999999368</v>
          </cell>
          <cell r="CC24">
            <v>1.7695149826283836</v>
          </cell>
          <cell r="CD24">
            <v>1570.0021683370335</v>
          </cell>
          <cell r="CE24">
            <v>5.1015114483115021E-2</v>
          </cell>
          <cell r="CF24">
            <v>420.87469448569891</v>
          </cell>
          <cell r="CG24">
            <v>1990.8768628227324</v>
          </cell>
          <cell r="CH24">
            <v>1.5</v>
          </cell>
          <cell r="CI24">
            <v>2957</v>
          </cell>
          <cell r="CJ24">
            <v>1.0099138634542097</v>
          </cell>
          <cell r="CK24">
            <v>1.5</v>
          </cell>
          <cell r="CL24">
            <v>2</v>
          </cell>
          <cell r="CM24">
            <v>2</v>
          </cell>
        </row>
        <row r="25">
          <cell r="A25">
            <v>14</v>
          </cell>
          <cell r="B25" t="str">
            <v>C13</v>
          </cell>
          <cell r="C25" t="str">
            <v>C14</v>
          </cell>
          <cell r="D25">
            <v>0.3</v>
          </cell>
          <cell r="F25">
            <v>0.35000000000000003</v>
          </cell>
          <cell r="G25">
            <v>5</v>
          </cell>
          <cell r="J25">
            <v>0</v>
          </cell>
          <cell r="K25">
            <v>0</v>
          </cell>
          <cell r="L25">
            <v>4.6541116427098697</v>
          </cell>
          <cell r="M25">
            <v>4.6541116427098697</v>
          </cell>
          <cell r="N25">
            <v>437.8905648792479</v>
          </cell>
          <cell r="O25">
            <v>0.62662245173484554</v>
          </cell>
          <cell r="P25">
            <v>96.037220774666778</v>
          </cell>
          <cell r="Q25">
            <v>0.3</v>
          </cell>
          <cell r="R25">
            <v>4.3099999999999996</v>
          </cell>
          <cell r="S25">
            <v>12.83</v>
          </cell>
          <cell r="T25">
            <v>98</v>
          </cell>
          <cell r="U25">
            <v>1917</v>
          </cell>
          <cell r="V25">
            <v>0.68799999999999994</v>
          </cell>
          <cell r="X25">
            <v>0</v>
          </cell>
          <cell r="Y25">
            <v>0</v>
          </cell>
          <cell r="AA25">
            <v>0</v>
          </cell>
          <cell r="AB25">
            <v>0</v>
          </cell>
          <cell r="AC25">
            <v>0.58479999999999999</v>
          </cell>
          <cell r="AD25">
            <v>7.5029839999999997</v>
          </cell>
          <cell r="AE25">
            <v>23.948652961556085</v>
          </cell>
          <cell r="AF25">
            <v>23.948652961556085</v>
          </cell>
          <cell r="AG25">
            <v>25.231652961556087</v>
          </cell>
          <cell r="AH25">
            <v>121.26887373622287</v>
          </cell>
          <cell r="AI25">
            <v>74.069999999999993</v>
          </cell>
          <cell r="AJ25">
            <v>0.41</v>
          </cell>
          <cell r="AK25">
            <v>18</v>
          </cell>
          <cell r="AL25">
            <v>0.45</v>
          </cell>
          <cell r="AM25">
            <v>1.4E-2</v>
          </cell>
          <cell r="AN25">
            <v>0.3151702880859375</v>
          </cell>
          <cell r="AO25">
            <v>0.24301757812500002</v>
          </cell>
          <cell r="AP25">
            <v>0.70037841796875</v>
          </cell>
          <cell r="AQ25">
            <v>1.0192004030817821</v>
          </cell>
          <cell r="AR25">
            <v>0.60520601775671157</v>
          </cell>
          <cell r="AS25">
            <v>0.3985357720480861</v>
          </cell>
          <cell r="AT25">
            <v>5.2944417005202193E-2</v>
          </cell>
          <cell r="AU25">
            <v>0.36811470509113969</v>
          </cell>
          <cell r="AV25">
            <v>1.067671958590932</v>
          </cell>
          <cell r="AW25">
            <v>169.80588806612556</v>
          </cell>
          <cell r="AX25">
            <v>0.71416177093339972</v>
          </cell>
          <cell r="AY25">
            <v>120.48880343979978</v>
          </cell>
          <cell r="AZ25" t="str">
            <v>13°23'02''</v>
          </cell>
          <cell r="BA25">
            <v>11.363827430889648</v>
          </cell>
          <cell r="BB25">
            <v>7.8E-2</v>
          </cell>
          <cell r="BC25">
            <v>2.7E-2</v>
          </cell>
          <cell r="BD25">
            <v>6.0000000000000001E-3</v>
          </cell>
          <cell r="BE25">
            <v>0.111</v>
          </cell>
          <cell r="BF25">
            <v>0.111</v>
          </cell>
          <cell r="BG25">
            <v>0.28477951284958553</v>
          </cell>
          <cell r="BH25">
            <v>2.6666666666666665</v>
          </cell>
          <cell r="BI25">
            <v>1.2</v>
          </cell>
          <cell r="BJ25">
            <v>4.1102566573952996E-2</v>
          </cell>
          <cell r="BK25">
            <v>0.28412014469895303</v>
          </cell>
          <cell r="BL25">
            <v>9.2654422126641801E-3</v>
          </cell>
          <cell r="BM25">
            <v>0.35206270429394065</v>
          </cell>
          <cell r="BN25">
            <v>0.25</v>
          </cell>
          <cell r="BO25">
            <v>686.37300000000005</v>
          </cell>
          <cell r="BP25">
            <v>686.07300000000009</v>
          </cell>
          <cell r="BQ25">
            <v>686.82300000000009</v>
          </cell>
          <cell r="BR25">
            <v>686.52300000000014</v>
          </cell>
          <cell r="BS25">
            <v>688.11300000000006</v>
          </cell>
          <cell r="BT25">
            <v>689.41300000000001</v>
          </cell>
          <cell r="BU25">
            <v>0</v>
          </cell>
          <cell r="BV25">
            <v>1.2899999999999636</v>
          </cell>
          <cell r="BW25">
            <v>2.8899999999998727</v>
          </cell>
          <cell r="BX25">
            <v>1.7399999999999636</v>
          </cell>
          <cell r="BY25">
            <v>450</v>
          </cell>
          <cell r="BZ25">
            <v>0.96250000000000002</v>
          </cell>
          <cell r="CA25">
            <v>0.5625</v>
          </cell>
          <cell r="CB25">
            <v>2.0899999999999181</v>
          </cell>
          <cell r="CC25">
            <v>1.7263664932246268</v>
          </cell>
          <cell r="CD25">
            <v>3358.5650891391419</v>
          </cell>
          <cell r="CE25">
            <v>5.7864451854060084E-2</v>
          </cell>
          <cell r="CF25">
            <v>477.38172779599569</v>
          </cell>
          <cell r="CG25">
            <v>3835.9468169351376</v>
          </cell>
          <cell r="CH25">
            <v>1.5</v>
          </cell>
          <cell r="CI25">
            <v>4487</v>
          </cell>
          <cell r="CJ25">
            <v>1.2823535158018065</v>
          </cell>
          <cell r="CK25">
            <v>1.5</v>
          </cell>
          <cell r="CL25">
            <v>2</v>
          </cell>
          <cell r="CM25">
            <v>2</v>
          </cell>
        </row>
        <row r="26">
          <cell r="A26">
            <v>15</v>
          </cell>
          <cell r="B26" t="str">
            <v>C14</v>
          </cell>
          <cell r="C26" t="str">
            <v>C15</v>
          </cell>
          <cell r="F26">
            <v>0.35000000000000003</v>
          </cell>
          <cell r="G26">
            <v>5</v>
          </cell>
          <cell r="J26">
            <v>0</v>
          </cell>
          <cell r="K26">
            <v>0</v>
          </cell>
          <cell r="L26">
            <v>4.6541116427098697</v>
          </cell>
          <cell r="M26">
            <v>4.6541116427098697</v>
          </cell>
          <cell r="N26">
            <v>437.8905648792479</v>
          </cell>
          <cell r="O26">
            <v>0.62989898989898918</v>
          </cell>
          <cell r="P26">
            <v>96.539388576307616</v>
          </cell>
          <cell r="S26">
            <v>12.83</v>
          </cell>
          <cell r="T26">
            <v>98</v>
          </cell>
          <cell r="U26">
            <v>1917</v>
          </cell>
          <cell r="V26">
            <v>0.68799999999999994</v>
          </cell>
          <cell r="X26">
            <v>0</v>
          </cell>
          <cell r="Y26">
            <v>0</v>
          </cell>
          <cell r="AA26">
            <v>0</v>
          </cell>
          <cell r="AB26">
            <v>0</v>
          </cell>
          <cell r="AC26">
            <v>0.58479999999999999</v>
          </cell>
          <cell r="AD26">
            <v>7.5029839999999997</v>
          </cell>
          <cell r="AE26">
            <v>23.948652961556085</v>
          </cell>
          <cell r="AF26">
            <v>23.948652961556085</v>
          </cell>
          <cell r="AG26">
            <v>25.231652961556087</v>
          </cell>
          <cell r="AH26">
            <v>121.77104153786371</v>
          </cell>
          <cell r="AI26">
            <v>7.92</v>
          </cell>
          <cell r="AJ26">
            <v>0.5</v>
          </cell>
          <cell r="AK26">
            <v>18</v>
          </cell>
          <cell r="AL26">
            <v>0.45</v>
          </cell>
          <cell r="AM26">
            <v>1.4E-2</v>
          </cell>
          <cell r="AN26">
            <v>0.29668879508972162</v>
          </cell>
          <cell r="AO26">
            <v>0.24345703125000001</v>
          </cell>
          <cell r="AP26">
            <v>0.65930843353271473</v>
          </cell>
          <cell r="AQ26">
            <v>1.0947976498534921</v>
          </cell>
          <cell r="AR26">
            <v>0.68391644176976363</v>
          </cell>
          <cell r="AS26">
            <v>0.46323274838033618</v>
          </cell>
          <cell r="AT26">
            <v>6.1089800923788462E-2</v>
          </cell>
          <cell r="AU26">
            <v>0.35777859601351009</v>
          </cell>
          <cell r="AV26">
            <v>1.1790464373451699</v>
          </cell>
          <cell r="AW26">
            <v>187.51923355636825</v>
          </cell>
          <cell r="AX26">
            <v>0.64937894224732606</v>
          </cell>
          <cell r="AY26">
            <v>171.69793098169856</v>
          </cell>
          <cell r="AZ26" t="str">
            <v>51°12'33''</v>
          </cell>
          <cell r="BA26">
            <v>2.7823125836732552</v>
          </cell>
          <cell r="BB26">
            <v>1E-3</v>
          </cell>
          <cell r="BC26">
            <v>1E-3</v>
          </cell>
          <cell r="BD26">
            <v>1.0999999999999999E-2</v>
          </cell>
          <cell r="BE26">
            <v>1.2999999999999999E-2</v>
          </cell>
          <cell r="BF26">
            <v>1.2999999999999999E-2</v>
          </cell>
          <cell r="BG26">
            <v>0.28595876930273845</v>
          </cell>
          <cell r="BH26">
            <v>2.6666666666666665</v>
          </cell>
          <cell r="BI26">
            <v>1.2</v>
          </cell>
          <cell r="BJ26">
            <v>5.021891818371254E-2</v>
          </cell>
          <cell r="BK26">
            <v>0.29367594943371256</v>
          </cell>
          <cell r="BL26">
            <v>9.3682384884000783E-3</v>
          </cell>
          <cell r="BM26">
            <v>0.36365302550653517</v>
          </cell>
          <cell r="BN26">
            <v>0.05</v>
          </cell>
          <cell r="BO26">
            <v>686.02300000000014</v>
          </cell>
          <cell r="BP26">
            <v>685.98300000000017</v>
          </cell>
          <cell r="BQ26">
            <v>686.47300000000018</v>
          </cell>
          <cell r="BR26">
            <v>686.43300000000022</v>
          </cell>
          <cell r="BS26">
            <v>689.41300000000001</v>
          </cell>
          <cell r="BT26">
            <v>689.03300000000013</v>
          </cell>
          <cell r="BU26">
            <v>0</v>
          </cell>
          <cell r="BV26">
            <v>2.9399999999998272</v>
          </cell>
          <cell r="BW26">
            <v>2.5999999999999091</v>
          </cell>
          <cell r="BX26">
            <v>3.3899999999998274</v>
          </cell>
          <cell r="BY26">
            <v>450</v>
          </cell>
          <cell r="BZ26">
            <v>0.96250000000000002</v>
          </cell>
          <cell r="CA26">
            <v>0.5625</v>
          </cell>
          <cell r="CB26">
            <v>2.7699999999998681</v>
          </cell>
          <cell r="CC26">
            <v>2.1321792333691234</v>
          </cell>
          <cell r="CD26">
            <v>4148.0547526180653</v>
          </cell>
          <cell r="CE26">
            <v>3.3797260236705262E-2</v>
          </cell>
          <cell r="CF26">
            <v>278.82739695281839</v>
          </cell>
          <cell r="CG26">
            <v>4426.8821495708835</v>
          </cell>
          <cell r="CH26">
            <v>1.5</v>
          </cell>
          <cell r="CI26">
            <v>4487</v>
          </cell>
          <cell r="CJ26">
            <v>1.4799026575342824</v>
          </cell>
          <cell r="CK26">
            <v>1.5</v>
          </cell>
          <cell r="CL26">
            <v>2</v>
          </cell>
          <cell r="CM26">
            <v>2</v>
          </cell>
        </row>
        <row r="27">
          <cell r="A27">
            <v>16</v>
          </cell>
          <cell r="B27" t="str">
            <v>C15</v>
          </cell>
          <cell r="C27" t="str">
            <v>C16</v>
          </cell>
          <cell r="F27">
            <v>0.35000000000000003</v>
          </cell>
          <cell r="G27">
            <v>5</v>
          </cell>
          <cell r="J27">
            <v>0</v>
          </cell>
          <cell r="K27">
            <v>0</v>
          </cell>
          <cell r="L27">
            <v>4.6541116427098697</v>
          </cell>
          <cell r="M27">
            <v>4.6541116427098697</v>
          </cell>
          <cell r="N27">
            <v>437.8905648792479</v>
          </cell>
          <cell r="O27">
            <v>0.66974137931034572</v>
          </cell>
          <cell r="P27">
            <v>102.64570081822488</v>
          </cell>
          <cell r="S27">
            <v>12.83</v>
          </cell>
          <cell r="T27">
            <v>98</v>
          </cell>
          <cell r="U27">
            <v>1917</v>
          </cell>
          <cell r="V27">
            <v>0.68799999999999994</v>
          </cell>
          <cell r="X27">
            <v>0</v>
          </cell>
          <cell r="Y27">
            <v>0</v>
          </cell>
          <cell r="AA27">
            <v>0</v>
          </cell>
          <cell r="AB27">
            <v>0</v>
          </cell>
          <cell r="AC27">
            <v>0.58479999999999999</v>
          </cell>
          <cell r="AD27">
            <v>7.5029839999999997</v>
          </cell>
          <cell r="AE27">
            <v>23.948652961556085</v>
          </cell>
          <cell r="AF27">
            <v>23.948652961556085</v>
          </cell>
          <cell r="AG27">
            <v>25.231652961556087</v>
          </cell>
          <cell r="AH27">
            <v>127.87735377978098</v>
          </cell>
          <cell r="AI27">
            <v>5.22</v>
          </cell>
          <cell r="AJ27">
            <v>46.51</v>
          </cell>
          <cell r="AK27">
            <v>18</v>
          </cell>
          <cell r="AL27">
            <v>0.45</v>
          </cell>
          <cell r="AM27">
            <v>1.4E-2</v>
          </cell>
          <cell r="AN27">
            <v>9.1291397809982328E-2</v>
          </cell>
          <cell r="AO27">
            <v>0.24960937499999999</v>
          </cell>
          <cell r="AP27">
            <v>0.20286977291107183</v>
          </cell>
          <cell r="AQ27">
            <v>5.5333082548660188</v>
          </cell>
          <cell r="AR27">
            <v>6.9852038707835087</v>
          </cell>
          <cell r="AS27">
            <v>15.783833586338119</v>
          </cell>
          <cell r="AT27">
            <v>1.5605249869198994</v>
          </cell>
          <cell r="AU27">
            <v>1.6518163847298817</v>
          </cell>
          <cell r="AV27">
            <v>11.371534621226271</v>
          </cell>
          <cell r="AW27">
            <v>1808.5644373206262</v>
          </cell>
          <cell r="AX27">
            <v>7.0706551086026137E-2</v>
          </cell>
          <cell r="AY27">
            <v>150.5004077340291</v>
          </cell>
          <cell r="AZ27" t="str">
            <v>21°11'51''</v>
          </cell>
          <cell r="BA27">
            <v>7.1254554098055687</v>
          </cell>
          <cell r="BB27">
            <v>1.294</v>
          </cell>
          <cell r="BC27">
            <v>0.15</v>
          </cell>
          <cell r="BD27">
            <v>0.224</v>
          </cell>
          <cell r="BE27">
            <v>1.6679999999999999</v>
          </cell>
          <cell r="BF27">
            <v>1.6679999999999999</v>
          </cell>
          <cell r="BG27">
            <v>0.30029841452236117</v>
          </cell>
          <cell r="BH27">
            <v>2.6666666666666665</v>
          </cell>
          <cell r="BI27">
            <v>1.2</v>
          </cell>
          <cell r="BJ27">
            <v>4.7930518538132354</v>
          </cell>
          <cell r="BK27">
            <v>5.0426612288132358</v>
          </cell>
          <cell r="BL27">
            <v>1.0675652368827082E-2</v>
          </cell>
          <cell r="BM27">
            <v>6.0640042574184756</v>
          </cell>
          <cell r="BN27">
            <v>5.77</v>
          </cell>
          <cell r="BO27">
            <v>685.40300000000025</v>
          </cell>
          <cell r="BP27">
            <v>682.9730000000003</v>
          </cell>
          <cell r="BQ27">
            <v>685.85300000000029</v>
          </cell>
          <cell r="BR27">
            <v>683.42300000000034</v>
          </cell>
          <cell r="BS27">
            <v>689.03300000000013</v>
          </cell>
          <cell r="BT27">
            <v>684.62300000000005</v>
          </cell>
          <cell r="BU27">
            <v>0</v>
          </cell>
          <cell r="BV27">
            <v>3.1799999999998363</v>
          </cell>
          <cell r="BW27">
            <v>1.1999999999997044</v>
          </cell>
          <cell r="BX27">
            <v>3.6299999999998365</v>
          </cell>
          <cell r="BY27">
            <v>450</v>
          </cell>
          <cell r="BZ27">
            <v>0.96250000000000002</v>
          </cell>
          <cell r="CA27">
            <v>0.5625</v>
          </cell>
          <cell r="CB27">
            <v>2.1899999999997704</v>
          </cell>
          <cell r="CC27">
            <v>1.7900719555872155</v>
          </cell>
          <cell r="CD27">
            <v>3482.5010799720098</v>
          </cell>
          <cell r="CE27">
            <v>5.2978269652359744E-2</v>
          </cell>
          <cell r="CF27">
            <v>437.07072463196789</v>
          </cell>
          <cell r="CG27">
            <v>3919.5718046039779</v>
          </cell>
          <cell r="CH27">
            <v>1.5</v>
          </cell>
          <cell r="CI27">
            <v>4487</v>
          </cell>
          <cell r="CJ27">
            <v>1.3103092727670975</v>
          </cell>
          <cell r="CK27">
            <v>1.5</v>
          </cell>
          <cell r="CL27">
            <v>2</v>
          </cell>
          <cell r="CM27">
            <v>2</v>
          </cell>
        </row>
        <row r="28">
          <cell r="A28">
            <v>17</v>
          </cell>
          <cell r="B28" t="str">
            <v>C16</v>
          </cell>
          <cell r="C28" t="str">
            <v>C17</v>
          </cell>
          <cell r="F28">
            <v>0.35000000000000003</v>
          </cell>
          <cell r="G28">
            <v>5</v>
          </cell>
          <cell r="J28">
            <v>0</v>
          </cell>
          <cell r="K28">
            <v>0</v>
          </cell>
          <cell r="L28">
            <v>4.6541116427098697</v>
          </cell>
          <cell r="M28">
            <v>4.6541116427098697</v>
          </cell>
          <cell r="N28">
            <v>437.8905648792479</v>
          </cell>
          <cell r="O28">
            <v>0.64210396039604045</v>
          </cell>
          <cell r="P28">
            <v>98.409943075158537</v>
          </cell>
          <cell r="S28">
            <v>12.83</v>
          </cell>
          <cell r="T28">
            <v>98</v>
          </cell>
          <cell r="U28">
            <v>1917</v>
          </cell>
          <cell r="V28">
            <v>0.68799999999999994</v>
          </cell>
          <cell r="X28">
            <v>0</v>
          </cell>
          <cell r="Y28">
            <v>0</v>
          </cell>
          <cell r="AA28">
            <v>0</v>
          </cell>
          <cell r="AB28">
            <v>0</v>
          </cell>
          <cell r="AC28">
            <v>0.58479999999999999</v>
          </cell>
          <cell r="AD28">
            <v>7.5029839999999997</v>
          </cell>
          <cell r="AE28">
            <v>23.948652961556085</v>
          </cell>
          <cell r="AF28">
            <v>23.948652961556085</v>
          </cell>
          <cell r="AG28">
            <v>25.231652961556087</v>
          </cell>
          <cell r="AH28">
            <v>123.64159603671462</v>
          </cell>
          <cell r="AI28">
            <v>4.04</v>
          </cell>
          <cell r="AJ28">
            <v>18.79</v>
          </cell>
          <cell r="AK28">
            <v>18</v>
          </cell>
          <cell r="AL28">
            <v>0.45</v>
          </cell>
          <cell r="AM28">
            <v>1.4E-2</v>
          </cell>
          <cell r="AN28">
            <v>0.11251437664031982</v>
          </cell>
          <cell r="AO28">
            <v>0.24521484374999999</v>
          </cell>
          <cell r="AP28">
            <v>0.25003194808959961</v>
          </cell>
          <cell r="AQ28">
            <v>3.9757790513113038</v>
          </cell>
          <cell r="AR28">
            <v>4.4897540672024876</v>
          </cell>
          <cell r="AS28">
            <v>7.6667329164274074</v>
          </cell>
          <cell r="AT28">
            <v>0.80564827037950104</v>
          </cell>
          <cell r="AU28">
            <v>0.91816264701982087</v>
          </cell>
          <cell r="AV28">
            <v>7.2278527823431746</v>
          </cell>
          <cell r="AW28">
            <v>1149.5403158632919</v>
          </cell>
          <cell r="AX28">
            <v>0.1075574247640555</v>
          </cell>
          <cell r="AY28">
            <v>150.4994376613574</v>
          </cell>
          <cell r="AZ28" t="str">
            <v>00°00'00''</v>
          </cell>
          <cell r="BA28">
            <v>1000</v>
          </cell>
          <cell r="BB28">
            <v>1E-3</v>
          </cell>
          <cell r="BC28">
            <v>0.151</v>
          </cell>
          <cell r="BD28">
            <v>5.8000000000000003E-2</v>
          </cell>
          <cell r="BE28">
            <v>0.21</v>
          </cell>
          <cell r="BF28">
            <v>0.20899999999999999</v>
          </cell>
          <cell r="BG28">
            <v>0</v>
          </cell>
          <cell r="BH28">
            <v>0</v>
          </cell>
          <cell r="BI28">
            <v>0</v>
          </cell>
          <cell r="BJ28">
            <v>0</v>
          </cell>
          <cell r="BK28">
            <v>0</v>
          </cell>
          <cell r="BL28">
            <v>0</v>
          </cell>
          <cell r="BM28">
            <v>0</v>
          </cell>
          <cell r="BN28">
            <v>0.21</v>
          </cell>
          <cell r="BO28">
            <v>682.27300000000025</v>
          </cell>
          <cell r="BP28">
            <v>681.51300000000026</v>
          </cell>
          <cell r="BQ28">
            <v>682.7230000000003</v>
          </cell>
          <cell r="BR28">
            <v>681.96300000000031</v>
          </cell>
          <cell r="BS28">
            <v>684.62300000000005</v>
          </cell>
          <cell r="BT28">
            <v>683.44299999999998</v>
          </cell>
          <cell r="BU28">
            <v>0</v>
          </cell>
          <cell r="BV28">
            <v>1.8999999999997499</v>
          </cell>
          <cell r="BW28">
            <v>1.4799999999996771</v>
          </cell>
          <cell r="BX28">
            <v>2.3499999999997501</v>
          </cell>
          <cell r="BY28">
            <v>450</v>
          </cell>
          <cell r="BZ28">
            <v>0.96250000000000002</v>
          </cell>
          <cell r="CA28">
            <v>0.5625</v>
          </cell>
          <cell r="CB28">
            <v>1.6899999999997135</v>
          </cell>
          <cell r="CC28">
            <v>1.4564712123942514</v>
          </cell>
          <cell r="CD28">
            <v>2833.4964716249356</v>
          </cell>
          <cell r="CE28">
            <v>8.5834483443120613E-2</v>
          </cell>
          <cell r="CF28">
            <v>708.13448840574506</v>
          </cell>
          <cell r="CG28">
            <v>3541.6309600306804</v>
          </cell>
          <cell r="CH28">
            <v>1.5</v>
          </cell>
          <cell r="CI28">
            <v>4487</v>
          </cell>
          <cell r="CJ28">
            <v>1.1839639937700068</v>
          </cell>
          <cell r="CK28">
            <v>1.5</v>
          </cell>
          <cell r="CL28">
            <v>2</v>
          </cell>
          <cell r="CM28">
            <v>2</v>
          </cell>
        </row>
        <row r="29">
          <cell r="A29">
            <v>18</v>
          </cell>
          <cell r="B29" t="str">
            <v>C17</v>
          </cell>
          <cell r="C29" t="str">
            <v>C18</v>
          </cell>
          <cell r="D29">
            <v>0.09</v>
          </cell>
          <cell r="F29">
            <v>0.44000000000000006</v>
          </cell>
          <cell r="G29">
            <v>5</v>
          </cell>
          <cell r="J29">
            <v>0</v>
          </cell>
          <cell r="K29">
            <v>0</v>
          </cell>
          <cell r="L29">
            <v>4.6541116427098697</v>
          </cell>
          <cell r="M29">
            <v>4.6541116427098697</v>
          </cell>
          <cell r="N29">
            <v>437.8905648792479</v>
          </cell>
          <cell r="O29">
            <v>0.6266236233907243</v>
          </cell>
          <cell r="P29">
            <v>120.73273186182799</v>
          </cell>
          <cell r="Q29">
            <v>0.09</v>
          </cell>
          <cell r="S29">
            <v>12.92</v>
          </cell>
          <cell r="T29">
            <v>98</v>
          </cell>
          <cell r="U29">
            <v>1952</v>
          </cell>
          <cell r="V29">
            <v>0.68799999999999994</v>
          </cell>
          <cell r="X29">
            <v>0</v>
          </cell>
          <cell r="Y29">
            <v>0</v>
          </cell>
          <cell r="AA29">
            <v>0</v>
          </cell>
          <cell r="AB29">
            <v>0</v>
          </cell>
          <cell r="AC29">
            <v>0.58479999999999999</v>
          </cell>
          <cell r="AD29">
            <v>7.5556159999999997</v>
          </cell>
          <cell r="AE29">
            <v>24.104294214297553</v>
          </cell>
          <cell r="AF29">
            <v>24.104294214297553</v>
          </cell>
          <cell r="AG29">
            <v>25.396294214297555</v>
          </cell>
          <cell r="AH29">
            <v>146.12902607612554</v>
          </cell>
          <cell r="AI29">
            <v>64.47</v>
          </cell>
          <cell r="AJ29">
            <v>0.38</v>
          </cell>
          <cell r="AK29">
            <v>18</v>
          </cell>
          <cell r="AL29">
            <v>0.45</v>
          </cell>
          <cell r="AM29">
            <v>1.4E-2</v>
          </cell>
          <cell r="AN29">
            <v>0.36901016235351564</v>
          </cell>
          <cell r="AO29">
            <v>0.26806640625</v>
          </cell>
          <cell r="AP29">
            <v>0.8200225830078125</v>
          </cell>
          <cell r="AQ29">
            <v>1.0469238242441505</v>
          </cell>
          <cell r="AR29">
            <v>0.52562657530616341</v>
          </cell>
          <cell r="AS29">
            <v>0.41680087223403262</v>
          </cell>
          <cell r="AT29">
            <v>5.5863888571355602E-2</v>
          </cell>
          <cell r="AU29">
            <v>0.42487405092487124</v>
          </cell>
          <cell r="AV29">
            <v>1.0278688540258512</v>
          </cell>
          <cell r="AW29">
            <v>163.47547780848203</v>
          </cell>
          <cell r="AX29">
            <v>0.89388957925127743</v>
          </cell>
          <cell r="AY29">
            <v>208.24170826422633</v>
          </cell>
          <cell r="AZ29" t="str">
            <v>57°44'32''</v>
          </cell>
          <cell r="BA29">
            <v>2.4182077430262381</v>
          </cell>
          <cell r="BB29">
            <v>1E-3</v>
          </cell>
          <cell r="BC29">
            <v>0.15</v>
          </cell>
          <cell r="BD29">
            <v>6.4000000000000001E-2</v>
          </cell>
          <cell r="BE29">
            <v>0.215</v>
          </cell>
          <cell r="BF29">
            <v>0.215</v>
          </cell>
          <cell r="BG29">
            <v>0.34315939100466136</v>
          </cell>
          <cell r="BH29">
            <v>2.6666666666666665</v>
          </cell>
          <cell r="BI29">
            <v>1.2</v>
          </cell>
          <cell r="BJ29">
            <v>4.2089160445659177E-2</v>
          </cell>
          <cell r="BK29">
            <v>0.31015556669565919</v>
          </cell>
          <cell r="BL29">
            <v>1.5244101460617611E-2</v>
          </cell>
          <cell r="BM29">
            <v>0.39047960178753216</v>
          </cell>
          <cell r="BN29">
            <v>0.28000000000000003</v>
          </cell>
          <cell r="BO29">
            <v>681.38300000000027</v>
          </cell>
          <cell r="BP29">
            <v>681.14300000000026</v>
          </cell>
          <cell r="BQ29">
            <v>681.83300000000031</v>
          </cell>
          <cell r="BR29">
            <v>681.5930000000003</v>
          </cell>
          <cell r="BS29">
            <v>683.44299999999998</v>
          </cell>
          <cell r="BT29">
            <v>684.57300000000009</v>
          </cell>
          <cell r="BU29">
            <v>0</v>
          </cell>
          <cell r="BV29">
            <v>1.6099999999996726</v>
          </cell>
          <cell r="BW29">
            <v>2.9799999999997908</v>
          </cell>
          <cell r="BX29">
            <v>2.0599999999996728</v>
          </cell>
          <cell r="BY29">
            <v>450</v>
          </cell>
          <cell r="BZ29">
            <v>0.96250000000000002</v>
          </cell>
          <cell r="CA29">
            <v>0.5625</v>
          </cell>
          <cell r="CB29">
            <v>2.2949999999997317</v>
          </cell>
          <cell r="CC29">
            <v>1.8554138980513093</v>
          </cell>
          <cell r="CD29">
            <v>3609.6207661323515</v>
          </cell>
          <cell r="CE29">
            <v>4.8474597514741369E-2</v>
          </cell>
          <cell r="CF29">
            <v>399.9154294966163</v>
          </cell>
          <cell r="CG29">
            <v>4009.536195628968</v>
          </cell>
          <cell r="CH29">
            <v>1.5</v>
          </cell>
          <cell r="CI29">
            <v>4487</v>
          </cell>
          <cell r="CJ29">
            <v>1.3403842864817144</v>
          </cell>
          <cell r="CK29">
            <v>1.5</v>
          </cell>
          <cell r="CL29">
            <v>2</v>
          </cell>
          <cell r="CM29">
            <v>2</v>
          </cell>
        </row>
        <row r="30">
          <cell r="A30">
            <v>19</v>
          </cell>
          <cell r="B30" t="str">
            <v>C18</v>
          </cell>
          <cell r="C30" t="str">
            <v>C19</v>
          </cell>
          <cell r="D30">
            <v>0.04</v>
          </cell>
          <cell r="E30">
            <v>2.5499999999999998</v>
          </cell>
          <cell r="F30">
            <v>3.03</v>
          </cell>
          <cell r="G30">
            <v>5</v>
          </cell>
          <cell r="J30">
            <v>0</v>
          </cell>
          <cell r="K30">
            <v>1.0409620105724</v>
          </cell>
          <cell r="L30">
            <v>5.6950736532822699</v>
          </cell>
          <cell r="M30">
            <v>5.6950736532822699</v>
          </cell>
          <cell r="N30">
            <v>418.73477282316048</v>
          </cell>
          <cell r="O30">
            <v>0.64050518134715029</v>
          </cell>
          <cell r="P30">
            <v>812.65142855847216</v>
          </cell>
          <cell r="Q30">
            <v>0.04</v>
          </cell>
          <cell r="R30">
            <v>2.5499999999999998</v>
          </cell>
          <cell r="S30">
            <v>15.51</v>
          </cell>
          <cell r="T30">
            <v>98</v>
          </cell>
          <cell r="U30">
            <v>2967</v>
          </cell>
          <cell r="V30">
            <v>0.68799999999999994</v>
          </cell>
          <cell r="X30">
            <v>0</v>
          </cell>
          <cell r="Y30">
            <v>0</v>
          </cell>
          <cell r="AA30">
            <v>0</v>
          </cell>
          <cell r="AB30">
            <v>0</v>
          </cell>
          <cell r="AC30">
            <v>0.58479999999999999</v>
          </cell>
          <cell r="AD30">
            <v>9.0702479999999994</v>
          </cell>
          <cell r="AE30">
            <v>28.551399527413498</v>
          </cell>
          <cell r="AF30">
            <v>28.551399527413498</v>
          </cell>
          <cell r="AG30">
            <v>30.102399527413496</v>
          </cell>
          <cell r="AH30">
            <v>842.75382808588563</v>
          </cell>
          <cell r="AI30">
            <v>19.3</v>
          </cell>
          <cell r="AJ30">
            <v>12.56</v>
          </cell>
          <cell r="AK30">
            <v>28</v>
          </cell>
          <cell r="AL30">
            <v>0.70000000000000007</v>
          </cell>
          <cell r="AM30">
            <v>1.2999999999999999E-2</v>
          </cell>
          <cell r="AN30">
            <v>0.27372342944145206</v>
          </cell>
          <cell r="AO30">
            <v>0.57541503906250013</v>
          </cell>
          <cell r="AP30">
            <v>0.39103347063064575</v>
          </cell>
          <cell r="AQ30">
            <v>6.0432101652517645</v>
          </cell>
          <cell r="AR30">
            <v>4.2668532950937799</v>
          </cell>
          <cell r="AS30">
            <v>11.682602929841305</v>
          </cell>
          <cell r="AT30">
            <v>1.8613857849848245</v>
          </cell>
          <cell r="AU30">
            <v>2.1351092144262767</v>
          </cell>
          <cell r="AV30">
            <v>8.5437610854409787</v>
          </cell>
          <cell r="AW30">
            <v>3288.0245898558483</v>
          </cell>
          <cell r="AX30">
            <v>0.25631007465270605</v>
          </cell>
          <cell r="AY30">
            <v>114.73554446443033</v>
          </cell>
          <cell r="AZ30" t="str">
            <v>93°30'22''</v>
          </cell>
          <cell r="BA30">
            <v>1.0077907318737453</v>
          </cell>
          <cell r="BB30">
            <v>1.71</v>
          </cell>
          <cell r="BC30">
            <v>0.18099999999999999</v>
          </cell>
          <cell r="BD30">
            <v>0.25600000000000001</v>
          </cell>
          <cell r="BE30">
            <v>2.1470000000000002</v>
          </cell>
          <cell r="BF30">
            <v>2.1470000000000002</v>
          </cell>
          <cell r="BG30">
            <v>0.65576210616210429</v>
          </cell>
          <cell r="BH30">
            <v>2.1428571428571428</v>
          </cell>
          <cell r="BI30">
            <v>1.2</v>
          </cell>
          <cell r="BJ30">
            <v>0</v>
          </cell>
          <cell r="BK30">
            <v>0</v>
          </cell>
          <cell r="BL30">
            <v>0</v>
          </cell>
          <cell r="BM30">
            <v>1.2779304091405184</v>
          </cell>
          <cell r="BN30">
            <v>0.91</v>
          </cell>
          <cell r="BO30">
            <v>680.29300000000023</v>
          </cell>
          <cell r="BP30">
            <v>677.87300000000027</v>
          </cell>
          <cell r="BQ30">
            <v>680.99300000000028</v>
          </cell>
          <cell r="BR30">
            <v>678.57300000000032</v>
          </cell>
          <cell r="BS30">
            <v>684.57300000000009</v>
          </cell>
          <cell r="BT30">
            <v>679.55300000000011</v>
          </cell>
          <cell r="BU30">
            <v>0</v>
          </cell>
          <cell r="BV30">
            <v>3.5799999999998136</v>
          </cell>
          <cell r="BW30">
            <v>0.97999999999979082</v>
          </cell>
          <cell r="BX30">
            <v>4.2799999999998137</v>
          </cell>
          <cell r="BY30">
            <v>700</v>
          </cell>
          <cell r="BZ30">
            <v>1.2749999999999999</v>
          </cell>
          <cell r="CA30">
            <v>0.875</v>
          </cell>
          <cell r="CB30">
            <v>2.2799999999998022</v>
          </cell>
          <cell r="CC30">
            <v>1.478405219135404</v>
          </cell>
          <cell r="CD30">
            <v>5046.9982171496813</v>
          </cell>
          <cell r="CE30">
            <v>7.5050793024618923E-2</v>
          </cell>
          <cell r="CF30">
            <v>619.16904245310616</v>
          </cell>
          <cell r="CG30">
            <v>5666.1672596027875</v>
          </cell>
          <cell r="CH30">
            <v>1.25</v>
          </cell>
          <cell r="CI30">
            <v>3416</v>
          </cell>
          <cell r="CJ30">
            <v>2.0733925862129636</v>
          </cell>
          <cell r="CK30">
            <v>2.2000000000000002</v>
          </cell>
          <cell r="CL30">
            <v>2</v>
          </cell>
          <cell r="CM30">
            <v>3</v>
          </cell>
        </row>
        <row r="31">
          <cell r="A31">
            <v>20</v>
          </cell>
          <cell r="B31" t="str">
            <v>C19</v>
          </cell>
          <cell r="C31" t="str">
            <v>C20</v>
          </cell>
          <cell r="D31">
            <v>0.06</v>
          </cell>
          <cell r="F31">
            <v>3.09</v>
          </cell>
          <cell r="G31">
            <v>5</v>
          </cell>
          <cell r="J31">
            <v>0</v>
          </cell>
          <cell r="K31">
            <v>0.1114086862725861</v>
          </cell>
          <cell r="L31">
            <v>5.8064823395548562</v>
          </cell>
          <cell r="M31">
            <v>5.8064823395548562</v>
          </cell>
          <cell r="N31">
            <v>416.77659245846382</v>
          </cell>
          <cell r="O31">
            <v>0.63959865053513276</v>
          </cell>
          <cell r="P31">
            <v>823.70051548318918</v>
          </cell>
          <cell r="Q31">
            <v>0.06</v>
          </cell>
          <cell r="S31">
            <v>15.57</v>
          </cell>
          <cell r="T31">
            <v>98</v>
          </cell>
          <cell r="U31">
            <v>2991</v>
          </cell>
          <cell r="V31">
            <v>0.68799999999999994</v>
          </cell>
          <cell r="X31">
            <v>0</v>
          </cell>
          <cell r="Y31">
            <v>0</v>
          </cell>
          <cell r="AA31">
            <v>0</v>
          </cell>
          <cell r="AB31">
            <v>0</v>
          </cell>
          <cell r="AC31">
            <v>0.58479999999999999</v>
          </cell>
          <cell r="AD31">
            <v>9.1053359999999994</v>
          </cell>
          <cell r="AE31">
            <v>28.653739317893354</v>
          </cell>
          <cell r="AF31">
            <v>28.653739317893354</v>
          </cell>
          <cell r="AG31">
            <v>30.210739317893353</v>
          </cell>
          <cell r="AH31">
            <v>853.91125480108258</v>
          </cell>
          <cell r="AI31">
            <v>21.49</v>
          </cell>
          <cell r="AJ31">
            <v>19.920000000000002</v>
          </cell>
          <cell r="AK31">
            <v>28</v>
          </cell>
          <cell r="AL31">
            <v>0.70000000000000007</v>
          </cell>
          <cell r="AM31">
            <v>1.2999999999999999E-2</v>
          </cell>
          <cell r="AN31">
            <v>0.24419292211532592</v>
          </cell>
          <cell r="AO31">
            <v>0.57866210937500018</v>
          </cell>
          <cell r="AP31">
            <v>0.3488470315933227</v>
          </cell>
          <cell r="AQ31">
            <v>7.1455995945685054</v>
          </cell>
          <cell r="AR31">
            <v>5.3862416836514919</v>
          </cell>
          <cell r="AS31">
            <v>16.817122932812747</v>
          </cell>
          <cell r="AT31">
            <v>2.602425767884688</v>
          </cell>
          <cell r="AU31">
            <v>2.8466186900000139</v>
          </cell>
          <cell r="AV31">
            <v>10.75966977857024</v>
          </cell>
          <cell r="AW31">
            <v>4140.806192597528</v>
          </cell>
          <cell r="AX31">
            <v>0.20621859973248929</v>
          </cell>
          <cell r="AY31">
            <v>114.73715898942989</v>
          </cell>
          <cell r="AZ31" t="str">
            <v>00°00'00''</v>
          </cell>
          <cell r="BA31">
            <v>1000</v>
          </cell>
          <cell r="BB31">
            <v>0.71199999999999997</v>
          </cell>
          <cell r="BC31">
            <v>7.3999999999999996E-2</v>
          </cell>
          <cell r="BD31">
            <v>0.111</v>
          </cell>
          <cell r="BE31">
            <v>0.89699999999999991</v>
          </cell>
          <cell r="BF31">
            <v>0.89699999999999991</v>
          </cell>
          <cell r="BG31">
            <v>0</v>
          </cell>
          <cell r="BH31">
            <v>0</v>
          </cell>
          <cell r="BI31">
            <v>0</v>
          </cell>
          <cell r="BJ31">
            <v>0</v>
          </cell>
          <cell r="BK31">
            <v>0</v>
          </cell>
          <cell r="BL31">
            <v>0</v>
          </cell>
          <cell r="BM31">
            <v>0</v>
          </cell>
          <cell r="BN31">
            <v>0.9</v>
          </cell>
          <cell r="BO31">
            <v>676.98300000000029</v>
          </cell>
          <cell r="BP31">
            <v>672.70300000000032</v>
          </cell>
          <cell r="BQ31">
            <v>677.68300000000033</v>
          </cell>
          <cell r="BR31">
            <v>673.40300000000036</v>
          </cell>
          <cell r="BS31">
            <v>679.55300000000011</v>
          </cell>
          <cell r="BT31">
            <v>674.35300000000007</v>
          </cell>
          <cell r="BU31">
            <v>0</v>
          </cell>
          <cell r="BV31">
            <v>1.8699999999997772</v>
          </cell>
          <cell r="BW31">
            <v>0.94999999999970441</v>
          </cell>
          <cell r="BX31">
            <v>2.5699999999997774</v>
          </cell>
          <cell r="BY31">
            <v>700</v>
          </cell>
          <cell r="BZ31">
            <v>1.2749999999999999</v>
          </cell>
          <cell r="CA31">
            <v>0.875</v>
          </cell>
          <cell r="CB31">
            <v>1.4099999999997408</v>
          </cell>
          <cell r="CC31">
            <v>0.98163236546473365</v>
          </cell>
          <cell r="CD31">
            <v>3351.1088396280757</v>
          </cell>
          <cell r="CE31">
            <v>0.17724447485870864</v>
          </cell>
          <cell r="CF31">
            <v>1462.2669175843464</v>
          </cell>
          <cell r="CG31">
            <v>4813.3757572124223</v>
          </cell>
          <cell r="CH31">
            <v>1.25</v>
          </cell>
          <cell r="CI31">
            <v>3416</v>
          </cell>
          <cell r="CJ31">
            <v>1.7613348057715246</v>
          </cell>
          <cell r="CK31">
            <v>1.9</v>
          </cell>
          <cell r="CL31">
            <v>2</v>
          </cell>
          <cell r="CM31">
            <v>3</v>
          </cell>
        </row>
        <row r="32">
          <cell r="A32">
            <v>21</v>
          </cell>
          <cell r="B32" t="str">
            <v>C20</v>
          </cell>
          <cell r="C32" t="str">
            <v>A21</v>
          </cell>
          <cell r="F32">
            <v>3.09</v>
          </cell>
          <cell r="G32">
            <v>5</v>
          </cell>
          <cell r="J32">
            <v>0</v>
          </cell>
          <cell r="K32">
            <v>3.8589780837585699E-2</v>
          </cell>
          <cell r="L32">
            <v>5.8450721203924418</v>
          </cell>
          <cell r="M32">
            <v>5.8450721203924418</v>
          </cell>
          <cell r="N32">
            <v>416.1022764375839</v>
          </cell>
          <cell r="O32">
            <v>0.63457776427703505</v>
          </cell>
          <cell r="P32">
            <v>815.91218958335151</v>
          </cell>
          <cell r="S32">
            <v>15.57</v>
          </cell>
          <cell r="T32">
            <v>98</v>
          </cell>
          <cell r="U32">
            <v>2991</v>
          </cell>
          <cell r="V32">
            <v>0.68799999999999994</v>
          </cell>
          <cell r="X32">
            <v>0</v>
          </cell>
          <cell r="Y32">
            <v>0</v>
          </cell>
          <cell r="AA32">
            <v>0</v>
          </cell>
          <cell r="AB32">
            <v>0</v>
          </cell>
          <cell r="AC32">
            <v>0.58479999999999999</v>
          </cell>
          <cell r="AD32">
            <v>9.1053359999999994</v>
          </cell>
          <cell r="AE32">
            <v>28.653739317893354</v>
          </cell>
          <cell r="AF32">
            <v>28.653739317893354</v>
          </cell>
          <cell r="AG32">
            <v>30.210739317893353</v>
          </cell>
          <cell r="AH32">
            <v>846.1229289012449</v>
          </cell>
          <cell r="AI32">
            <v>16.46</v>
          </cell>
          <cell r="AJ32">
            <v>5.71</v>
          </cell>
          <cell r="AK32">
            <v>24</v>
          </cell>
          <cell r="AL32">
            <v>0.60000000000000009</v>
          </cell>
          <cell r="AM32">
            <v>1.2999999999999999E-2</v>
          </cell>
          <cell r="AN32">
            <v>0.36759567260742199</v>
          </cell>
          <cell r="AO32">
            <v>0.56345214843750013</v>
          </cell>
          <cell r="AP32">
            <v>0.61265945434570324</v>
          </cell>
          <cell r="AQ32">
            <v>4.659697786559974</v>
          </cell>
          <cell r="AR32">
            <v>2.6670380059460763</v>
          </cell>
          <cell r="AS32">
            <v>6.6460351725848561</v>
          </cell>
          <cell r="AT32">
            <v>1.1066658237549398</v>
          </cell>
          <cell r="AU32">
            <v>1.4742614963623617</v>
          </cell>
          <cell r="AV32">
            <v>5.1980581877270664</v>
          </cell>
          <cell r="AW32">
            <v>1469.7163273946069</v>
          </cell>
          <cell r="AX32">
            <v>0.57570492559008479</v>
          </cell>
          <cell r="AY32">
            <v>99.698075365859424</v>
          </cell>
          <cell r="AZ32" t="str">
            <v>15°02'21''</v>
          </cell>
          <cell r="BA32">
            <v>9.4697332935740395</v>
          </cell>
          <cell r="BB32">
            <v>1E-3</v>
          </cell>
          <cell r="BC32">
            <v>0.29899999999999999</v>
          </cell>
          <cell r="BD32">
            <v>0.35499999999999998</v>
          </cell>
          <cell r="BE32">
            <v>0.65500000000000003</v>
          </cell>
          <cell r="BF32">
            <v>0.65399999999999991</v>
          </cell>
          <cell r="BG32">
            <v>0</v>
          </cell>
          <cell r="BH32">
            <v>0</v>
          </cell>
          <cell r="BI32">
            <v>0</v>
          </cell>
          <cell r="BJ32">
            <v>0</v>
          </cell>
          <cell r="BK32">
            <v>0</v>
          </cell>
          <cell r="BL32">
            <v>0</v>
          </cell>
          <cell r="BM32">
            <v>0</v>
          </cell>
          <cell r="BN32">
            <v>0.1</v>
          </cell>
          <cell r="BO32">
            <v>671.11300000000028</v>
          </cell>
          <cell r="BP32">
            <v>670.17300000000023</v>
          </cell>
          <cell r="BQ32">
            <v>671.71300000000031</v>
          </cell>
          <cell r="BR32">
            <v>670.77300000000025</v>
          </cell>
          <cell r="BS32">
            <v>674.35300000000007</v>
          </cell>
          <cell r="BT32">
            <v>672.02300000000014</v>
          </cell>
          <cell r="BU32">
            <v>1.5900000000000318</v>
          </cell>
          <cell r="BV32">
            <v>2.639999999999759</v>
          </cell>
          <cell r="BW32">
            <v>1.2499999999998863</v>
          </cell>
          <cell r="BX32">
            <v>3.2399999999997591</v>
          </cell>
          <cell r="BY32">
            <v>600</v>
          </cell>
          <cell r="BZ32">
            <v>1.1499999999999999</v>
          </cell>
          <cell r="CA32">
            <v>0.75</v>
          </cell>
          <cell r="CB32">
            <v>1.9449999999998226</v>
          </cell>
          <cell r="CC32">
            <v>1.412298630530689</v>
          </cell>
          <cell r="CD32">
            <v>3922.3063716413558</v>
          </cell>
          <cell r="CE32">
            <v>8.7159735983932562E-2</v>
          </cell>
          <cell r="CF32">
            <v>719.06782186744363</v>
          </cell>
          <cell r="CG32">
            <v>4641.3741935087992</v>
          </cell>
          <cell r="CH32">
            <v>1.25</v>
          </cell>
          <cell r="CI32">
            <v>2928</v>
          </cell>
          <cell r="CJ32">
            <v>1.9814609774200818</v>
          </cell>
          <cell r="CK32">
            <v>2.2000000000000002</v>
          </cell>
          <cell r="CL32">
            <v>2</v>
          </cell>
          <cell r="CM32">
            <v>3</v>
          </cell>
        </row>
        <row r="33">
          <cell r="A33">
            <v>22</v>
          </cell>
          <cell r="B33" t="str">
            <v>A21</v>
          </cell>
          <cell r="C33" t="str">
            <v>C725</v>
          </cell>
          <cell r="E33">
            <v>-3</v>
          </cell>
          <cell r="F33">
            <v>8.9999999999999858E-2</v>
          </cell>
          <cell r="G33">
            <v>5</v>
          </cell>
          <cell r="J33">
            <v>0</v>
          </cell>
          <cell r="K33">
            <v>0.48517237035901284</v>
          </cell>
          <cell r="L33">
            <v>6.330244490751455</v>
          </cell>
          <cell r="M33">
            <v>6.330244490751455</v>
          </cell>
          <cell r="N33">
            <v>407.79409737979614</v>
          </cell>
          <cell r="O33">
            <v>0.62647629310344866</v>
          </cell>
          <cell r="P33">
            <v>22.992600102836498</v>
          </cell>
          <cell r="S33">
            <v>15.57</v>
          </cell>
          <cell r="T33">
            <v>98</v>
          </cell>
          <cell r="U33">
            <v>2991</v>
          </cell>
          <cell r="V33">
            <v>0.68799999999999994</v>
          </cell>
          <cell r="X33">
            <v>0</v>
          </cell>
          <cell r="Y33">
            <v>0</v>
          </cell>
          <cell r="AA33">
            <v>0</v>
          </cell>
          <cell r="AB33">
            <v>0</v>
          </cell>
          <cell r="AC33">
            <v>0.58479999999999999</v>
          </cell>
          <cell r="AD33">
            <v>9.1053359999999994</v>
          </cell>
          <cell r="AE33">
            <v>28.653739317893354</v>
          </cell>
          <cell r="AF33">
            <v>28.653739317893354</v>
          </cell>
          <cell r="AG33">
            <v>30.210739317893353</v>
          </cell>
          <cell r="AH33">
            <v>53.203339420729847</v>
          </cell>
          <cell r="AI33">
            <v>18.559999999999999</v>
          </cell>
          <cell r="AJ33">
            <v>0.5</v>
          </cell>
          <cell r="AK33">
            <v>12</v>
          </cell>
          <cell r="AL33">
            <v>0.30000000000000004</v>
          </cell>
          <cell r="AM33">
            <v>1.4E-2</v>
          </cell>
          <cell r="AN33">
            <v>0.23405742645263677</v>
          </cell>
          <cell r="AO33">
            <v>0.17929687500000002</v>
          </cell>
          <cell r="AP33">
            <v>0.78019142150878917</v>
          </cell>
          <cell r="AQ33">
            <v>0.89916319209920159</v>
          </cell>
          <cell r="AR33">
            <v>0.58778155347259819</v>
          </cell>
          <cell r="AS33">
            <v>0.35221054419674536</v>
          </cell>
          <cell r="AT33">
            <v>4.1207667993171541E-2</v>
          </cell>
          <cell r="AU33">
            <v>0.27526509444580832</v>
          </cell>
          <cell r="AV33">
            <v>0.89978083297385381</v>
          </cell>
          <cell r="AW33">
            <v>63.601759231010206</v>
          </cell>
          <cell r="AX33">
            <v>0.83650735551965016</v>
          </cell>
          <cell r="AY33">
            <v>119.92178337811953</v>
          </cell>
          <cell r="AZ33" t="str">
            <v>20°13'25''</v>
          </cell>
          <cell r="BA33">
            <v>11.214496684338839</v>
          </cell>
          <cell r="BB33">
            <v>1E-3</v>
          </cell>
          <cell r="BC33">
            <v>0.21299999999999999</v>
          </cell>
          <cell r="BD33">
            <v>0.02</v>
          </cell>
          <cell r="BE33">
            <v>0.23399999999999999</v>
          </cell>
          <cell r="BF33">
            <v>0.23399999999999999</v>
          </cell>
          <cell r="BG33">
            <v>0.34429160941380316</v>
          </cell>
          <cell r="BH33">
            <v>3.9999999999999991</v>
          </cell>
          <cell r="BI33">
            <v>1.2</v>
          </cell>
          <cell r="BJ33">
            <v>3.2357977204485085E-2</v>
          </cell>
          <cell r="BK33">
            <v>0.2116548522044851</v>
          </cell>
          <cell r="BL33">
            <v>1.0252508574409323E-2</v>
          </cell>
          <cell r="BM33">
            <v>0.26628883293467331</v>
          </cell>
          <cell r="BN33">
            <v>-0.1</v>
          </cell>
          <cell r="BO33">
            <v>670.14300000000026</v>
          </cell>
          <cell r="BP33">
            <v>670.05300000000022</v>
          </cell>
          <cell r="BQ33">
            <v>670.44300000000021</v>
          </cell>
          <cell r="BR33">
            <v>670.35300000000018</v>
          </cell>
          <cell r="BS33">
            <v>672.02300000000014</v>
          </cell>
          <cell r="BT33">
            <v>672.40300000000002</v>
          </cell>
          <cell r="BU33">
            <v>0</v>
          </cell>
          <cell r="BV33">
            <v>1.5799999999999272</v>
          </cell>
          <cell r="BW33">
            <v>2.0499999999998408</v>
          </cell>
          <cell r="BX33">
            <v>1.8799999999999273</v>
          </cell>
          <cell r="BY33">
            <v>300</v>
          </cell>
          <cell r="BZ33">
            <v>0.77500000000000002</v>
          </cell>
          <cell r="CA33">
            <v>0.375</v>
          </cell>
          <cell r="CB33">
            <v>1.814999999999884</v>
          </cell>
          <cell r="CC33">
            <v>1.8301559529052325</v>
          </cell>
          <cell r="CD33">
            <v>2308.3985803487813</v>
          </cell>
          <cell r="CE33">
            <v>5.0728678463819565E-2</v>
          </cell>
          <cell r="CF33">
            <v>418.51159732651143</v>
          </cell>
          <cell r="CG33">
            <v>2726.9101776752927</v>
          </cell>
          <cell r="CH33">
            <v>1.5</v>
          </cell>
          <cell r="CI33">
            <v>3365</v>
          </cell>
          <cell r="CJ33">
            <v>1.215561743391661</v>
          </cell>
          <cell r="CK33">
            <v>1.5</v>
          </cell>
          <cell r="CL33">
            <v>2</v>
          </cell>
          <cell r="CM33">
            <v>2</v>
          </cell>
        </row>
        <row r="34">
          <cell r="A34">
            <v>23</v>
          </cell>
          <cell r="F34">
            <v>0</v>
          </cell>
          <cell r="G34">
            <v>0</v>
          </cell>
          <cell r="J34">
            <v>0</v>
          </cell>
          <cell r="L34">
            <v>0</v>
          </cell>
          <cell r="M34">
            <v>0</v>
          </cell>
          <cell r="N34">
            <v>0</v>
          </cell>
          <cell r="O34">
            <v>0</v>
          </cell>
          <cell r="P34">
            <v>0</v>
          </cell>
          <cell r="S34">
            <v>0</v>
          </cell>
          <cell r="T34">
            <v>98</v>
          </cell>
          <cell r="U34">
            <v>0</v>
          </cell>
          <cell r="V34">
            <v>0.68799999999999994</v>
          </cell>
          <cell r="X34">
            <v>0</v>
          </cell>
          <cell r="Y34">
            <v>0</v>
          </cell>
          <cell r="AA34">
            <v>0</v>
          </cell>
          <cell r="AB34">
            <v>0</v>
          </cell>
          <cell r="AC34">
            <v>0</v>
          </cell>
          <cell r="AD34">
            <v>0</v>
          </cell>
          <cell r="AE34">
            <v>0</v>
          </cell>
          <cell r="AF34">
            <v>0</v>
          </cell>
          <cell r="AG34">
            <v>0</v>
          </cell>
          <cell r="AH34">
            <v>0</v>
          </cell>
          <cell r="AI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670.05300000000022</v>
          </cell>
          <cell r="BP34">
            <v>0</v>
          </cell>
          <cell r="BQ34">
            <v>670.05300000000022</v>
          </cell>
          <cell r="BR34">
            <v>0</v>
          </cell>
          <cell r="BS34">
            <v>0</v>
          </cell>
          <cell r="BT34">
            <v>0</v>
          </cell>
          <cell r="BU34">
            <v>0</v>
          </cell>
          <cell r="BV34">
            <v>0</v>
          </cell>
          <cell r="BW34">
            <v>0</v>
          </cell>
          <cell r="BX34">
            <v>0</v>
          </cell>
          <cell r="BY34">
            <v>0</v>
          </cell>
          <cell r="BZ34">
            <v>0.4</v>
          </cell>
          <cell r="CA34">
            <v>0</v>
          </cell>
          <cell r="CB34">
            <v>0</v>
          </cell>
          <cell r="CC34">
            <v>0</v>
          </cell>
          <cell r="CD34">
            <v>0</v>
          </cell>
          <cell r="CE34" t="e">
            <v>#VALUE!</v>
          </cell>
          <cell r="CF34" t="e">
            <v>#VALUE!</v>
          </cell>
          <cell r="CG34" t="e">
            <v>#VALUE!</v>
          </cell>
          <cell r="CH34">
            <v>1.5</v>
          </cell>
          <cell r="CI34" t="e">
            <v>#VALUE!</v>
          </cell>
          <cell r="CJ34" t="e">
            <v>#VALUE!</v>
          </cell>
          <cell r="CK34" t="e">
            <v>#VALUE!</v>
          </cell>
          <cell r="CL34">
            <v>2</v>
          </cell>
          <cell r="CM34">
            <v>2</v>
          </cell>
        </row>
        <row r="35">
          <cell r="A35">
            <v>24</v>
          </cell>
          <cell r="C35">
            <v>0</v>
          </cell>
          <cell r="F35">
            <v>0</v>
          </cell>
          <cell r="G35">
            <v>0</v>
          </cell>
          <cell r="J35">
            <v>0</v>
          </cell>
          <cell r="L35">
            <v>0</v>
          </cell>
          <cell r="M35">
            <v>0</v>
          </cell>
          <cell r="N35">
            <v>0</v>
          </cell>
          <cell r="O35">
            <v>0</v>
          </cell>
          <cell r="P35">
            <v>0</v>
          </cell>
          <cell r="S35">
            <v>0</v>
          </cell>
          <cell r="T35">
            <v>98</v>
          </cell>
          <cell r="U35">
            <v>0</v>
          </cell>
          <cell r="V35">
            <v>0.68799999999999994</v>
          </cell>
          <cell r="X35">
            <v>0</v>
          </cell>
          <cell r="Y35">
            <v>0</v>
          </cell>
          <cell r="AA35">
            <v>0</v>
          </cell>
          <cell r="AB35">
            <v>0</v>
          </cell>
          <cell r="AC35">
            <v>0</v>
          </cell>
          <cell r="AD35">
            <v>0</v>
          </cell>
          <cell r="AE35">
            <v>0</v>
          </cell>
          <cell r="AF35">
            <v>0</v>
          </cell>
          <cell r="AG35">
            <v>0</v>
          </cell>
          <cell r="AH35">
            <v>0</v>
          </cell>
          <cell r="AI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0.4</v>
          </cell>
          <cell r="CA35">
            <v>0</v>
          </cell>
          <cell r="CB35">
            <v>0</v>
          </cell>
          <cell r="CC35">
            <v>0</v>
          </cell>
          <cell r="CD35">
            <v>0</v>
          </cell>
          <cell r="CE35" t="e">
            <v>#VALUE!</v>
          </cell>
          <cell r="CF35" t="e">
            <v>#VALUE!</v>
          </cell>
          <cell r="CG35" t="e">
            <v>#VALUE!</v>
          </cell>
          <cell r="CH35">
            <v>1.5</v>
          </cell>
          <cell r="CI35" t="e">
            <v>#VALUE!</v>
          </cell>
          <cell r="CJ35" t="e">
            <v>#VALUE!</v>
          </cell>
          <cell r="CK35" t="e">
            <v>#VALUE!</v>
          </cell>
          <cell r="CL35">
            <v>2</v>
          </cell>
          <cell r="CM35">
            <v>2</v>
          </cell>
        </row>
        <row r="36">
          <cell r="A36">
            <v>25</v>
          </cell>
          <cell r="B36" t="str">
            <v>C65</v>
          </cell>
          <cell r="C36" t="str">
            <v>C02</v>
          </cell>
          <cell r="D36">
            <v>1.06</v>
          </cell>
          <cell r="F36">
            <v>1.06</v>
          </cell>
          <cell r="G36">
            <v>5</v>
          </cell>
          <cell r="H36">
            <v>36.799999999999997</v>
          </cell>
          <cell r="I36">
            <v>16</v>
          </cell>
          <cell r="J36">
            <v>43.478260869565219</v>
          </cell>
          <cell r="K36">
            <v>4.8647885230008001E-2</v>
          </cell>
          <cell r="L36">
            <v>1.9674559208888331</v>
          </cell>
          <cell r="M36">
            <v>3</v>
          </cell>
          <cell r="N36">
            <v>471.90281881227315</v>
          </cell>
          <cell r="O36">
            <v>0.63052939412117581</v>
          </cell>
          <cell r="P36">
            <v>315.40151433556429</v>
          </cell>
          <cell r="Q36">
            <v>1.06</v>
          </cell>
          <cell r="S36">
            <v>1.06</v>
          </cell>
          <cell r="T36">
            <v>98</v>
          </cell>
          <cell r="U36">
            <v>416</v>
          </cell>
          <cell r="V36">
            <v>0.68799999999999994</v>
          </cell>
          <cell r="X36">
            <v>0</v>
          </cell>
          <cell r="Y36">
            <v>0</v>
          </cell>
          <cell r="AA36">
            <v>0</v>
          </cell>
          <cell r="AB36">
            <v>0</v>
          </cell>
          <cell r="AC36">
            <v>0.58479999999999999</v>
          </cell>
          <cell r="AD36">
            <v>0.61988799999999999</v>
          </cell>
          <cell r="AE36">
            <v>2.3754089779960461</v>
          </cell>
          <cell r="AF36">
            <v>2.3754089779960461</v>
          </cell>
          <cell r="AG36">
            <v>2.481408977996046</v>
          </cell>
          <cell r="AH36">
            <v>317.88292331356035</v>
          </cell>
          <cell r="AI36">
            <v>16.670000000000002</v>
          </cell>
          <cell r="AJ36">
            <v>6.88</v>
          </cell>
          <cell r="AK36">
            <v>14</v>
          </cell>
          <cell r="AL36">
            <v>0.35000000000000003</v>
          </cell>
          <cell r="AM36">
            <v>1.4E-2</v>
          </cell>
          <cell r="AN36">
            <v>0.28684284687042244</v>
          </cell>
          <cell r="AO36">
            <v>0.34468078613281261</v>
          </cell>
          <cell r="AP36">
            <v>0.81955099105834972</v>
          </cell>
          <cell r="AQ36">
            <v>3.7667191182941138</v>
          </cell>
          <cell r="AR36">
            <v>2.1460192077338629</v>
          </cell>
          <cell r="AS36">
            <v>5.8668386919375335</v>
          </cell>
          <cell r="AT36">
            <v>0.72314846667290444</v>
          </cell>
          <cell r="AU36">
            <v>1.0099913135433269</v>
          </cell>
          <cell r="AV36">
            <v>3.6989388155534599</v>
          </cell>
          <cell r="AW36">
            <v>355.87961965126453</v>
          </cell>
          <cell r="AX36">
            <v>0.89323160349857034</v>
          </cell>
          <cell r="AY36">
            <v>114.16598646464206</v>
          </cell>
          <cell r="AZ36" t="b">
            <v>0</v>
          </cell>
          <cell r="BA36">
            <v>0</v>
          </cell>
          <cell r="BB36">
            <v>1E-3</v>
          </cell>
          <cell r="BC36">
            <v>0</v>
          </cell>
          <cell r="BD36">
            <v>0</v>
          </cell>
          <cell r="BE36">
            <v>1E-3</v>
          </cell>
          <cell r="BF36">
            <v>0</v>
          </cell>
          <cell r="BG36">
            <v>1.3992256904642315</v>
          </cell>
          <cell r="BH36">
            <v>3.4285714285714279</v>
          </cell>
          <cell r="BI36">
            <v>1.2</v>
          </cell>
          <cell r="BJ36">
            <v>0</v>
          </cell>
          <cell r="BK36">
            <v>0</v>
          </cell>
          <cell r="BL36">
            <v>0</v>
          </cell>
          <cell r="BM36">
            <v>1.8645732578563656</v>
          </cell>
          <cell r="BN36">
            <v>0</v>
          </cell>
          <cell r="BO36">
            <v>732.16300000000012</v>
          </cell>
          <cell r="BP36">
            <v>731.01300000000015</v>
          </cell>
          <cell r="BQ36">
            <v>732.51300000000015</v>
          </cell>
          <cell r="BR36">
            <v>731.36300000000017</v>
          </cell>
          <cell r="BS36">
            <v>733.76300000000015</v>
          </cell>
          <cell r="BT36">
            <v>732.75300000000016</v>
          </cell>
          <cell r="BU36" t="b">
            <v>0</v>
          </cell>
          <cell r="BV36">
            <v>1.25</v>
          </cell>
          <cell r="BW36">
            <v>1.3899999999999864</v>
          </cell>
          <cell r="BX36">
            <v>1.6</v>
          </cell>
          <cell r="BY36">
            <v>350</v>
          </cell>
          <cell r="BZ36">
            <v>0.83750000000000002</v>
          </cell>
          <cell r="CA36">
            <v>0.4375</v>
          </cell>
          <cell r="CB36">
            <v>1.3199999999999932</v>
          </cell>
          <cell r="CC36">
            <v>1.3318877741955721</v>
          </cell>
          <cell r="CD36">
            <v>1961.8082591506625</v>
          </cell>
          <cell r="CE36">
            <v>0.10512844739980842</v>
          </cell>
          <cell r="CF36">
            <v>867.3096910484195</v>
          </cell>
          <cell r="CG36">
            <v>2829.1179501990819</v>
          </cell>
          <cell r="CH36">
            <v>1.5</v>
          </cell>
          <cell r="CI36">
            <v>3671</v>
          </cell>
          <cell r="CJ36">
            <v>1.1560002520562853</v>
          </cell>
          <cell r="CK36">
            <v>1.5</v>
          </cell>
          <cell r="CL36">
            <v>2</v>
          </cell>
          <cell r="CM36">
            <v>2</v>
          </cell>
        </row>
        <row r="37">
          <cell r="A37">
            <v>26</v>
          </cell>
          <cell r="F37">
            <v>0</v>
          </cell>
          <cell r="G37">
            <v>0</v>
          </cell>
          <cell r="J37">
            <v>0</v>
          </cell>
          <cell r="L37">
            <v>0</v>
          </cell>
          <cell r="M37">
            <v>0</v>
          </cell>
          <cell r="N37">
            <v>0</v>
          </cell>
          <cell r="O37">
            <v>0</v>
          </cell>
          <cell r="P37">
            <v>0</v>
          </cell>
          <cell r="S37">
            <v>0</v>
          </cell>
          <cell r="X37">
            <v>0</v>
          </cell>
          <cell r="Y37">
            <v>0</v>
          </cell>
          <cell r="AA37">
            <v>0</v>
          </cell>
          <cell r="AB37">
            <v>0</v>
          </cell>
          <cell r="AC37">
            <v>0</v>
          </cell>
          <cell r="AD37">
            <v>0</v>
          </cell>
          <cell r="AE37">
            <v>0</v>
          </cell>
          <cell r="AF37">
            <v>0</v>
          </cell>
          <cell r="AG37">
            <v>0</v>
          </cell>
          <cell r="AH37">
            <v>0</v>
          </cell>
          <cell r="AI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731.01300000000015</v>
          </cell>
          <cell r="BP37">
            <v>0</v>
          </cell>
          <cell r="BQ37">
            <v>731.01300000000015</v>
          </cell>
          <cell r="BR37">
            <v>0</v>
          </cell>
          <cell r="BS37">
            <v>0</v>
          </cell>
          <cell r="BT37">
            <v>0</v>
          </cell>
          <cell r="BU37">
            <v>0</v>
          </cell>
          <cell r="BV37">
            <v>0</v>
          </cell>
          <cell r="BW37">
            <v>0</v>
          </cell>
          <cell r="BX37">
            <v>0</v>
          </cell>
          <cell r="BY37">
            <v>0</v>
          </cell>
          <cell r="BZ37">
            <v>0.4</v>
          </cell>
          <cell r="CA37">
            <v>0</v>
          </cell>
          <cell r="CB37">
            <v>0</v>
          </cell>
          <cell r="CC37">
            <v>0</v>
          </cell>
          <cell r="CD37">
            <v>0</v>
          </cell>
          <cell r="CE37" t="e">
            <v>#VALUE!</v>
          </cell>
          <cell r="CF37" t="e">
            <v>#VALUE!</v>
          </cell>
          <cell r="CG37" t="e">
            <v>#VALUE!</v>
          </cell>
          <cell r="CH37">
            <v>1.25</v>
          </cell>
          <cell r="CI37">
            <v>0</v>
          </cell>
          <cell r="CJ37" t="e">
            <v>#VALUE!</v>
          </cell>
          <cell r="CK37" t="e">
            <v>#VALUE!</v>
          </cell>
          <cell r="CL37">
            <v>3</v>
          </cell>
          <cell r="CM37">
            <v>3</v>
          </cell>
        </row>
        <row r="38">
          <cell r="A38">
            <v>27</v>
          </cell>
          <cell r="C38">
            <v>0</v>
          </cell>
          <cell r="F38">
            <v>0</v>
          </cell>
          <cell r="G38">
            <v>0</v>
          </cell>
          <cell r="J38">
            <v>0</v>
          </cell>
          <cell r="K38">
            <v>0</v>
          </cell>
          <cell r="L38">
            <v>0</v>
          </cell>
          <cell r="M38">
            <v>0</v>
          </cell>
          <cell r="N38">
            <v>0</v>
          </cell>
          <cell r="O38">
            <v>0</v>
          </cell>
          <cell r="P38">
            <v>0</v>
          </cell>
          <cell r="S38">
            <v>0</v>
          </cell>
          <cell r="U38">
            <v>0</v>
          </cell>
          <cell r="X38">
            <v>0</v>
          </cell>
          <cell r="Y38">
            <v>0</v>
          </cell>
          <cell r="AA38">
            <v>0</v>
          </cell>
          <cell r="AB38">
            <v>0</v>
          </cell>
          <cell r="AC38">
            <v>0</v>
          </cell>
          <cell r="AD38">
            <v>0</v>
          </cell>
          <cell r="AE38">
            <v>0</v>
          </cell>
          <cell r="AF38">
            <v>0</v>
          </cell>
          <cell r="AG38">
            <v>0</v>
          </cell>
          <cell r="AH38">
            <v>0</v>
          </cell>
          <cell r="AI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0.4</v>
          </cell>
          <cell r="CA38">
            <v>0</v>
          </cell>
          <cell r="CB38">
            <v>0</v>
          </cell>
          <cell r="CC38">
            <v>0</v>
          </cell>
          <cell r="CD38">
            <v>0</v>
          </cell>
          <cell r="CE38" t="e">
            <v>#VALUE!</v>
          </cell>
          <cell r="CF38" t="e">
            <v>#VALUE!</v>
          </cell>
          <cell r="CG38" t="e">
            <v>#VALUE!</v>
          </cell>
          <cell r="CH38">
            <v>1.5</v>
          </cell>
          <cell r="CI38" t="e">
            <v>#VALUE!</v>
          </cell>
          <cell r="CJ38" t="e">
            <v>#VALUE!</v>
          </cell>
          <cell r="CK38" t="e">
            <v>#VALUE!</v>
          </cell>
          <cell r="CL38">
            <v>2</v>
          </cell>
          <cell r="CM38">
            <v>2</v>
          </cell>
        </row>
        <row r="39">
          <cell r="A39">
            <v>28</v>
          </cell>
          <cell r="B39" t="str">
            <v>C05</v>
          </cell>
          <cell r="C39" t="str">
            <v>C66</v>
          </cell>
          <cell r="D39">
            <v>0.08</v>
          </cell>
          <cell r="E39">
            <v>1.48</v>
          </cell>
          <cell r="F39">
            <v>1.56</v>
          </cell>
          <cell r="G39">
            <v>5</v>
          </cell>
          <cell r="J39">
            <v>0</v>
          </cell>
          <cell r="K39">
            <v>0</v>
          </cell>
          <cell r="L39">
            <v>3.72</v>
          </cell>
          <cell r="M39">
            <v>3.72</v>
          </cell>
          <cell r="N39">
            <v>456.51514969634218</v>
          </cell>
          <cell r="O39">
            <v>0.63097305389221547</v>
          </cell>
          <cell r="P39">
            <v>449.35606271706217</v>
          </cell>
          <cell r="Q39">
            <v>0.08</v>
          </cell>
          <cell r="R39">
            <v>1.46</v>
          </cell>
          <cell r="S39">
            <v>1.54</v>
          </cell>
          <cell r="U39">
            <v>0</v>
          </cell>
          <cell r="V39">
            <v>0.68799999999999994</v>
          </cell>
          <cell r="X39">
            <v>0</v>
          </cell>
          <cell r="Y39">
            <v>0</v>
          </cell>
          <cell r="AA39">
            <v>0</v>
          </cell>
          <cell r="AB39">
            <v>0</v>
          </cell>
          <cell r="AC39">
            <v>0.58479999999999999</v>
          </cell>
          <cell r="AD39">
            <v>0.90059199999999995</v>
          </cell>
          <cell r="AE39">
            <v>3.357862437011466</v>
          </cell>
          <cell r="AF39">
            <v>3.357862437011466</v>
          </cell>
          <cell r="AG39">
            <v>3.5118624370114659</v>
          </cell>
          <cell r="AH39">
            <v>452.86792515407365</v>
          </cell>
          <cell r="AI39">
            <v>41.75</v>
          </cell>
          <cell r="AJ39">
            <v>4.8600000000000003</v>
          </cell>
          <cell r="AK39">
            <v>18</v>
          </cell>
          <cell r="AL39">
            <v>0.45</v>
          </cell>
          <cell r="AM39">
            <v>1.4E-2</v>
          </cell>
          <cell r="AN39">
            <v>0.33266472816467291</v>
          </cell>
          <cell r="AO39">
            <v>0.430389404296875</v>
          </cell>
          <cell r="AP39">
            <v>0.73925495147705089</v>
          </cell>
          <cell r="AQ39">
            <v>3.5926959790713959</v>
          </cell>
          <cell r="AR39">
            <v>2.0291277788693174</v>
          </cell>
          <cell r="AS39">
            <v>4.9274661047989676</v>
          </cell>
          <cell r="AT39">
            <v>0.65787280316186414</v>
          </cell>
          <cell r="AU39">
            <v>0.99053753132653699</v>
          </cell>
          <cell r="AV39">
            <v>3.6759030011368368</v>
          </cell>
          <cell r="AW39">
            <v>584.62711184880811</v>
          </cell>
          <cell r="AX39">
            <v>0.77462696473644033</v>
          </cell>
          <cell r="AY39">
            <v>168.3950695955327</v>
          </cell>
          <cell r="AZ39" t="b">
            <v>0</v>
          </cell>
          <cell r="BA39">
            <v>0</v>
          </cell>
          <cell r="BB39">
            <v>1E-3</v>
          </cell>
          <cell r="BC39">
            <v>0</v>
          </cell>
          <cell r="BD39">
            <v>0</v>
          </cell>
          <cell r="BE39">
            <v>1E-3</v>
          </cell>
          <cell r="BF39">
            <v>0</v>
          </cell>
          <cell r="BG39">
            <v>1.0634840016004636</v>
          </cell>
          <cell r="BH39">
            <v>2.6666666666666665</v>
          </cell>
          <cell r="BI39">
            <v>1.2</v>
          </cell>
          <cell r="BJ39">
            <v>0</v>
          </cell>
          <cell r="BK39">
            <v>0</v>
          </cell>
          <cell r="BL39">
            <v>0</v>
          </cell>
          <cell r="BM39">
            <v>1.5445115658202628</v>
          </cell>
          <cell r="BN39">
            <v>0</v>
          </cell>
          <cell r="BO39">
            <v>711.08299999999986</v>
          </cell>
          <cell r="BP39">
            <v>709.05299999999988</v>
          </cell>
          <cell r="BQ39">
            <v>711.5329999999999</v>
          </cell>
          <cell r="BR39">
            <v>709.50299999999993</v>
          </cell>
          <cell r="BS39">
            <v>713.70299999999997</v>
          </cell>
          <cell r="BT39">
            <v>710.80300000000011</v>
          </cell>
          <cell r="BU39" t="b">
            <v>0</v>
          </cell>
          <cell r="BV39">
            <v>2.1700000000000728</v>
          </cell>
          <cell r="BW39">
            <v>1.3000000000001819</v>
          </cell>
          <cell r="BX39">
            <v>2.6200000000000729</v>
          </cell>
          <cell r="BY39">
            <v>450</v>
          </cell>
          <cell r="BZ39">
            <v>0.96250000000000002</v>
          </cell>
          <cell r="CA39">
            <v>0.5625</v>
          </cell>
          <cell r="CB39">
            <v>1.7350000000001273</v>
          </cell>
          <cell r="CC39">
            <v>1.4880807702715295</v>
          </cell>
          <cell r="CD39">
            <v>2894.9913847771545</v>
          </cell>
          <cell r="CE39">
            <v>8.1803329920048573E-2</v>
          </cell>
          <cell r="CF39">
            <v>674.87747184040074</v>
          </cell>
          <cell r="CG39">
            <v>3569.8688566175551</v>
          </cell>
          <cell r="CH39">
            <v>1.5</v>
          </cell>
          <cell r="CI39">
            <v>3262</v>
          </cell>
          <cell r="CJ39">
            <v>1.6415705962373797</v>
          </cell>
          <cell r="CK39">
            <v>1.9</v>
          </cell>
          <cell r="CL39">
            <v>1</v>
          </cell>
          <cell r="CM39">
            <v>2</v>
          </cell>
        </row>
        <row r="40">
          <cell r="A40">
            <v>29</v>
          </cell>
          <cell r="B40" t="str">
            <v>C66</v>
          </cell>
          <cell r="C40" t="str">
            <v>A06</v>
          </cell>
          <cell r="D40">
            <v>0.04</v>
          </cell>
          <cell r="F40">
            <v>1.6</v>
          </cell>
          <cell r="G40">
            <v>5</v>
          </cell>
          <cell r="J40">
            <v>0</v>
          </cell>
          <cell r="K40">
            <v>0</v>
          </cell>
          <cell r="L40">
            <v>3.72</v>
          </cell>
          <cell r="M40">
            <v>3.72</v>
          </cell>
          <cell r="N40">
            <v>456.51514969634218</v>
          </cell>
          <cell r="O40">
            <v>0.63069047619047658</v>
          </cell>
          <cell r="P40">
            <v>460.67161144024442</v>
          </cell>
          <cell r="Q40">
            <v>0.4</v>
          </cell>
          <cell r="R40">
            <v>1.65</v>
          </cell>
          <cell r="S40">
            <v>3.59</v>
          </cell>
          <cell r="U40">
            <v>0</v>
          </cell>
          <cell r="V40">
            <v>0.68799999999999994</v>
          </cell>
          <cell r="X40">
            <v>0</v>
          </cell>
          <cell r="Y40">
            <v>0</v>
          </cell>
          <cell r="AA40">
            <v>0</v>
          </cell>
          <cell r="AB40">
            <v>0</v>
          </cell>
          <cell r="AC40">
            <v>0.58479999999999999</v>
          </cell>
          <cell r="AD40">
            <v>2.0994319999999997</v>
          </cell>
          <cell r="AE40">
            <v>7.356876637912686</v>
          </cell>
          <cell r="AF40">
            <v>7.356876637912686</v>
          </cell>
          <cell r="AG40">
            <v>7.715876637912686</v>
          </cell>
          <cell r="AH40">
            <v>468.38748807815711</v>
          </cell>
          <cell r="AI40">
            <v>10.5</v>
          </cell>
          <cell r="AJ40">
            <v>3.9</v>
          </cell>
          <cell r="AK40">
            <v>18</v>
          </cell>
          <cell r="AL40">
            <v>0.45</v>
          </cell>
          <cell r="AM40">
            <v>1.4E-2</v>
          </cell>
          <cell r="AN40">
            <v>0.36916197538375856</v>
          </cell>
          <cell r="AO40">
            <v>0.43264160156249998</v>
          </cell>
          <cell r="AP40">
            <v>0.82035994529724121</v>
          </cell>
          <cell r="AQ40">
            <v>3.3544458814498141</v>
          </cell>
          <cell r="AR40">
            <v>1.6832257133070738</v>
          </cell>
          <cell r="AS40">
            <v>4.2789947210838051</v>
          </cell>
          <cell r="AT40">
            <v>0.57351208825563815</v>
          </cell>
          <cell r="AU40">
            <v>0.94267406363939665</v>
          </cell>
          <cell r="AV40">
            <v>3.2928974947677059</v>
          </cell>
          <cell r="AW40">
            <v>523.71271804093942</v>
          </cell>
          <cell r="AX40">
            <v>0.89435958292222062</v>
          </cell>
          <cell r="AY40">
            <v>193.63390509092622</v>
          </cell>
          <cell r="AZ40" t="str">
            <v>25°14'20''</v>
          </cell>
          <cell r="BA40">
            <v>5.9555090167450695</v>
          </cell>
          <cell r="BB40">
            <v>1E-3</v>
          </cell>
          <cell r="BC40">
            <v>1.7000000000000001E-2</v>
          </cell>
          <cell r="BD40">
            <v>0.246</v>
          </cell>
          <cell r="BE40">
            <v>0.26400000000000001</v>
          </cell>
          <cell r="BF40">
            <v>0.26300000000000001</v>
          </cell>
          <cell r="BG40">
            <v>1.0999290796571159</v>
          </cell>
          <cell r="BH40">
            <v>2.6666666666666665</v>
          </cell>
          <cell r="BI40">
            <v>1.2</v>
          </cell>
          <cell r="BJ40">
            <v>0</v>
          </cell>
          <cell r="BK40">
            <v>0</v>
          </cell>
          <cell r="BL40">
            <v>0</v>
          </cell>
          <cell r="BM40">
            <v>1.6258330812559965</v>
          </cell>
          <cell r="BN40">
            <v>1.29</v>
          </cell>
          <cell r="BO40">
            <v>708.01299999999992</v>
          </cell>
          <cell r="BP40">
            <v>707.60299999999995</v>
          </cell>
          <cell r="BQ40">
            <v>708.46299999999997</v>
          </cell>
          <cell r="BR40">
            <v>708.053</v>
          </cell>
          <cell r="BS40">
            <v>710.80300000000011</v>
          </cell>
          <cell r="BT40">
            <v>710.13300000000004</v>
          </cell>
          <cell r="BU40">
            <v>1.0399999999999636</v>
          </cell>
          <cell r="BV40">
            <v>2.3400000000001455</v>
          </cell>
          <cell r="BW40">
            <v>2.0800000000000409</v>
          </cell>
          <cell r="BX40">
            <v>2.7900000000001457</v>
          </cell>
          <cell r="BY40">
            <v>450</v>
          </cell>
          <cell r="BZ40">
            <v>0.96250000000000002</v>
          </cell>
          <cell r="CA40">
            <v>0.5625</v>
          </cell>
          <cell r="CB40">
            <v>2.2100000000000932</v>
          </cell>
          <cell r="CC40">
            <v>1.8026392431693148</v>
          </cell>
          <cell r="CD40">
            <v>3506.9501488713786</v>
          </cell>
          <cell r="CE40">
            <v>5.2074181051889878E-2</v>
          </cell>
          <cell r="CF40">
            <v>429.61199367809149</v>
          </cell>
          <cell r="CG40">
            <v>3936.5621425494701</v>
          </cell>
          <cell r="CH40">
            <v>1.5</v>
          </cell>
          <cell r="CI40">
            <v>3262</v>
          </cell>
          <cell r="CJ40">
            <v>1.8101910526744958</v>
          </cell>
          <cell r="CK40">
            <v>1.9</v>
          </cell>
          <cell r="CL40">
            <v>1</v>
          </cell>
          <cell r="CM40">
            <v>2</v>
          </cell>
        </row>
        <row r="41">
          <cell r="A41">
            <v>30</v>
          </cell>
          <cell r="C41">
            <v>0</v>
          </cell>
          <cell r="F41">
            <v>0</v>
          </cell>
          <cell r="G41">
            <v>0</v>
          </cell>
          <cell r="J41">
            <v>0</v>
          </cell>
          <cell r="K41">
            <v>0</v>
          </cell>
          <cell r="L41">
            <v>0</v>
          </cell>
          <cell r="M41">
            <v>0</v>
          </cell>
          <cell r="N41">
            <v>0</v>
          </cell>
          <cell r="O41">
            <v>0</v>
          </cell>
          <cell r="P41">
            <v>0</v>
          </cell>
          <cell r="S41">
            <v>0</v>
          </cell>
          <cell r="U41">
            <v>0</v>
          </cell>
          <cell r="X41">
            <v>0</v>
          </cell>
          <cell r="Y41">
            <v>0</v>
          </cell>
          <cell r="AA41">
            <v>0</v>
          </cell>
          <cell r="AB41">
            <v>0</v>
          </cell>
          <cell r="AC41">
            <v>0</v>
          </cell>
          <cell r="AD41">
            <v>0</v>
          </cell>
          <cell r="AE41">
            <v>0</v>
          </cell>
          <cell r="AF41">
            <v>0</v>
          </cell>
          <cell r="AG41">
            <v>0</v>
          </cell>
          <cell r="AH41">
            <v>0</v>
          </cell>
          <cell r="AI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707.60299999999995</v>
          </cell>
          <cell r="BP41">
            <v>0</v>
          </cell>
          <cell r="BQ41">
            <v>707.60299999999995</v>
          </cell>
          <cell r="BR41">
            <v>0</v>
          </cell>
          <cell r="BS41">
            <v>0</v>
          </cell>
          <cell r="BT41">
            <v>0</v>
          </cell>
          <cell r="BU41">
            <v>0</v>
          </cell>
          <cell r="BV41">
            <v>0</v>
          </cell>
          <cell r="BW41">
            <v>0</v>
          </cell>
          <cell r="BX41">
            <v>0</v>
          </cell>
          <cell r="BY41">
            <v>0</v>
          </cell>
          <cell r="BZ41">
            <v>0.4</v>
          </cell>
          <cell r="CA41">
            <v>0</v>
          </cell>
          <cell r="CB41">
            <v>0</v>
          </cell>
          <cell r="CC41">
            <v>0</v>
          </cell>
          <cell r="CD41">
            <v>0</v>
          </cell>
          <cell r="CE41" t="e">
            <v>#VALUE!</v>
          </cell>
          <cell r="CF41" t="e">
            <v>#VALUE!</v>
          </cell>
          <cell r="CG41" t="e">
            <v>#VALUE!</v>
          </cell>
          <cell r="CH41">
            <v>1.5</v>
          </cell>
          <cell r="CI41" t="e">
            <v>#VALUE!</v>
          </cell>
          <cell r="CJ41" t="e">
            <v>#VALUE!</v>
          </cell>
          <cell r="CK41" t="e">
            <v>#VALUE!</v>
          </cell>
          <cell r="CL41">
            <v>2</v>
          </cell>
          <cell r="CM41">
            <v>2</v>
          </cell>
        </row>
        <row r="42">
          <cell r="A42">
            <v>31</v>
          </cell>
          <cell r="B42" t="str">
            <v>C17</v>
          </cell>
          <cell r="C42" t="str">
            <v>C63</v>
          </cell>
          <cell r="D42">
            <v>0.09</v>
          </cell>
          <cell r="F42">
            <v>0.44</v>
          </cell>
          <cell r="G42">
            <v>5</v>
          </cell>
          <cell r="J42">
            <v>0</v>
          </cell>
          <cell r="K42">
            <v>0</v>
          </cell>
          <cell r="L42">
            <v>4.6541116427098697</v>
          </cell>
          <cell r="M42">
            <v>4.6541116427098697</v>
          </cell>
          <cell r="N42">
            <v>437.8905648792479</v>
          </cell>
          <cell r="O42">
            <v>0.6266236233907243</v>
          </cell>
          <cell r="P42">
            <v>120.73273186182797</v>
          </cell>
          <cell r="Q42">
            <v>0.09</v>
          </cell>
          <cell r="S42">
            <v>12.92</v>
          </cell>
          <cell r="U42">
            <v>0</v>
          </cell>
          <cell r="V42">
            <v>0.68799999999999994</v>
          </cell>
          <cell r="X42">
            <v>0</v>
          </cell>
          <cell r="Y42">
            <v>0</v>
          </cell>
          <cell r="AA42">
            <v>0</v>
          </cell>
          <cell r="AB42">
            <v>0</v>
          </cell>
          <cell r="AC42">
            <v>0.58479999999999999</v>
          </cell>
          <cell r="AD42">
            <v>7.5556159999999997</v>
          </cell>
          <cell r="AE42">
            <v>24.104294214297553</v>
          </cell>
          <cell r="AF42">
            <v>24.104294214297553</v>
          </cell>
          <cell r="AG42">
            <v>25.396294214297555</v>
          </cell>
          <cell r="AH42">
            <v>146.12902607612551</v>
          </cell>
          <cell r="AI42">
            <v>61.17</v>
          </cell>
          <cell r="AJ42">
            <v>0.38</v>
          </cell>
          <cell r="AK42">
            <v>18</v>
          </cell>
          <cell r="AL42">
            <v>0.45</v>
          </cell>
          <cell r="AM42">
            <v>1.4E-2</v>
          </cell>
          <cell r="AN42">
            <v>0.36901016235351564</v>
          </cell>
          <cell r="AO42">
            <v>0.26806640625</v>
          </cell>
          <cell r="AP42">
            <v>0.8200225830078125</v>
          </cell>
          <cell r="AQ42">
            <v>1.0469238242441505</v>
          </cell>
          <cell r="AR42">
            <v>0.52562657530616341</v>
          </cell>
          <cell r="AS42">
            <v>0.41680087223403262</v>
          </cell>
          <cell r="AT42">
            <v>5.5863888571355602E-2</v>
          </cell>
          <cell r="AU42">
            <v>0.42487405092487124</v>
          </cell>
          <cell r="AV42">
            <v>1.0278688540258512</v>
          </cell>
          <cell r="AW42">
            <v>163.47547780848203</v>
          </cell>
          <cell r="AX42">
            <v>0.89388957925127732</v>
          </cell>
          <cell r="AY42">
            <v>210.18024341199273</v>
          </cell>
          <cell r="AZ42" t="b">
            <v>0</v>
          </cell>
          <cell r="BA42">
            <v>0</v>
          </cell>
          <cell r="BB42">
            <v>1E-3</v>
          </cell>
          <cell r="BC42">
            <v>0</v>
          </cell>
          <cell r="BD42">
            <v>0</v>
          </cell>
          <cell r="BE42">
            <v>1E-3</v>
          </cell>
          <cell r="BF42">
            <v>0</v>
          </cell>
          <cell r="BG42">
            <v>0.34315939100466131</v>
          </cell>
          <cell r="BH42">
            <v>2.6666666666666665</v>
          </cell>
          <cell r="BI42">
            <v>1.2</v>
          </cell>
          <cell r="BJ42">
            <v>4.2089160445659177E-2</v>
          </cell>
          <cell r="BK42">
            <v>0.31015556669565919</v>
          </cell>
          <cell r="BL42">
            <v>1.5244101460617601E-2</v>
          </cell>
          <cell r="BM42">
            <v>0.39047960178753216</v>
          </cell>
          <cell r="BN42">
            <v>0</v>
          </cell>
          <cell r="BO42">
            <v>681.38300000000027</v>
          </cell>
          <cell r="BP42">
            <v>681.15300000000025</v>
          </cell>
          <cell r="BQ42">
            <v>681.83300000000031</v>
          </cell>
          <cell r="BR42">
            <v>681.60300000000029</v>
          </cell>
          <cell r="BS42">
            <v>683.44299999999998</v>
          </cell>
          <cell r="BT42">
            <v>684.70299999999997</v>
          </cell>
          <cell r="BU42" t="b">
            <v>0</v>
          </cell>
          <cell r="BV42">
            <v>1.6099999999996726</v>
          </cell>
          <cell r="BW42">
            <v>3.0999999999996817</v>
          </cell>
          <cell r="BX42">
            <v>2.0599999999996728</v>
          </cell>
          <cell r="BY42">
            <v>450</v>
          </cell>
          <cell r="BZ42">
            <v>0.96250000000000002</v>
          </cell>
          <cell r="CA42">
            <v>0.5625</v>
          </cell>
          <cell r="CB42">
            <v>2.3549999999996771</v>
          </cell>
          <cell r="CC42">
            <v>1.8920540629510763</v>
          </cell>
          <cell r="CD42">
            <v>3680.9024894371182</v>
          </cell>
          <cell r="CE42">
            <v>4.6150322958460999E-2</v>
          </cell>
          <cell r="CF42">
            <v>380.74016440730321</v>
          </cell>
          <cell r="CG42">
            <v>4061.6426538444216</v>
          </cell>
          <cell r="CH42">
            <v>1.5</v>
          </cell>
          <cell r="CI42">
            <v>4487</v>
          </cell>
          <cell r="CJ42">
            <v>1.3578034278508206</v>
          </cell>
          <cell r="CK42">
            <v>1.5</v>
          </cell>
          <cell r="CL42">
            <v>2</v>
          </cell>
          <cell r="CM42">
            <v>2</v>
          </cell>
        </row>
        <row r="43">
          <cell r="A43">
            <v>32</v>
          </cell>
          <cell r="B43" t="str">
            <v>C63</v>
          </cell>
          <cell r="C43" t="str">
            <v>C18</v>
          </cell>
          <cell r="F43">
            <v>0.44</v>
          </cell>
          <cell r="G43">
            <v>5</v>
          </cell>
          <cell r="J43">
            <v>0</v>
          </cell>
          <cell r="K43">
            <v>0</v>
          </cell>
          <cell r="L43">
            <v>4.6541116427098697</v>
          </cell>
          <cell r="M43">
            <v>4.6541116427098697</v>
          </cell>
          <cell r="N43">
            <v>437.8905648792479</v>
          </cell>
          <cell r="O43">
            <v>0.62915394402035474</v>
          </cell>
          <cell r="P43">
            <v>120.73273186182797</v>
          </cell>
          <cell r="S43">
            <v>12.92</v>
          </cell>
          <cell r="U43">
            <v>0</v>
          </cell>
          <cell r="X43">
            <v>0</v>
          </cell>
          <cell r="Y43">
            <v>0</v>
          </cell>
          <cell r="AA43">
            <v>0</v>
          </cell>
          <cell r="AB43">
            <v>0</v>
          </cell>
          <cell r="AC43">
            <v>0</v>
          </cell>
          <cell r="AD43">
            <v>7.5556159999999997</v>
          </cell>
          <cell r="AE43">
            <v>24.104294214297553</v>
          </cell>
          <cell r="AF43">
            <v>24.104294214297553</v>
          </cell>
          <cell r="AG43">
            <v>25.396294214297555</v>
          </cell>
          <cell r="AH43">
            <v>146.12902607612551</v>
          </cell>
          <cell r="AI43">
            <v>3.93</v>
          </cell>
          <cell r="AJ43">
            <v>0.38</v>
          </cell>
          <cell r="AK43">
            <v>18</v>
          </cell>
          <cell r="AL43">
            <v>0.45</v>
          </cell>
          <cell r="AM43">
            <v>1.4E-2</v>
          </cell>
          <cell r="AN43">
            <v>0.36901016235351564</v>
          </cell>
          <cell r="AO43">
            <v>0.26806640625</v>
          </cell>
          <cell r="AP43">
            <v>0.8200225830078125</v>
          </cell>
          <cell r="AQ43">
            <v>1.0469238242441505</v>
          </cell>
          <cell r="AR43">
            <v>0.52562657530616341</v>
          </cell>
          <cell r="AS43">
            <v>0.41680087223403262</v>
          </cell>
          <cell r="AT43">
            <v>5.5863888571355602E-2</v>
          </cell>
          <cell r="AU43">
            <v>0.42487405092487124</v>
          </cell>
          <cell r="AV43">
            <v>1.0278688540258512</v>
          </cell>
          <cell r="AW43">
            <v>163.47547780848203</v>
          </cell>
          <cell r="AX43">
            <v>0.89388957925127732</v>
          </cell>
          <cell r="AY43">
            <v>176.46914278751129</v>
          </cell>
          <cell r="AZ43" t="str">
            <v>33°42'40''</v>
          </cell>
          <cell r="BA43">
            <v>4.4007882766342536</v>
          </cell>
          <cell r="BB43">
            <v>0</v>
          </cell>
          <cell r="BC43">
            <v>0</v>
          </cell>
          <cell r="BD43">
            <v>0</v>
          </cell>
          <cell r="BE43">
            <v>0</v>
          </cell>
          <cell r="BF43">
            <v>0</v>
          </cell>
          <cell r="BG43">
            <v>0.34315939100466131</v>
          </cell>
          <cell r="BH43">
            <v>2.6666666666666665</v>
          </cell>
          <cell r="BI43">
            <v>1.2</v>
          </cell>
          <cell r="BJ43">
            <v>4.2089160445659177E-2</v>
          </cell>
          <cell r="BK43">
            <v>0.31015556669565919</v>
          </cell>
          <cell r="BL43">
            <v>1.5244101460617601E-2</v>
          </cell>
          <cell r="BM43">
            <v>0.39047960178753216</v>
          </cell>
          <cell r="BN43">
            <v>0.02</v>
          </cell>
          <cell r="BO43">
            <v>681.13300000000027</v>
          </cell>
          <cell r="BP43">
            <v>681.12300000000027</v>
          </cell>
          <cell r="BQ43">
            <v>681.58300000000031</v>
          </cell>
          <cell r="BR43">
            <v>681.57300000000032</v>
          </cell>
          <cell r="BS43">
            <v>684.70299999999997</v>
          </cell>
          <cell r="BT43">
            <v>684.57300000000009</v>
          </cell>
          <cell r="BU43">
            <v>0</v>
          </cell>
          <cell r="BV43">
            <v>3.1199999999996635</v>
          </cell>
          <cell r="BW43">
            <v>2.9999999999997726</v>
          </cell>
          <cell r="BX43">
            <v>3.5699999999996637</v>
          </cell>
          <cell r="BY43">
            <v>450</v>
          </cell>
          <cell r="BZ43">
            <v>0.96250000000000002</v>
          </cell>
          <cell r="CA43">
            <v>0.5625</v>
          </cell>
          <cell r="CB43">
            <v>3.0599999999997181</v>
          </cell>
          <cell r="CC43">
            <v>2.2869584185782901</v>
          </cell>
          <cell r="CD43">
            <v>4449.1704021681926</v>
          </cell>
          <cell r="CE43">
            <v>2.786784652648655E-2</v>
          </cell>
          <cell r="CF43">
            <v>229.90973384351403</v>
          </cell>
          <cell r="CG43">
            <v>4679.0801360117066</v>
          </cell>
          <cell r="CH43">
            <v>1.5</v>
          </cell>
          <cell r="CI43">
            <v>4487</v>
          </cell>
          <cell r="CJ43">
            <v>1.5642122139553285</v>
          </cell>
          <cell r="CK43">
            <v>1.9</v>
          </cell>
          <cell r="CL43">
            <v>2</v>
          </cell>
          <cell r="CM43">
            <v>2</v>
          </cell>
        </row>
        <row r="44">
          <cell r="A44">
            <v>33</v>
          </cell>
          <cell r="F44">
            <v>0</v>
          </cell>
          <cell r="G44">
            <v>0</v>
          </cell>
          <cell r="J44">
            <v>0</v>
          </cell>
          <cell r="K44">
            <v>0</v>
          </cell>
          <cell r="L44">
            <v>0</v>
          </cell>
          <cell r="M44">
            <v>0</v>
          </cell>
          <cell r="N44">
            <v>0</v>
          </cell>
          <cell r="O44">
            <v>0</v>
          </cell>
          <cell r="P44">
            <v>0</v>
          </cell>
          <cell r="S44">
            <v>0</v>
          </cell>
          <cell r="U44">
            <v>0</v>
          </cell>
          <cell r="X44">
            <v>0</v>
          </cell>
          <cell r="Y44">
            <v>0</v>
          </cell>
          <cell r="AA44">
            <v>0</v>
          </cell>
          <cell r="AB44">
            <v>0</v>
          </cell>
          <cell r="AC44">
            <v>0</v>
          </cell>
          <cell r="AD44">
            <v>0</v>
          </cell>
          <cell r="AE44">
            <v>0</v>
          </cell>
          <cell r="AF44">
            <v>0</v>
          </cell>
          <cell r="AG44">
            <v>0</v>
          </cell>
          <cell r="AH44">
            <v>0</v>
          </cell>
          <cell r="AI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681.12300000000027</v>
          </cell>
          <cell r="BP44">
            <v>0</v>
          </cell>
          <cell r="BQ44">
            <v>681.12300000000027</v>
          </cell>
          <cell r="BR44">
            <v>0</v>
          </cell>
          <cell r="BS44">
            <v>0</v>
          </cell>
          <cell r="BT44">
            <v>0</v>
          </cell>
          <cell r="BU44">
            <v>0</v>
          </cell>
          <cell r="BV44">
            <v>0</v>
          </cell>
          <cell r="BW44">
            <v>0</v>
          </cell>
          <cell r="BX44">
            <v>0</v>
          </cell>
          <cell r="BY44">
            <v>0</v>
          </cell>
          <cell r="BZ44">
            <v>0.4</v>
          </cell>
          <cell r="CA44">
            <v>0</v>
          </cell>
          <cell r="CB44">
            <v>0</v>
          </cell>
          <cell r="CC44">
            <v>0</v>
          </cell>
          <cell r="CD44">
            <v>0</v>
          </cell>
          <cell r="CE44" t="e">
            <v>#VALUE!</v>
          </cell>
          <cell r="CF44" t="e">
            <v>#VALUE!</v>
          </cell>
          <cell r="CG44" t="e">
            <v>#VALUE!</v>
          </cell>
          <cell r="CH44">
            <v>1.5</v>
          </cell>
          <cell r="CI44" t="e">
            <v>#VALUE!</v>
          </cell>
          <cell r="CJ44" t="e">
            <v>#VALUE!</v>
          </cell>
          <cell r="CK44" t="e">
            <v>#VALUE!</v>
          </cell>
          <cell r="CL44">
            <v>2</v>
          </cell>
          <cell r="CM44">
            <v>2</v>
          </cell>
        </row>
        <row r="45">
          <cell r="A45">
            <v>34</v>
          </cell>
          <cell r="F45">
            <v>0</v>
          </cell>
          <cell r="G45">
            <v>0</v>
          </cell>
          <cell r="J45">
            <v>0</v>
          </cell>
          <cell r="K45">
            <v>0</v>
          </cell>
          <cell r="L45">
            <v>0</v>
          </cell>
          <cell r="M45">
            <v>0</v>
          </cell>
          <cell r="N45">
            <v>0</v>
          </cell>
          <cell r="O45">
            <v>0</v>
          </cell>
          <cell r="P45">
            <v>0</v>
          </cell>
          <cell r="S45">
            <v>0</v>
          </cell>
          <cell r="U45">
            <v>0</v>
          </cell>
          <cell r="X45">
            <v>0</v>
          </cell>
          <cell r="Y45">
            <v>0</v>
          </cell>
          <cell r="AA45">
            <v>0</v>
          </cell>
          <cell r="AB45">
            <v>0</v>
          </cell>
          <cell r="AC45">
            <v>0</v>
          </cell>
          <cell r="AD45">
            <v>0</v>
          </cell>
          <cell r="AE45">
            <v>0</v>
          </cell>
          <cell r="AF45">
            <v>0</v>
          </cell>
          <cell r="AG45">
            <v>0</v>
          </cell>
          <cell r="AH45">
            <v>0</v>
          </cell>
          <cell r="AI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0.4</v>
          </cell>
          <cell r="CA45">
            <v>0</v>
          </cell>
          <cell r="CB45">
            <v>0</v>
          </cell>
          <cell r="CC45">
            <v>0</v>
          </cell>
          <cell r="CD45">
            <v>0</v>
          </cell>
          <cell r="CE45" t="e">
            <v>#VALUE!</v>
          </cell>
          <cell r="CF45" t="e">
            <v>#VALUE!</v>
          </cell>
          <cell r="CG45" t="e">
            <v>#VALUE!</v>
          </cell>
          <cell r="CH45">
            <v>1.5</v>
          </cell>
          <cell r="CI45" t="e">
            <v>#VALUE!</v>
          </cell>
          <cell r="CJ45" t="e">
            <v>#VALUE!</v>
          </cell>
          <cell r="CK45" t="e">
            <v>#VALUE!</v>
          </cell>
          <cell r="CL45">
            <v>2</v>
          </cell>
          <cell r="CM45">
            <v>2</v>
          </cell>
        </row>
        <row r="46">
          <cell r="A46">
            <v>35</v>
          </cell>
          <cell r="F46">
            <v>0</v>
          </cell>
          <cell r="G46">
            <v>0</v>
          </cell>
          <cell r="J46">
            <v>0</v>
          </cell>
          <cell r="K46">
            <v>0</v>
          </cell>
          <cell r="L46">
            <v>0</v>
          </cell>
          <cell r="M46">
            <v>0</v>
          </cell>
          <cell r="N46">
            <v>0</v>
          </cell>
          <cell r="O46">
            <v>0</v>
          </cell>
          <cell r="P46">
            <v>0</v>
          </cell>
          <cell r="S46">
            <v>0</v>
          </cell>
          <cell r="U46">
            <v>0</v>
          </cell>
          <cell r="X46">
            <v>0</v>
          </cell>
          <cell r="Y46">
            <v>0</v>
          </cell>
          <cell r="AA46">
            <v>0</v>
          </cell>
          <cell r="AB46">
            <v>0</v>
          </cell>
          <cell r="AC46">
            <v>0</v>
          </cell>
          <cell r="AD46">
            <v>0</v>
          </cell>
          <cell r="AE46">
            <v>0</v>
          </cell>
          <cell r="AF46">
            <v>0</v>
          </cell>
          <cell r="AG46">
            <v>0</v>
          </cell>
          <cell r="AH46">
            <v>0</v>
          </cell>
          <cell r="AI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0.4</v>
          </cell>
          <cell r="CA46">
            <v>0</v>
          </cell>
          <cell r="CB46">
            <v>0</v>
          </cell>
          <cell r="CC46">
            <v>0</v>
          </cell>
          <cell r="CD46">
            <v>0</v>
          </cell>
          <cell r="CE46" t="e">
            <v>#VALUE!</v>
          </cell>
          <cell r="CF46" t="e">
            <v>#VALUE!</v>
          </cell>
          <cell r="CG46" t="e">
            <v>#VALUE!</v>
          </cell>
          <cell r="CH46">
            <v>1.3</v>
          </cell>
          <cell r="CI46" t="e">
            <v>#VALUE!</v>
          </cell>
          <cell r="CJ46" t="e">
            <v>#VALUE!</v>
          </cell>
          <cell r="CK46" t="e">
            <v>#VALUE!</v>
          </cell>
          <cell r="CL46">
            <v>1</v>
          </cell>
          <cell r="CM46">
            <v>4</v>
          </cell>
        </row>
        <row r="47">
          <cell r="A47">
            <v>36</v>
          </cell>
          <cell r="F47">
            <v>0</v>
          </cell>
          <cell r="G47">
            <v>0</v>
          </cell>
          <cell r="J47">
            <v>0</v>
          </cell>
          <cell r="L47">
            <v>0</v>
          </cell>
          <cell r="M47">
            <v>0</v>
          </cell>
          <cell r="N47">
            <v>0</v>
          </cell>
          <cell r="O47">
            <v>0</v>
          </cell>
          <cell r="P47">
            <v>0</v>
          </cell>
          <cell r="S47">
            <v>0</v>
          </cell>
          <cell r="U47">
            <v>0</v>
          </cell>
          <cell r="X47">
            <v>0</v>
          </cell>
          <cell r="Y47">
            <v>0</v>
          </cell>
          <cell r="AA47">
            <v>0</v>
          </cell>
          <cell r="AB47">
            <v>0</v>
          </cell>
          <cell r="AC47">
            <v>0</v>
          </cell>
          <cell r="AD47">
            <v>0</v>
          </cell>
          <cell r="AE47">
            <v>0</v>
          </cell>
          <cell r="AF47">
            <v>0</v>
          </cell>
          <cell r="AG47">
            <v>0</v>
          </cell>
          <cell r="AH47">
            <v>0</v>
          </cell>
          <cell r="AI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0.4</v>
          </cell>
          <cell r="CA47">
            <v>0</v>
          </cell>
          <cell r="CB47">
            <v>0</v>
          </cell>
          <cell r="CC47">
            <v>0</v>
          </cell>
          <cell r="CD47">
            <v>0</v>
          </cell>
          <cell r="CE47" t="e">
            <v>#VALUE!</v>
          </cell>
          <cell r="CF47" t="e">
            <v>#VALUE!</v>
          </cell>
          <cell r="CG47" t="e">
            <v>#VALUE!</v>
          </cell>
          <cell r="CH47">
            <v>1.5</v>
          </cell>
          <cell r="CI47" t="e">
            <v>#VALUE!</v>
          </cell>
          <cell r="CJ47" t="e">
            <v>#VALUE!</v>
          </cell>
          <cell r="CK47" t="e">
            <v>#VALUE!</v>
          </cell>
          <cell r="CL47">
            <v>1</v>
          </cell>
          <cell r="CM47">
            <v>2</v>
          </cell>
        </row>
        <row r="48">
          <cell r="A48">
            <v>37</v>
          </cell>
          <cell r="B48">
            <v>0</v>
          </cell>
          <cell r="C48">
            <v>0</v>
          </cell>
          <cell r="D48" t="b">
            <v>1</v>
          </cell>
          <cell r="E48">
            <v>0</v>
          </cell>
          <cell r="F48">
            <v>0</v>
          </cell>
          <cell r="G48">
            <v>0</v>
          </cell>
          <cell r="H48" t="b">
            <v>0</v>
          </cell>
          <cell r="I48">
            <v>0</v>
          </cell>
          <cell r="J48">
            <v>0</v>
          </cell>
          <cell r="K48">
            <v>0</v>
          </cell>
          <cell r="L48">
            <v>0</v>
          </cell>
          <cell r="M48">
            <v>0</v>
          </cell>
          <cell r="N48">
            <v>0</v>
          </cell>
          <cell r="O48">
            <v>0</v>
          </cell>
          <cell r="P48">
            <v>0</v>
          </cell>
          <cell r="Q48">
            <v>0</v>
          </cell>
          <cell r="R48" t="b">
            <v>1</v>
          </cell>
          <cell r="S48">
            <v>0</v>
          </cell>
          <cell r="T48">
            <v>0</v>
          </cell>
          <cell r="U48">
            <v>0</v>
          </cell>
          <cell r="V48">
            <v>0</v>
          </cell>
          <cell r="W48">
            <v>0</v>
          </cell>
          <cell r="X48">
            <v>0</v>
          </cell>
          <cell r="Y48">
            <v>0</v>
          </cell>
          <cell r="Z48" t="b">
            <v>1</v>
          </cell>
          <cell r="AA48">
            <v>0</v>
          </cell>
          <cell r="AB48">
            <v>0</v>
          </cell>
          <cell r="AC48">
            <v>0</v>
          </cell>
          <cell r="AD48">
            <v>0</v>
          </cell>
          <cell r="AE48">
            <v>0</v>
          </cell>
          <cell r="AF48">
            <v>0</v>
          </cell>
          <cell r="AG48">
            <v>0</v>
          </cell>
          <cell r="AH48">
            <v>0</v>
          </cell>
          <cell r="AI48">
            <v>0</v>
          </cell>
          <cell r="AJ48">
            <v>4.170511198008438E-67</v>
          </cell>
          <cell r="AK48" t="str">
            <v>M. DE O. PREPARACIÓN MEZCLAS</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0.4</v>
          </cell>
          <cell r="CA48">
            <v>0</v>
          </cell>
          <cell r="CB48">
            <v>0</v>
          </cell>
          <cell r="CC48">
            <v>0</v>
          </cell>
          <cell r="CD48">
            <v>0</v>
          </cell>
          <cell r="CE48" t="e">
            <v>#VALUE!</v>
          </cell>
          <cell r="CF48" t="e">
            <v>#VALUE!</v>
          </cell>
          <cell r="CG48" t="e">
            <v>#VALUE!</v>
          </cell>
          <cell r="CH48">
            <v>1.3</v>
          </cell>
          <cell r="CI48" t="e">
            <v>#VALUE!</v>
          </cell>
          <cell r="CJ48" t="e">
            <v>#VALUE!</v>
          </cell>
          <cell r="CK48" t="e">
            <v>#VALUE!</v>
          </cell>
          <cell r="CL48">
            <v>1</v>
          </cell>
          <cell r="CM48">
            <v>4</v>
          </cell>
        </row>
        <row r="49">
          <cell r="A49">
            <v>38</v>
          </cell>
          <cell r="F49">
            <v>0</v>
          </cell>
          <cell r="G49">
            <v>0</v>
          </cell>
          <cell r="J49">
            <v>0</v>
          </cell>
          <cell r="L49">
            <v>0</v>
          </cell>
          <cell r="M49">
            <v>0</v>
          </cell>
          <cell r="N49">
            <v>0</v>
          </cell>
          <cell r="O49">
            <v>0</v>
          </cell>
          <cell r="P49">
            <v>0</v>
          </cell>
          <cell r="S49">
            <v>0</v>
          </cell>
          <cell r="U49">
            <v>0</v>
          </cell>
          <cell r="X49">
            <v>0</v>
          </cell>
          <cell r="Y49">
            <v>0</v>
          </cell>
          <cell r="AA49">
            <v>0</v>
          </cell>
          <cell r="AB49">
            <v>0</v>
          </cell>
          <cell r="AC49">
            <v>0</v>
          </cell>
          <cell r="AD49">
            <v>0</v>
          </cell>
          <cell r="AE49">
            <v>0</v>
          </cell>
          <cell r="AF49">
            <v>0</v>
          </cell>
          <cell r="AG49">
            <v>0</v>
          </cell>
          <cell r="AH49">
            <v>0</v>
          </cell>
          <cell r="AI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0.4</v>
          </cell>
          <cell r="CA49">
            <v>0</v>
          </cell>
          <cell r="CB49">
            <v>0</v>
          </cell>
          <cell r="CC49">
            <v>0</v>
          </cell>
          <cell r="CD49">
            <v>0</v>
          </cell>
          <cell r="CE49" t="e">
            <v>#VALUE!</v>
          </cell>
          <cell r="CF49" t="e">
            <v>#VALUE!</v>
          </cell>
          <cell r="CG49" t="e">
            <v>#VALUE!</v>
          </cell>
          <cell r="CH49">
            <v>1.3</v>
          </cell>
          <cell r="CI49" t="e">
            <v>#VALUE!</v>
          </cell>
          <cell r="CJ49" t="e">
            <v>#VALUE!</v>
          </cell>
          <cell r="CK49" t="e">
            <v>#VALUE!</v>
          </cell>
          <cell r="CL49">
            <v>1</v>
          </cell>
          <cell r="CM49">
            <v>4</v>
          </cell>
        </row>
        <row r="50">
          <cell r="A50">
            <v>39</v>
          </cell>
          <cell r="F50">
            <v>0</v>
          </cell>
          <cell r="G50">
            <v>0</v>
          </cell>
          <cell r="J50">
            <v>0</v>
          </cell>
          <cell r="L50">
            <v>0</v>
          </cell>
          <cell r="M50">
            <v>0</v>
          </cell>
          <cell r="N50">
            <v>0</v>
          </cell>
          <cell r="O50">
            <v>0</v>
          </cell>
          <cell r="P50">
            <v>0</v>
          </cell>
          <cell r="S50">
            <v>0</v>
          </cell>
          <cell r="U50">
            <v>0</v>
          </cell>
          <cell r="X50">
            <v>0</v>
          </cell>
          <cell r="Y50">
            <v>0</v>
          </cell>
          <cell r="AA50">
            <v>0</v>
          </cell>
          <cell r="AB50">
            <v>0</v>
          </cell>
          <cell r="AC50">
            <v>0</v>
          </cell>
          <cell r="AD50">
            <v>0</v>
          </cell>
          <cell r="AE50">
            <v>0</v>
          </cell>
          <cell r="AF50">
            <v>0</v>
          </cell>
          <cell r="AG50">
            <v>0</v>
          </cell>
          <cell r="AH50">
            <v>0</v>
          </cell>
          <cell r="AI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0.4</v>
          </cell>
          <cell r="CA50">
            <v>0</v>
          </cell>
          <cell r="CB50">
            <v>0</v>
          </cell>
          <cell r="CC50">
            <v>0</v>
          </cell>
          <cell r="CD50">
            <v>0</v>
          </cell>
          <cell r="CE50" t="e">
            <v>#VALUE!</v>
          </cell>
          <cell r="CF50" t="e">
            <v>#VALUE!</v>
          </cell>
          <cell r="CG50" t="e">
            <v>#VALUE!</v>
          </cell>
          <cell r="CH50">
            <v>1.5</v>
          </cell>
          <cell r="CI50" t="e">
            <v>#VALUE!</v>
          </cell>
          <cell r="CJ50" t="e">
            <v>#VALUE!</v>
          </cell>
          <cell r="CK50" t="e">
            <v>#VALUE!</v>
          </cell>
          <cell r="CL50">
            <v>2</v>
          </cell>
          <cell r="CM50">
            <v>2</v>
          </cell>
        </row>
        <row r="51">
          <cell r="A51">
            <v>40</v>
          </cell>
          <cell r="F51">
            <v>0</v>
          </cell>
          <cell r="G51">
            <v>0</v>
          </cell>
          <cell r="J51">
            <v>0</v>
          </cell>
          <cell r="L51">
            <v>0</v>
          </cell>
          <cell r="M51">
            <v>0</v>
          </cell>
          <cell r="N51">
            <v>0</v>
          </cell>
          <cell r="O51">
            <v>0</v>
          </cell>
          <cell r="P51">
            <v>0</v>
          </cell>
          <cell r="S51">
            <v>0</v>
          </cell>
          <cell r="U51">
            <v>0</v>
          </cell>
          <cell r="X51">
            <v>0</v>
          </cell>
          <cell r="Y51">
            <v>0</v>
          </cell>
          <cell r="AA51">
            <v>0</v>
          </cell>
          <cell r="AB51">
            <v>0</v>
          </cell>
          <cell r="AC51">
            <v>0</v>
          </cell>
          <cell r="AD51">
            <v>0</v>
          </cell>
          <cell r="AE51">
            <v>0</v>
          </cell>
          <cell r="AF51">
            <v>0</v>
          </cell>
          <cell r="AG51">
            <v>0</v>
          </cell>
          <cell r="AH51">
            <v>0</v>
          </cell>
          <cell r="AI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0.4</v>
          </cell>
          <cell r="CA51">
            <v>0</v>
          </cell>
          <cell r="CB51">
            <v>0</v>
          </cell>
          <cell r="CC51">
            <v>0</v>
          </cell>
          <cell r="CD51">
            <v>0</v>
          </cell>
          <cell r="CE51" t="e">
            <v>#VALUE!</v>
          </cell>
          <cell r="CF51" t="e">
            <v>#VALUE!</v>
          </cell>
          <cell r="CG51" t="e">
            <v>#VALUE!</v>
          </cell>
          <cell r="CH51">
            <v>1.5</v>
          </cell>
          <cell r="CI51" t="e">
            <v>#VALUE!</v>
          </cell>
          <cell r="CJ51" t="e">
            <v>#VALUE!</v>
          </cell>
          <cell r="CK51" t="e">
            <v>#VALUE!</v>
          </cell>
          <cell r="CL51">
            <v>2</v>
          </cell>
          <cell r="CM51">
            <v>2</v>
          </cell>
        </row>
        <row r="52">
          <cell r="A52">
            <v>41</v>
          </cell>
          <cell r="F52">
            <v>0</v>
          </cell>
          <cell r="G52">
            <v>0</v>
          </cell>
          <cell r="J52">
            <v>0</v>
          </cell>
          <cell r="L52">
            <v>0</v>
          </cell>
          <cell r="M52">
            <v>0</v>
          </cell>
          <cell r="N52">
            <v>0</v>
          </cell>
          <cell r="O52">
            <v>0</v>
          </cell>
          <cell r="P52">
            <v>0</v>
          </cell>
          <cell r="S52">
            <v>0</v>
          </cell>
          <cell r="U52">
            <v>0</v>
          </cell>
          <cell r="X52">
            <v>0</v>
          </cell>
          <cell r="Y52">
            <v>0</v>
          </cell>
          <cell r="AA52">
            <v>0</v>
          </cell>
          <cell r="AB52">
            <v>0</v>
          </cell>
          <cell r="AC52">
            <v>0</v>
          </cell>
          <cell r="AD52">
            <v>0</v>
          </cell>
          <cell r="AE52">
            <v>0</v>
          </cell>
          <cell r="AF52">
            <v>0</v>
          </cell>
          <cell r="AG52">
            <v>0</v>
          </cell>
          <cell r="AH52">
            <v>0</v>
          </cell>
          <cell r="AI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0.4</v>
          </cell>
          <cell r="CA52">
            <v>0</v>
          </cell>
          <cell r="CB52">
            <v>0</v>
          </cell>
          <cell r="CC52">
            <v>0</v>
          </cell>
          <cell r="CD52">
            <v>0</v>
          </cell>
          <cell r="CE52" t="e">
            <v>#VALUE!</v>
          </cell>
          <cell r="CF52" t="e">
            <v>#VALUE!</v>
          </cell>
          <cell r="CG52" t="e">
            <v>#VALUE!</v>
          </cell>
          <cell r="CH52">
            <v>1.3</v>
          </cell>
          <cell r="CI52" t="e">
            <v>#VALUE!</v>
          </cell>
          <cell r="CJ52" t="e">
            <v>#VALUE!</v>
          </cell>
          <cell r="CK52" t="e">
            <v>#VALUE!</v>
          </cell>
          <cell r="CL52">
            <v>5</v>
          </cell>
          <cell r="CM52">
            <v>4</v>
          </cell>
        </row>
        <row r="53">
          <cell r="A53">
            <v>42</v>
          </cell>
          <cell r="F53">
            <v>0</v>
          </cell>
          <cell r="G53">
            <v>0</v>
          </cell>
          <cell r="J53">
            <v>0</v>
          </cell>
          <cell r="L53">
            <v>0</v>
          </cell>
          <cell r="M53">
            <v>0</v>
          </cell>
          <cell r="N53">
            <v>0</v>
          </cell>
          <cell r="O53">
            <v>0</v>
          </cell>
          <cell r="P53">
            <v>0</v>
          </cell>
          <cell r="S53">
            <v>0</v>
          </cell>
          <cell r="U53">
            <v>0</v>
          </cell>
          <cell r="X53">
            <v>0</v>
          </cell>
          <cell r="Y53">
            <v>0</v>
          </cell>
          <cell r="AA53">
            <v>0</v>
          </cell>
          <cell r="AB53">
            <v>0</v>
          </cell>
          <cell r="AC53">
            <v>0</v>
          </cell>
          <cell r="AD53">
            <v>0</v>
          </cell>
          <cell r="AE53">
            <v>0</v>
          </cell>
          <cell r="AF53">
            <v>0</v>
          </cell>
          <cell r="AG53">
            <v>0</v>
          </cell>
          <cell r="AH53">
            <v>0</v>
          </cell>
          <cell r="AI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0.4</v>
          </cell>
          <cell r="CA53">
            <v>0</v>
          </cell>
          <cell r="CB53">
            <v>0</v>
          </cell>
          <cell r="CC53">
            <v>0</v>
          </cell>
          <cell r="CD53">
            <v>0</v>
          </cell>
          <cell r="CE53" t="e">
            <v>#VALUE!</v>
          </cell>
          <cell r="CF53" t="e">
            <v>#VALUE!</v>
          </cell>
          <cell r="CG53" t="e">
            <v>#VALUE!</v>
          </cell>
          <cell r="CH53">
            <v>1.3</v>
          </cell>
          <cell r="CI53" t="e">
            <v>#VALUE!</v>
          </cell>
          <cell r="CJ53" t="e">
            <v>#VALUE!</v>
          </cell>
          <cell r="CK53" t="e">
            <v>#VALUE!</v>
          </cell>
          <cell r="CL53">
            <v>5</v>
          </cell>
          <cell r="CM53">
            <v>4</v>
          </cell>
        </row>
        <row r="54">
          <cell r="A54">
            <v>43</v>
          </cell>
          <cell r="F54">
            <v>0</v>
          </cell>
          <cell r="G54">
            <v>0</v>
          </cell>
          <cell r="J54">
            <v>0</v>
          </cell>
          <cell r="L54">
            <v>0</v>
          </cell>
          <cell r="M54">
            <v>0</v>
          </cell>
          <cell r="N54">
            <v>0</v>
          </cell>
          <cell r="O54">
            <v>0</v>
          </cell>
          <cell r="P54">
            <v>0</v>
          </cell>
          <cell r="S54">
            <v>0</v>
          </cell>
          <cell r="U54">
            <v>0</v>
          </cell>
          <cell r="X54">
            <v>0</v>
          </cell>
          <cell r="Y54">
            <v>0</v>
          </cell>
          <cell r="AA54">
            <v>0</v>
          </cell>
          <cell r="AB54">
            <v>0</v>
          </cell>
          <cell r="AC54">
            <v>0</v>
          </cell>
          <cell r="AD54">
            <v>0</v>
          </cell>
          <cell r="AE54">
            <v>0</v>
          </cell>
          <cell r="AF54">
            <v>0</v>
          </cell>
          <cell r="AG54">
            <v>0</v>
          </cell>
          <cell r="AH54">
            <v>0</v>
          </cell>
          <cell r="AI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0.4</v>
          </cell>
          <cell r="CA54">
            <v>0</v>
          </cell>
          <cell r="CB54">
            <v>0</v>
          </cell>
          <cell r="CC54">
            <v>0</v>
          </cell>
          <cell r="CD54">
            <v>0</v>
          </cell>
          <cell r="CE54" t="e">
            <v>#VALUE!</v>
          </cell>
          <cell r="CF54" t="e">
            <v>#VALUE!</v>
          </cell>
          <cell r="CG54" t="e">
            <v>#VALUE!</v>
          </cell>
          <cell r="CH54">
            <v>1.3</v>
          </cell>
          <cell r="CI54" t="e">
            <v>#VALUE!</v>
          </cell>
          <cell r="CJ54" t="e">
            <v>#VALUE!</v>
          </cell>
          <cell r="CK54" t="e">
            <v>#VALUE!</v>
          </cell>
          <cell r="CL54">
            <v>1</v>
          </cell>
          <cell r="CM54">
            <v>4</v>
          </cell>
        </row>
        <row r="55">
          <cell r="A55">
            <v>44</v>
          </cell>
          <cell r="F55">
            <v>0</v>
          </cell>
          <cell r="G55">
            <v>0</v>
          </cell>
          <cell r="J55">
            <v>0</v>
          </cell>
          <cell r="L55">
            <v>0</v>
          </cell>
          <cell r="M55">
            <v>0</v>
          </cell>
          <cell r="N55">
            <v>0</v>
          </cell>
          <cell r="O55">
            <v>0</v>
          </cell>
          <cell r="P55">
            <v>0</v>
          </cell>
          <cell r="S55">
            <v>0</v>
          </cell>
          <cell r="U55">
            <v>0</v>
          </cell>
          <cell r="X55">
            <v>0</v>
          </cell>
          <cell r="Y55">
            <v>0</v>
          </cell>
          <cell r="AA55">
            <v>0</v>
          </cell>
          <cell r="AB55">
            <v>0</v>
          </cell>
          <cell r="AC55">
            <v>0</v>
          </cell>
          <cell r="AD55">
            <v>0</v>
          </cell>
          <cell r="AE55">
            <v>0</v>
          </cell>
          <cell r="AF55">
            <v>0</v>
          </cell>
          <cell r="AG55">
            <v>0</v>
          </cell>
          <cell r="AH55">
            <v>0</v>
          </cell>
          <cell r="AI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0.4</v>
          </cell>
          <cell r="CA55">
            <v>0</v>
          </cell>
          <cell r="CB55">
            <v>0</v>
          </cell>
          <cell r="CC55">
            <v>0</v>
          </cell>
          <cell r="CD55">
            <v>0</v>
          </cell>
          <cell r="CE55" t="e">
            <v>#VALUE!</v>
          </cell>
          <cell r="CF55" t="e">
            <v>#VALUE!</v>
          </cell>
          <cell r="CG55" t="e">
            <v>#VALUE!</v>
          </cell>
          <cell r="CH55">
            <v>1.3</v>
          </cell>
          <cell r="CI55" t="e">
            <v>#VALUE!</v>
          </cell>
          <cell r="CJ55" t="e">
            <v>#VALUE!</v>
          </cell>
          <cell r="CK55" t="e">
            <v>#VALUE!</v>
          </cell>
          <cell r="CL55">
            <v>5</v>
          </cell>
          <cell r="CM55">
            <v>4</v>
          </cell>
        </row>
        <row r="56">
          <cell r="A56">
            <v>45</v>
          </cell>
          <cell r="F56">
            <v>0</v>
          </cell>
          <cell r="G56">
            <v>0</v>
          </cell>
          <cell r="J56">
            <v>0</v>
          </cell>
          <cell r="L56">
            <v>0</v>
          </cell>
          <cell r="M56">
            <v>0</v>
          </cell>
          <cell r="N56">
            <v>0</v>
          </cell>
          <cell r="O56">
            <v>0</v>
          </cell>
          <cell r="P56">
            <v>0</v>
          </cell>
          <cell r="S56">
            <v>0</v>
          </cell>
          <cell r="U56">
            <v>0</v>
          </cell>
          <cell r="X56">
            <v>0</v>
          </cell>
          <cell r="Y56">
            <v>0</v>
          </cell>
          <cell r="AA56">
            <v>0</v>
          </cell>
          <cell r="AB56">
            <v>0</v>
          </cell>
          <cell r="AC56">
            <v>0</v>
          </cell>
          <cell r="AD56">
            <v>0</v>
          </cell>
          <cell r="AE56">
            <v>0</v>
          </cell>
          <cell r="AF56">
            <v>0</v>
          </cell>
          <cell r="AG56">
            <v>0</v>
          </cell>
          <cell r="AH56">
            <v>0</v>
          </cell>
          <cell r="AI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0.4</v>
          </cell>
          <cell r="CA56">
            <v>0</v>
          </cell>
          <cell r="CB56">
            <v>0</v>
          </cell>
          <cell r="CC56">
            <v>0</v>
          </cell>
          <cell r="CD56">
            <v>0</v>
          </cell>
          <cell r="CE56" t="e">
            <v>#VALUE!</v>
          </cell>
          <cell r="CF56" t="e">
            <v>#VALUE!</v>
          </cell>
          <cell r="CG56" t="e">
            <v>#VALUE!</v>
          </cell>
          <cell r="CH56">
            <v>1.3</v>
          </cell>
          <cell r="CI56" t="e">
            <v>#VALUE!</v>
          </cell>
          <cell r="CJ56" t="e">
            <v>#VALUE!</v>
          </cell>
          <cell r="CK56" t="e">
            <v>#VALUE!</v>
          </cell>
          <cell r="CL56">
            <v>5</v>
          </cell>
          <cell r="CM56">
            <v>4</v>
          </cell>
        </row>
        <row r="57">
          <cell r="A57">
            <v>46</v>
          </cell>
          <cell r="F57">
            <v>0</v>
          </cell>
          <cell r="G57">
            <v>0</v>
          </cell>
          <cell r="J57">
            <v>0</v>
          </cell>
          <cell r="L57">
            <v>0</v>
          </cell>
          <cell r="M57">
            <v>0</v>
          </cell>
          <cell r="N57">
            <v>0</v>
          </cell>
          <cell r="O57">
            <v>0</v>
          </cell>
          <cell r="P57">
            <v>0</v>
          </cell>
          <cell r="S57">
            <v>0</v>
          </cell>
          <cell r="U57">
            <v>0</v>
          </cell>
          <cell r="X57">
            <v>0</v>
          </cell>
          <cell r="Y57">
            <v>0</v>
          </cell>
          <cell r="AA57">
            <v>0</v>
          </cell>
          <cell r="AB57">
            <v>0</v>
          </cell>
          <cell r="AC57">
            <v>0</v>
          </cell>
          <cell r="AD57">
            <v>0</v>
          </cell>
          <cell r="AE57">
            <v>0</v>
          </cell>
          <cell r="AF57">
            <v>0</v>
          </cell>
          <cell r="AG57">
            <v>0</v>
          </cell>
          <cell r="AH57">
            <v>0</v>
          </cell>
          <cell r="AI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0.4</v>
          </cell>
          <cell r="CA57">
            <v>0</v>
          </cell>
          <cell r="CB57">
            <v>0</v>
          </cell>
          <cell r="CC57">
            <v>0</v>
          </cell>
          <cell r="CD57">
            <v>0</v>
          </cell>
          <cell r="CE57" t="e">
            <v>#VALUE!</v>
          </cell>
          <cell r="CF57" t="e">
            <v>#VALUE!</v>
          </cell>
          <cell r="CG57" t="e">
            <v>#VALUE!</v>
          </cell>
          <cell r="CH57">
            <v>1.3</v>
          </cell>
          <cell r="CI57" t="e">
            <v>#VALUE!</v>
          </cell>
          <cell r="CJ57" t="e">
            <v>#VALUE!</v>
          </cell>
          <cell r="CK57" t="e">
            <v>#VALUE!</v>
          </cell>
          <cell r="CL57">
            <v>5</v>
          </cell>
          <cell r="CM57">
            <v>4</v>
          </cell>
        </row>
        <row r="58">
          <cell r="A58">
            <v>47</v>
          </cell>
          <cell r="F58">
            <v>0</v>
          </cell>
          <cell r="G58">
            <v>0</v>
          </cell>
          <cell r="J58">
            <v>0</v>
          </cell>
          <cell r="L58">
            <v>0</v>
          </cell>
          <cell r="M58">
            <v>0</v>
          </cell>
          <cell r="N58">
            <v>0</v>
          </cell>
          <cell r="O58">
            <v>0</v>
          </cell>
          <cell r="P58">
            <v>0</v>
          </cell>
          <cell r="S58">
            <v>0</v>
          </cell>
          <cell r="U58">
            <v>0</v>
          </cell>
          <cell r="X58">
            <v>0</v>
          </cell>
          <cell r="Y58">
            <v>0</v>
          </cell>
          <cell r="AA58">
            <v>0</v>
          </cell>
          <cell r="AB58">
            <v>0</v>
          </cell>
          <cell r="AC58">
            <v>0</v>
          </cell>
          <cell r="AD58">
            <v>0</v>
          </cell>
          <cell r="AE58">
            <v>0</v>
          </cell>
          <cell r="AF58">
            <v>0</v>
          </cell>
          <cell r="AG58">
            <v>0</v>
          </cell>
          <cell r="AH58">
            <v>0</v>
          </cell>
          <cell r="AI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0.4</v>
          </cell>
          <cell r="CA58">
            <v>0</v>
          </cell>
          <cell r="CB58">
            <v>0</v>
          </cell>
          <cell r="CC58">
            <v>0</v>
          </cell>
          <cell r="CD58">
            <v>0</v>
          </cell>
          <cell r="CE58" t="e">
            <v>#VALUE!</v>
          </cell>
          <cell r="CF58" t="e">
            <v>#VALUE!</v>
          </cell>
          <cell r="CG58" t="e">
            <v>#VALUE!</v>
          </cell>
          <cell r="CH58">
            <v>1.3</v>
          </cell>
          <cell r="CI58" t="e">
            <v>#VALUE!</v>
          </cell>
          <cell r="CJ58" t="e">
            <v>#VALUE!</v>
          </cell>
          <cell r="CK58" t="e">
            <v>#VALUE!</v>
          </cell>
          <cell r="CL58">
            <v>5</v>
          </cell>
          <cell r="CM58">
            <v>4</v>
          </cell>
        </row>
        <row r="59">
          <cell r="A59">
            <v>48</v>
          </cell>
          <cell r="F59">
            <v>0</v>
          </cell>
          <cell r="G59">
            <v>0</v>
          </cell>
          <cell r="J59">
            <v>0</v>
          </cell>
          <cell r="L59">
            <v>0</v>
          </cell>
          <cell r="M59">
            <v>0</v>
          </cell>
          <cell r="N59">
            <v>0</v>
          </cell>
          <cell r="O59">
            <v>0</v>
          </cell>
          <cell r="P59">
            <v>0</v>
          </cell>
          <cell r="S59">
            <v>0</v>
          </cell>
          <cell r="U59">
            <v>0</v>
          </cell>
          <cell r="X59">
            <v>0</v>
          </cell>
          <cell r="Y59">
            <v>0</v>
          </cell>
          <cell r="AA59">
            <v>0</v>
          </cell>
          <cell r="AB59">
            <v>0</v>
          </cell>
          <cell r="AC59">
            <v>0</v>
          </cell>
          <cell r="AD59">
            <v>0</v>
          </cell>
          <cell r="AE59">
            <v>0</v>
          </cell>
          <cell r="AF59">
            <v>0</v>
          </cell>
          <cell r="AG59">
            <v>0</v>
          </cell>
          <cell r="AH59">
            <v>0</v>
          </cell>
          <cell r="AI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0.4</v>
          </cell>
          <cell r="CA59">
            <v>0</v>
          </cell>
          <cell r="CB59">
            <v>0</v>
          </cell>
          <cell r="CC59">
            <v>0</v>
          </cell>
          <cell r="CD59">
            <v>0</v>
          </cell>
          <cell r="CE59" t="e">
            <v>#VALUE!</v>
          </cell>
          <cell r="CF59" t="e">
            <v>#VALUE!</v>
          </cell>
          <cell r="CG59" t="e">
            <v>#VALUE!</v>
          </cell>
          <cell r="CH59">
            <v>1.25</v>
          </cell>
          <cell r="CI59">
            <v>0</v>
          </cell>
          <cell r="CJ59" t="e">
            <v>#VALUE!</v>
          </cell>
          <cell r="CK59" t="e">
            <v>#VALUE!</v>
          </cell>
          <cell r="CL59">
            <v>3</v>
          </cell>
          <cell r="CM59">
            <v>3</v>
          </cell>
        </row>
        <row r="60">
          <cell r="A60">
            <v>49</v>
          </cell>
          <cell r="F60">
            <v>0</v>
          </cell>
          <cell r="G60">
            <v>0</v>
          </cell>
          <cell r="J60">
            <v>0</v>
          </cell>
          <cell r="L60">
            <v>0</v>
          </cell>
          <cell r="M60">
            <v>0</v>
          </cell>
          <cell r="N60">
            <v>0</v>
          </cell>
          <cell r="O60">
            <v>0</v>
          </cell>
          <cell r="P60">
            <v>0</v>
          </cell>
          <cell r="S60">
            <v>0</v>
          </cell>
          <cell r="U60">
            <v>0</v>
          </cell>
          <cell r="X60">
            <v>0</v>
          </cell>
          <cell r="Y60">
            <v>0</v>
          </cell>
          <cell r="AA60">
            <v>0</v>
          </cell>
          <cell r="AB60">
            <v>0</v>
          </cell>
          <cell r="AC60">
            <v>0</v>
          </cell>
          <cell r="AD60">
            <v>0</v>
          </cell>
          <cell r="AE60">
            <v>0</v>
          </cell>
          <cell r="AF60">
            <v>0</v>
          </cell>
          <cell r="AG60">
            <v>0</v>
          </cell>
          <cell r="AH60">
            <v>0</v>
          </cell>
          <cell r="AI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0.4</v>
          </cell>
          <cell r="CA60">
            <v>0</v>
          </cell>
          <cell r="CB60">
            <v>0</v>
          </cell>
          <cell r="CC60">
            <v>0</v>
          </cell>
          <cell r="CD60">
            <v>0</v>
          </cell>
          <cell r="CE60" t="e">
            <v>#VALUE!</v>
          </cell>
          <cell r="CF60" t="e">
            <v>#VALUE!</v>
          </cell>
          <cell r="CG60" t="e">
            <v>#VALUE!</v>
          </cell>
          <cell r="CH60">
            <v>1.25</v>
          </cell>
          <cell r="CI60">
            <v>0</v>
          </cell>
          <cell r="CJ60" t="e">
            <v>#VALUE!</v>
          </cell>
          <cell r="CK60" t="e">
            <v>#VALUE!</v>
          </cell>
          <cell r="CL60">
            <v>3</v>
          </cell>
          <cell r="CM60">
            <v>3</v>
          </cell>
        </row>
        <row r="61">
          <cell r="A61">
            <v>50</v>
          </cell>
          <cell r="F61">
            <v>0</v>
          </cell>
          <cell r="G61">
            <v>0</v>
          </cell>
          <cell r="J61">
            <v>0</v>
          </cell>
          <cell r="L61">
            <v>0</v>
          </cell>
          <cell r="M61">
            <v>0</v>
          </cell>
          <cell r="N61">
            <v>0</v>
          </cell>
          <cell r="O61">
            <v>0</v>
          </cell>
          <cell r="P61">
            <v>0</v>
          </cell>
          <cell r="S61">
            <v>0</v>
          </cell>
          <cell r="U61">
            <v>0</v>
          </cell>
          <cell r="X61">
            <v>0</v>
          </cell>
          <cell r="Y61">
            <v>0</v>
          </cell>
          <cell r="AA61">
            <v>0</v>
          </cell>
          <cell r="AB61">
            <v>0</v>
          </cell>
          <cell r="AC61">
            <v>0</v>
          </cell>
          <cell r="AD61">
            <v>0</v>
          </cell>
          <cell r="AE61">
            <v>0</v>
          </cell>
          <cell r="AF61">
            <v>0</v>
          </cell>
          <cell r="AG61">
            <v>0</v>
          </cell>
          <cell r="AH61">
            <v>0</v>
          </cell>
          <cell r="AI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0.4</v>
          </cell>
          <cell r="CA61">
            <v>0</v>
          </cell>
          <cell r="CB61">
            <v>0</v>
          </cell>
          <cell r="CC61">
            <v>0</v>
          </cell>
          <cell r="CD61">
            <v>0</v>
          </cell>
          <cell r="CE61" t="e">
            <v>#VALUE!</v>
          </cell>
          <cell r="CF61" t="e">
            <v>#VALUE!</v>
          </cell>
          <cell r="CG61" t="e">
            <v>#VALUE!</v>
          </cell>
          <cell r="CH61">
            <v>1.25</v>
          </cell>
          <cell r="CI61">
            <v>0</v>
          </cell>
          <cell r="CJ61" t="e">
            <v>#VALUE!</v>
          </cell>
          <cell r="CK61" t="e">
            <v>#VALUE!</v>
          </cell>
          <cell r="CL61">
            <v>3</v>
          </cell>
          <cell r="CM61">
            <v>3</v>
          </cell>
        </row>
        <row r="62">
          <cell r="A62">
            <v>51</v>
          </cell>
          <cell r="F62">
            <v>0</v>
          </cell>
          <cell r="G62">
            <v>0</v>
          </cell>
          <cell r="J62">
            <v>0</v>
          </cell>
          <cell r="L62">
            <v>0</v>
          </cell>
          <cell r="M62">
            <v>0</v>
          </cell>
          <cell r="N62">
            <v>0</v>
          </cell>
          <cell r="O62">
            <v>0</v>
          </cell>
          <cell r="P62">
            <v>0</v>
          </cell>
          <cell r="S62">
            <v>0</v>
          </cell>
          <cell r="U62">
            <v>0</v>
          </cell>
          <cell r="X62">
            <v>0</v>
          </cell>
          <cell r="Y62">
            <v>0</v>
          </cell>
          <cell r="AA62">
            <v>0</v>
          </cell>
          <cell r="AB62">
            <v>0</v>
          </cell>
          <cell r="AC62">
            <v>0</v>
          </cell>
          <cell r="AD62">
            <v>0</v>
          </cell>
          <cell r="AE62">
            <v>0</v>
          </cell>
          <cell r="AF62">
            <v>0</v>
          </cell>
          <cell r="AG62">
            <v>0</v>
          </cell>
          <cell r="AH62">
            <v>0</v>
          </cell>
          <cell r="AI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0.4</v>
          </cell>
          <cell r="CA62">
            <v>0</v>
          </cell>
          <cell r="CB62">
            <v>0</v>
          </cell>
          <cell r="CC62">
            <v>0</v>
          </cell>
          <cell r="CD62">
            <v>0</v>
          </cell>
          <cell r="CE62" t="e">
            <v>#VALUE!</v>
          </cell>
          <cell r="CF62" t="e">
            <v>#VALUE!</v>
          </cell>
          <cell r="CG62" t="e">
            <v>#VALUE!</v>
          </cell>
          <cell r="CH62">
            <v>1.25</v>
          </cell>
          <cell r="CI62">
            <v>0</v>
          </cell>
          <cell r="CJ62" t="e">
            <v>#VALUE!</v>
          </cell>
          <cell r="CK62" t="e">
            <v>#VALUE!</v>
          </cell>
          <cell r="CL62">
            <v>3</v>
          </cell>
          <cell r="CM62">
            <v>3</v>
          </cell>
        </row>
        <row r="63">
          <cell r="A63">
            <v>52</v>
          </cell>
          <cell r="F63">
            <v>0</v>
          </cell>
          <cell r="G63">
            <v>0</v>
          </cell>
          <cell r="J63">
            <v>0</v>
          </cell>
          <cell r="L63">
            <v>0</v>
          </cell>
          <cell r="M63">
            <v>0</v>
          </cell>
          <cell r="N63">
            <v>0</v>
          </cell>
          <cell r="O63">
            <v>0</v>
          </cell>
          <cell r="P63">
            <v>0</v>
          </cell>
          <cell r="S63">
            <v>0</v>
          </cell>
          <cell r="U63">
            <v>0</v>
          </cell>
          <cell r="X63">
            <v>0</v>
          </cell>
          <cell r="Y63">
            <v>0</v>
          </cell>
          <cell r="AA63">
            <v>0</v>
          </cell>
          <cell r="AB63">
            <v>0</v>
          </cell>
          <cell r="AC63">
            <v>0</v>
          </cell>
          <cell r="AD63">
            <v>0</v>
          </cell>
          <cell r="AE63">
            <v>0</v>
          </cell>
          <cell r="AF63">
            <v>0</v>
          </cell>
          <cell r="AG63">
            <v>0</v>
          </cell>
          <cell r="AH63">
            <v>0</v>
          </cell>
          <cell r="AI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0.4</v>
          </cell>
          <cell r="CA63">
            <v>0</v>
          </cell>
          <cell r="CB63">
            <v>0</v>
          </cell>
          <cell r="CC63">
            <v>0</v>
          </cell>
          <cell r="CD63">
            <v>0</v>
          </cell>
          <cell r="CE63" t="e">
            <v>#VALUE!</v>
          </cell>
          <cell r="CF63" t="e">
            <v>#VALUE!</v>
          </cell>
          <cell r="CG63" t="e">
            <v>#VALUE!</v>
          </cell>
          <cell r="CH63">
            <v>1.25</v>
          </cell>
          <cell r="CI63">
            <v>0</v>
          </cell>
          <cell r="CJ63" t="e">
            <v>#VALUE!</v>
          </cell>
          <cell r="CK63" t="e">
            <v>#VALUE!</v>
          </cell>
          <cell r="CL63">
            <v>4</v>
          </cell>
          <cell r="CM63">
            <v>3</v>
          </cell>
        </row>
        <row r="64">
          <cell r="A64">
            <v>53</v>
          </cell>
          <cell r="F64">
            <v>0</v>
          </cell>
          <cell r="G64">
            <v>0</v>
          </cell>
          <cell r="J64">
            <v>0</v>
          </cell>
          <cell r="L64">
            <v>0</v>
          </cell>
          <cell r="M64">
            <v>0</v>
          </cell>
          <cell r="N64">
            <v>0</v>
          </cell>
          <cell r="O64">
            <v>0</v>
          </cell>
          <cell r="P64">
            <v>0</v>
          </cell>
          <cell r="S64">
            <v>0</v>
          </cell>
          <cell r="U64">
            <v>0</v>
          </cell>
          <cell r="X64">
            <v>0</v>
          </cell>
          <cell r="Y64">
            <v>0</v>
          </cell>
          <cell r="AA64">
            <v>0</v>
          </cell>
          <cell r="AB64">
            <v>0</v>
          </cell>
          <cell r="AC64">
            <v>0</v>
          </cell>
          <cell r="AD64">
            <v>0</v>
          </cell>
          <cell r="AE64">
            <v>0</v>
          </cell>
          <cell r="AF64">
            <v>0</v>
          </cell>
          <cell r="AG64">
            <v>0</v>
          </cell>
          <cell r="AH64">
            <v>0</v>
          </cell>
          <cell r="AI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0.4</v>
          </cell>
          <cell r="CA64">
            <v>0</v>
          </cell>
          <cell r="CB64">
            <v>0</v>
          </cell>
          <cell r="CC64">
            <v>0</v>
          </cell>
          <cell r="CD64">
            <v>0</v>
          </cell>
          <cell r="CE64" t="e">
            <v>#VALUE!</v>
          </cell>
          <cell r="CF64" t="e">
            <v>#VALUE!</v>
          </cell>
          <cell r="CG64" t="e">
            <v>#VALUE!</v>
          </cell>
          <cell r="CH64">
            <v>1.3</v>
          </cell>
          <cell r="CI64" t="e">
            <v>#VALUE!</v>
          </cell>
          <cell r="CJ64" t="e">
            <v>#VALUE!</v>
          </cell>
          <cell r="CK64" t="e">
            <v>#VALUE!</v>
          </cell>
          <cell r="CL64">
            <v>5</v>
          </cell>
          <cell r="CM64">
            <v>4</v>
          </cell>
        </row>
        <row r="65">
          <cell r="A65">
            <v>54</v>
          </cell>
          <cell r="F65">
            <v>0</v>
          </cell>
          <cell r="G65">
            <v>0</v>
          </cell>
          <cell r="J65">
            <v>0</v>
          </cell>
          <cell r="L65">
            <v>0</v>
          </cell>
          <cell r="M65">
            <v>0</v>
          </cell>
          <cell r="N65">
            <v>0</v>
          </cell>
          <cell r="O65">
            <v>0</v>
          </cell>
          <cell r="P65">
            <v>0</v>
          </cell>
          <cell r="S65">
            <v>0</v>
          </cell>
          <cell r="U65">
            <v>0</v>
          </cell>
          <cell r="X65">
            <v>0</v>
          </cell>
          <cell r="Y65">
            <v>0</v>
          </cell>
          <cell r="AA65">
            <v>0</v>
          </cell>
          <cell r="AB65">
            <v>0</v>
          </cell>
          <cell r="AC65">
            <v>0</v>
          </cell>
          <cell r="AD65">
            <v>0</v>
          </cell>
          <cell r="AE65">
            <v>0</v>
          </cell>
          <cell r="AF65">
            <v>0</v>
          </cell>
          <cell r="AG65">
            <v>0</v>
          </cell>
          <cell r="AH65">
            <v>0</v>
          </cell>
          <cell r="AI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0.4</v>
          </cell>
          <cell r="CA65">
            <v>0</v>
          </cell>
          <cell r="CB65">
            <v>0</v>
          </cell>
          <cell r="CC65">
            <v>0</v>
          </cell>
          <cell r="CD65">
            <v>0</v>
          </cell>
          <cell r="CE65" t="e">
            <v>#VALUE!</v>
          </cell>
          <cell r="CF65" t="e">
            <v>#VALUE!</v>
          </cell>
          <cell r="CG65" t="e">
            <v>#VALUE!</v>
          </cell>
          <cell r="CH65">
            <v>1.3</v>
          </cell>
          <cell r="CI65" t="e">
            <v>#VALUE!</v>
          </cell>
          <cell r="CJ65" t="e">
            <v>#VALUE!</v>
          </cell>
          <cell r="CK65" t="e">
            <v>#VALUE!</v>
          </cell>
          <cell r="CL65">
            <v>5</v>
          </cell>
          <cell r="CM65">
            <v>4</v>
          </cell>
        </row>
        <row r="66">
          <cell r="A66">
            <v>55</v>
          </cell>
          <cell r="F66">
            <v>0</v>
          </cell>
          <cell r="G66">
            <v>0</v>
          </cell>
          <cell r="J66">
            <v>0</v>
          </cell>
          <cell r="L66">
            <v>0</v>
          </cell>
          <cell r="M66">
            <v>0</v>
          </cell>
          <cell r="N66">
            <v>0</v>
          </cell>
          <cell r="O66">
            <v>0</v>
          </cell>
          <cell r="P66">
            <v>0</v>
          </cell>
          <cell r="S66">
            <v>0</v>
          </cell>
          <cell r="U66">
            <v>0</v>
          </cell>
          <cell r="X66">
            <v>0</v>
          </cell>
          <cell r="Y66">
            <v>0</v>
          </cell>
          <cell r="AA66">
            <v>0</v>
          </cell>
          <cell r="AB66">
            <v>0</v>
          </cell>
          <cell r="AC66">
            <v>0</v>
          </cell>
          <cell r="AD66">
            <v>0</v>
          </cell>
          <cell r="AE66">
            <v>0</v>
          </cell>
          <cell r="AF66">
            <v>0</v>
          </cell>
          <cell r="AG66">
            <v>0</v>
          </cell>
          <cell r="AH66">
            <v>0</v>
          </cell>
          <cell r="AI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0.4</v>
          </cell>
          <cell r="CA66">
            <v>0</v>
          </cell>
          <cell r="CB66">
            <v>0</v>
          </cell>
          <cell r="CC66">
            <v>0</v>
          </cell>
          <cell r="CD66">
            <v>0</v>
          </cell>
          <cell r="CE66" t="e">
            <v>#VALUE!</v>
          </cell>
          <cell r="CF66" t="e">
            <v>#VALUE!</v>
          </cell>
          <cell r="CG66" t="e">
            <v>#VALUE!</v>
          </cell>
          <cell r="CH66">
            <v>1.5</v>
          </cell>
          <cell r="CI66" t="b">
            <v>0</v>
          </cell>
          <cell r="CJ66" t="e">
            <v>#VALUE!</v>
          </cell>
          <cell r="CK66" t="e">
            <v>#VALUE!</v>
          </cell>
          <cell r="CL66">
            <v>5</v>
          </cell>
          <cell r="CM66">
            <v>2</v>
          </cell>
        </row>
        <row r="67">
          <cell r="A67">
            <v>56</v>
          </cell>
          <cell r="F67">
            <v>0</v>
          </cell>
          <cell r="G67">
            <v>0</v>
          </cell>
          <cell r="J67">
            <v>0</v>
          </cell>
          <cell r="L67">
            <v>0</v>
          </cell>
          <cell r="M67">
            <v>0</v>
          </cell>
          <cell r="N67">
            <v>0</v>
          </cell>
          <cell r="O67">
            <v>0</v>
          </cell>
          <cell r="P67">
            <v>0</v>
          </cell>
          <cell r="S67">
            <v>0</v>
          </cell>
          <cell r="U67">
            <v>0</v>
          </cell>
          <cell r="X67">
            <v>0</v>
          </cell>
          <cell r="Y67">
            <v>0</v>
          </cell>
          <cell r="AA67">
            <v>0</v>
          </cell>
          <cell r="AB67">
            <v>0</v>
          </cell>
          <cell r="AC67">
            <v>0</v>
          </cell>
          <cell r="AD67">
            <v>0</v>
          </cell>
          <cell r="AE67">
            <v>0</v>
          </cell>
          <cell r="AF67">
            <v>0</v>
          </cell>
          <cell r="AG67">
            <v>0</v>
          </cell>
          <cell r="AH67">
            <v>0</v>
          </cell>
          <cell r="AI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0.4</v>
          </cell>
          <cell r="CA67">
            <v>0</v>
          </cell>
          <cell r="CB67">
            <v>0</v>
          </cell>
          <cell r="CC67">
            <v>0</v>
          </cell>
          <cell r="CD67">
            <v>0</v>
          </cell>
          <cell r="CE67" t="e">
            <v>#VALUE!</v>
          </cell>
          <cell r="CF67" t="e">
            <v>#VALUE!</v>
          </cell>
          <cell r="CG67" t="e">
            <v>#VALUE!</v>
          </cell>
          <cell r="CH67">
            <v>1.3</v>
          </cell>
          <cell r="CI67" t="e">
            <v>#VALUE!</v>
          </cell>
          <cell r="CJ67" t="e">
            <v>#VALUE!</v>
          </cell>
          <cell r="CK67" t="e">
            <v>#VALUE!</v>
          </cell>
          <cell r="CL67">
            <v>5</v>
          </cell>
          <cell r="CM67">
            <v>4</v>
          </cell>
        </row>
        <row r="68">
          <cell r="A68">
            <v>57</v>
          </cell>
          <cell r="F68">
            <v>0</v>
          </cell>
          <cell r="G68">
            <v>0</v>
          </cell>
          <cell r="J68">
            <v>0</v>
          </cell>
          <cell r="L68">
            <v>0</v>
          </cell>
          <cell r="M68">
            <v>0</v>
          </cell>
          <cell r="N68">
            <v>0</v>
          </cell>
          <cell r="O68">
            <v>0</v>
          </cell>
          <cell r="P68">
            <v>0</v>
          </cell>
          <cell r="S68">
            <v>0</v>
          </cell>
          <cell r="U68">
            <v>0</v>
          </cell>
          <cell r="X68">
            <v>0</v>
          </cell>
          <cell r="Y68">
            <v>0</v>
          </cell>
          <cell r="AA68">
            <v>0</v>
          </cell>
          <cell r="AB68">
            <v>0</v>
          </cell>
          <cell r="AC68">
            <v>0</v>
          </cell>
          <cell r="AD68">
            <v>0</v>
          </cell>
          <cell r="AE68">
            <v>0</v>
          </cell>
          <cell r="AF68">
            <v>0</v>
          </cell>
          <cell r="AG68">
            <v>0</v>
          </cell>
          <cell r="AH68">
            <v>0</v>
          </cell>
          <cell r="AI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0.4</v>
          </cell>
          <cell r="CA68">
            <v>0</v>
          </cell>
          <cell r="CB68">
            <v>0</v>
          </cell>
          <cell r="CC68">
            <v>0</v>
          </cell>
          <cell r="CD68">
            <v>0</v>
          </cell>
          <cell r="CE68" t="e">
            <v>#VALUE!</v>
          </cell>
          <cell r="CF68" t="e">
            <v>#VALUE!</v>
          </cell>
          <cell r="CG68" t="e">
            <v>#VALUE!</v>
          </cell>
          <cell r="CH68">
            <v>1.3</v>
          </cell>
          <cell r="CI68" t="e">
            <v>#VALUE!</v>
          </cell>
          <cell r="CJ68" t="e">
            <v>#VALUE!</v>
          </cell>
          <cell r="CK68" t="e">
            <v>#VALUE!</v>
          </cell>
          <cell r="CL68">
            <v>5</v>
          </cell>
          <cell r="CM68">
            <v>4</v>
          </cell>
        </row>
        <row r="69">
          <cell r="A69">
            <v>58</v>
          </cell>
          <cell r="F69">
            <v>0</v>
          </cell>
          <cell r="G69">
            <v>0</v>
          </cell>
          <cell r="J69">
            <v>0</v>
          </cell>
          <cell r="L69">
            <v>0</v>
          </cell>
          <cell r="M69">
            <v>0</v>
          </cell>
          <cell r="N69">
            <v>0</v>
          </cell>
          <cell r="O69">
            <v>0</v>
          </cell>
          <cell r="P69">
            <v>0</v>
          </cell>
          <cell r="S69">
            <v>0</v>
          </cell>
          <cell r="U69">
            <v>0</v>
          </cell>
          <cell r="X69">
            <v>0</v>
          </cell>
          <cell r="Y69">
            <v>0</v>
          </cell>
          <cell r="AA69">
            <v>0</v>
          </cell>
          <cell r="AB69">
            <v>0</v>
          </cell>
          <cell r="AC69">
            <v>0</v>
          </cell>
          <cell r="AD69">
            <v>0</v>
          </cell>
          <cell r="AE69">
            <v>0</v>
          </cell>
          <cell r="AF69">
            <v>0</v>
          </cell>
          <cell r="AG69">
            <v>0</v>
          </cell>
          <cell r="AH69">
            <v>0</v>
          </cell>
          <cell r="AI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0.4</v>
          </cell>
          <cell r="CA69">
            <v>0</v>
          </cell>
          <cell r="CB69">
            <v>0</v>
          </cell>
          <cell r="CC69">
            <v>0</v>
          </cell>
          <cell r="CD69">
            <v>0</v>
          </cell>
          <cell r="CE69" t="e">
            <v>#VALUE!</v>
          </cell>
          <cell r="CF69" t="e">
            <v>#VALUE!</v>
          </cell>
          <cell r="CG69" t="e">
            <v>#VALUE!</v>
          </cell>
          <cell r="CH69">
            <v>1.3</v>
          </cell>
          <cell r="CI69" t="e">
            <v>#VALUE!</v>
          </cell>
          <cell r="CJ69" t="e">
            <v>#VALUE!</v>
          </cell>
          <cell r="CK69" t="e">
            <v>#VALUE!</v>
          </cell>
          <cell r="CL69">
            <v>5</v>
          </cell>
          <cell r="CM69">
            <v>4</v>
          </cell>
        </row>
        <row r="70">
          <cell r="A70">
            <v>59</v>
          </cell>
          <cell r="F70">
            <v>0</v>
          </cell>
          <cell r="G70">
            <v>0</v>
          </cell>
          <cell r="J70">
            <v>0</v>
          </cell>
          <cell r="L70">
            <v>0</v>
          </cell>
          <cell r="M70">
            <v>0</v>
          </cell>
          <cell r="N70">
            <v>0</v>
          </cell>
          <cell r="O70">
            <v>0</v>
          </cell>
          <cell r="P70">
            <v>0</v>
          </cell>
          <cell r="S70">
            <v>0</v>
          </cell>
          <cell r="U70">
            <v>0</v>
          </cell>
          <cell r="X70">
            <v>0</v>
          </cell>
          <cell r="Y70">
            <v>0</v>
          </cell>
          <cell r="AA70">
            <v>0</v>
          </cell>
          <cell r="AB70">
            <v>0</v>
          </cell>
          <cell r="AC70">
            <v>0</v>
          </cell>
          <cell r="AD70">
            <v>0</v>
          </cell>
          <cell r="AE70">
            <v>0</v>
          </cell>
          <cell r="AF70">
            <v>0</v>
          </cell>
          <cell r="AG70">
            <v>0</v>
          </cell>
          <cell r="AH70">
            <v>0</v>
          </cell>
          <cell r="AI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0.4</v>
          </cell>
          <cell r="CA70">
            <v>0</v>
          </cell>
          <cell r="CB70">
            <v>0</v>
          </cell>
          <cell r="CC70">
            <v>0</v>
          </cell>
          <cell r="CD70">
            <v>0</v>
          </cell>
          <cell r="CE70" t="e">
            <v>#VALUE!</v>
          </cell>
          <cell r="CF70" t="e">
            <v>#VALUE!</v>
          </cell>
          <cell r="CG70" t="e">
            <v>#VALUE!</v>
          </cell>
          <cell r="CH70">
            <v>1.3</v>
          </cell>
          <cell r="CI70" t="e">
            <v>#VALUE!</v>
          </cell>
          <cell r="CJ70" t="e">
            <v>#VALUE!</v>
          </cell>
          <cell r="CK70" t="e">
            <v>#VALUE!</v>
          </cell>
          <cell r="CL70">
            <v>5</v>
          </cell>
          <cell r="CM70">
            <v>4</v>
          </cell>
        </row>
        <row r="71">
          <cell r="A71">
            <v>60</v>
          </cell>
          <cell r="F71">
            <v>0</v>
          </cell>
          <cell r="G71">
            <v>0</v>
          </cell>
          <cell r="J71">
            <v>0</v>
          </cell>
          <cell r="L71">
            <v>0</v>
          </cell>
          <cell r="M71">
            <v>0</v>
          </cell>
          <cell r="N71">
            <v>0</v>
          </cell>
          <cell r="O71">
            <v>0</v>
          </cell>
          <cell r="P71">
            <v>0</v>
          </cell>
          <cell r="S71">
            <v>0</v>
          </cell>
          <cell r="U71">
            <v>0</v>
          </cell>
          <cell r="X71">
            <v>0</v>
          </cell>
          <cell r="Y71">
            <v>0</v>
          </cell>
          <cell r="AA71">
            <v>0</v>
          </cell>
          <cell r="AB71">
            <v>0</v>
          </cell>
          <cell r="AC71">
            <v>0</v>
          </cell>
          <cell r="AD71">
            <v>0</v>
          </cell>
          <cell r="AE71">
            <v>0</v>
          </cell>
          <cell r="AF71">
            <v>0</v>
          </cell>
          <cell r="AG71">
            <v>0</v>
          </cell>
          <cell r="AH71">
            <v>0</v>
          </cell>
          <cell r="AI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0.4</v>
          </cell>
          <cell r="CA71">
            <v>0</v>
          </cell>
          <cell r="CB71">
            <v>0</v>
          </cell>
          <cell r="CC71">
            <v>0</v>
          </cell>
          <cell r="CD71">
            <v>0</v>
          </cell>
          <cell r="CE71" t="e">
            <v>#VALUE!</v>
          </cell>
          <cell r="CF71" t="e">
            <v>#VALUE!</v>
          </cell>
          <cell r="CG71" t="e">
            <v>#VALUE!</v>
          </cell>
          <cell r="CH71">
            <v>1.3</v>
          </cell>
          <cell r="CI71" t="e">
            <v>#VALUE!</v>
          </cell>
          <cell r="CJ71" t="e">
            <v>#VALUE!</v>
          </cell>
          <cell r="CK71" t="e">
            <v>#VALUE!</v>
          </cell>
          <cell r="CL71">
            <v>5</v>
          </cell>
          <cell r="CM71">
            <v>4</v>
          </cell>
        </row>
      </sheetData>
      <sheetData sheetId="4" refreshError="1"/>
      <sheetData sheetId="5" refreshError="1"/>
      <sheetData sheetId="6" refreshError="1"/>
      <sheetData sheetId="7" refreshError="1"/>
      <sheetData sheetId="8">
        <row r="12">
          <cell r="A12">
            <v>1</v>
          </cell>
        </row>
      </sheetData>
      <sheetData sheetId="9"/>
      <sheetData sheetId="10"/>
      <sheetData sheetId="11">
        <row r="12">
          <cell r="A12">
            <v>1</v>
          </cell>
        </row>
      </sheetData>
      <sheetData sheetId="12"/>
      <sheetData sheetId="13"/>
      <sheetData sheetId="14"/>
      <sheetData sheetId="15"/>
      <sheetData sheetId="16"/>
      <sheetData sheetId="17" refreshError="1"/>
      <sheetData sheetId="18" refreshError="1"/>
      <sheetData sheetId="19" refreshError="1"/>
      <sheetData sheetId="20">
        <row r="12">
          <cell r="A12" t="str">
            <v>Dirección proyectos aguas, Saneamiento, Gas y locativos 2 (PL 2)</v>
          </cell>
        </row>
      </sheetData>
      <sheetData sheetId="21"/>
      <sheetData sheetId="22"/>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gistro"/>
      <sheetName val="Grafico-Serie"/>
      <sheetName val="Histrograma-CO"/>
      <sheetName val="Histrograma-A"/>
      <sheetName val="Datos"/>
      <sheetName val="GD"/>
      <sheetName val="GA1"/>
      <sheetName val="GA2"/>
      <sheetName val="GA3"/>
      <sheetName val="GA4"/>
      <sheetName val="Graficos"/>
      <sheetName val="FOR"/>
    </sheetNames>
    <sheetDataSet>
      <sheetData sheetId="0"/>
      <sheetData sheetId="1"/>
      <sheetData sheetId="2"/>
      <sheetData sheetId="3"/>
      <sheetData sheetId="4">
        <row r="7">
          <cell r="C7">
            <v>10.927642857142853</v>
          </cell>
        </row>
        <row r="8">
          <cell r="C8">
            <v>6.4919765592231382</v>
          </cell>
        </row>
        <row r="9">
          <cell r="C9">
            <v>28</v>
          </cell>
        </row>
      </sheetData>
      <sheetData sheetId="5"/>
      <sheetData sheetId="6"/>
      <sheetData sheetId="7"/>
      <sheetData sheetId="8"/>
      <sheetData sheetId="9"/>
      <sheetData sheetId="10"/>
      <sheetData sheetId="1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lor por Actividad"/>
      <sheetName val="Ordenes_Ejec_x_Acta_R"/>
      <sheetName val="CUMPLIMIENTO DE METAS"/>
      <sheetName val="Tiempos de ejecución consolidad"/>
      <sheetName val="Control_Pagos"/>
      <sheetName val="Acumulados"/>
      <sheetName val="Gráfico1"/>
      <sheetName val="VALORES"/>
      <sheetName val="Cantidad por ìtemes"/>
      <sheetName val="Tiempos de ejecución por Dir."/>
      <sheetName val="Relaciòn por municipios"/>
      <sheetName val="Info. Consolidado Acta 5"/>
      <sheetName val="Acta 5"/>
      <sheetName val="Materiales"/>
      <sheetName val="Cantidad por Actividad"/>
      <sheetName val="Cantidad por Direcciòn"/>
      <sheetName val="Macro1"/>
      <sheetName val="Tabla_Descuent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22">
          <cell r="A22" t="str">
            <v>Macro12</v>
          </cell>
        </row>
      </sheetData>
      <sheetData sheetId="17"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cha"/>
      <sheetName val="Pérdidas"/>
      <sheetName val="Tablas"/>
      <sheetName val="Datos EXP INP"/>
      <sheetName val="Coeficientes-Pérdidas"/>
      <sheetName val="comprobacion de diseño"/>
    </sheetNames>
    <sheetDataSet>
      <sheetData sheetId="0"/>
      <sheetData sheetId="1"/>
      <sheetData sheetId="2">
        <row r="49">
          <cell r="A49">
            <v>182</v>
          </cell>
        </row>
        <row r="50">
          <cell r="A50">
            <v>227</v>
          </cell>
        </row>
        <row r="51">
          <cell r="A51">
            <v>284</v>
          </cell>
        </row>
        <row r="52">
          <cell r="A52">
            <v>327</v>
          </cell>
        </row>
        <row r="53">
          <cell r="A53">
            <v>362</v>
          </cell>
        </row>
        <row r="54">
          <cell r="A54">
            <v>407</v>
          </cell>
        </row>
        <row r="55">
          <cell r="A55">
            <v>452</v>
          </cell>
        </row>
        <row r="56">
          <cell r="A56">
            <v>185</v>
          </cell>
        </row>
        <row r="57">
          <cell r="A57">
            <v>231</v>
          </cell>
        </row>
        <row r="58">
          <cell r="A58">
            <v>291</v>
          </cell>
        </row>
        <row r="59">
          <cell r="A59">
            <v>328</v>
          </cell>
        </row>
        <row r="60">
          <cell r="A60">
            <v>370</v>
          </cell>
        </row>
        <row r="61">
          <cell r="A61">
            <v>595</v>
          </cell>
        </row>
        <row r="62">
          <cell r="A62">
            <v>670</v>
          </cell>
        </row>
        <row r="63">
          <cell r="A63">
            <v>747</v>
          </cell>
        </row>
        <row r="64">
          <cell r="A64">
            <v>595.12</v>
          </cell>
        </row>
        <row r="65">
          <cell r="A65">
            <v>671.01</v>
          </cell>
        </row>
        <row r="66">
          <cell r="A66">
            <v>747.01</v>
          </cell>
        </row>
        <row r="67">
          <cell r="A67">
            <v>823.09</v>
          </cell>
        </row>
        <row r="68">
          <cell r="A68">
            <v>899.03</v>
          </cell>
        </row>
        <row r="69">
          <cell r="A69">
            <v>974.98</v>
          </cell>
        </row>
        <row r="70">
          <cell r="A70">
            <v>1050.93</v>
          </cell>
        </row>
        <row r="71">
          <cell r="A71">
            <v>1127</v>
          </cell>
        </row>
        <row r="72">
          <cell r="A72">
            <v>1202.94</v>
          </cell>
        </row>
        <row r="73">
          <cell r="A73">
            <v>1295</v>
          </cell>
        </row>
        <row r="74">
          <cell r="A74">
            <v>1355.09</v>
          </cell>
        </row>
        <row r="75">
          <cell r="A75">
            <v>1507.24</v>
          </cell>
        </row>
        <row r="76">
          <cell r="A76">
            <v>200</v>
          </cell>
        </row>
        <row r="77">
          <cell r="A77">
            <v>250</v>
          </cell>
        </row>
        <row r="78">
          <cell r="A78">
            <v>300</v>
          </cell>
        </row>
        <row r="79">
          <cell r="A79">
            <v>350</v>
          </cell>
        </row>
        <row r="80">
          <cell r="A80">
            <v>400</v>
          </cell>
        </row>
        <row r="81">
          <cell r="A81">
            <v>450</v>
          </cell>
        </row>
        <row r="82">
          <cell r="A82">
            <v>500</v>
          </cell>
        </row>
        <row r="83">
          <cell r="A83">
            <v>600</v>
          </cell>
        </row>
        <row r="84">
          <cell r="A84">
            <v>700</v>
          </cell>
        </row>
        <row r="85">
          <cell r="A85">
            <v>800</v>
          </cell>
        </row>
        <row r="86">
          <cell r="A86">
            <v>900</v>
          </cell>
        </row>
        <row r="87">
          <cell r="A87">
            <v>1000</v>
          </cell>
        </row>
        <row r="88">
          <cell r="A88">
            <v>1100</v>
          </cell>
        </row>
        <row r="89">
          <cell r="A89">
            <v>1200</v>
          </cell>
        </row>
        <row r="90">
          <cell r="A90">
            <v>1300</v>
          </cell>
        </row>
        <row r="91">
          <cell r="A91">
            <v>1400</v>
          </cell>
        </row>
        <row r="92">
          <cell r="A92">
            <v>1500</v>
          </cell>
        </row>
        <row r="93">
          <cell r="A93">
            <v>1600</v>
          </cell>
        </row>
        <row r="94">
          <cell r="A94">
            <v>1700</v>
          </cell>
        </row>
        <row r="95">
          <cell r="A95">
            <v>375</v>
          </cell>
        </row>
        <row r="96">
          <cell r="A96">
            <v>650</v>
          </cell>
        </row>
        <row r="97">
          <cell r="A97">
            <v>675</v>
          </cell>
        </row>
        <row r="98">
          <cell r="A98">
            <v>750</v>
          </cell>
        </row>
        <row r="99">
          <cell r="A99">
            <v>825</v>
          </cell>
        </row>
        <row r="100">
          <cell r="A100">
            <v>197.1</v>
          </cell>
        </row>
        <row r="101">
          <cell r="A101">
            <v>248.4</v>
          </cell>
        </row>
        <row r="102">
          <cell r="A102">
            <v>298</v>
          </cell>
        </row>
        <row r="103">
          <cell r="A103">
            <v>348</v>
          </cell>
        </row>
        <row r="104">
          <cell r="A104">
            <v>398</v>
          </cell>
        </row>
        <row r="105">
          <cell r="A105">
            <v>445</v>
          </cell>
        </row>
        <row r="106">
          <cell r="A106">
            <v>497</v>
          </cell>
        </row>
        <row r="107">
          <cell r="A107">
            <v>597</v>
          </cell>
        </row>
        <row r="108">
          <cell r="A108">
            <v>797</v>
          </cell>
        </row>
      </sheetData>
      <sheetData sheetId="3"/>
      <sheetData sheetId="4"/>
      <sheetData sheetId="5"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TEMS"/>
      <sheetName val="DATOS RED"/>
      <sheetName val="RED ALDO"/>
      <sheetName val="ACOM ALDO"/>
      <sheetName val="MEMORIAS ALDO"/>
      <sheetName val="CABEZOTES"/>
      <sheetName val="OBRAS COMPL"/>
      <sheetName val="MEMORIAS OBRAS COMP"/>
      <sheetName val="MEMORIAS GPZ V2.0 GPZS 657"/>
    </sheetNames>
    <sheetDataSet>
      <sheetData sheetId="0"/>
      <sheetData sheetId="1"/>
      <sheetData sheetId="2">
        <row r="1">
          <cell r="R1" t="str">
            <v>Etiquetas de fila</v>
          </cell>
        </row>
      </sheetData>
      <sheetData sheetId="3">
        <row r="2">
          <cell r="R2">
            <v>4015210</v>
          </cell>
        </row>
      </sheetData>
      <sheetData sheetId="4"/>
      <sheetData sheetId="5"/>
      <sheetData sheetId="6"/>
      <sheetData sheetId="7"/>
      <sheetData sheetId="8"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PU "/>
      <sheetName val="Lista de precios"/>
      <sheetName val="CONCRETO"/>
      <sheetName val="NOVAFORT"/>
      <sheetName val="NOVALOC"/>
      <sheetName val="AlCANTARILLADO"/>
      <sheetName val="PRESION"/>
      <sheetName val="PRESION (2)"/>
      <sheetName val="SANITARIA"/>
      <sheetName val="SANITARIA (2)"/>
      <sheetName val="CPVC"/>
      <sheetName val="CANALES"/>
      <sheetName val="CONDUIT"/>
      <sheetName val="CONDUIT (2)"/>
      <sheetName val="UNION-PLATINO"/>
      <sheetName val="UNION-PLATINO (2)"/>
      <sheetName val="UNION-PLATINO (3)"/>
      <sheetName val="UNION-PLATINO (4)"/>
      <sheetName val="PEAD"/>
      <sheetName val="PEAD 1"/>
      <sheetName val="PEAD 2"/>
      <sheetName val="PRES.AGRI"/>
      <sheetName val="CORR.DREN"/>
      <sheetName val="POZOS"/>
      <sheetName val="RIEGO-CONDUCC."/>
      <sheetName val="RIEGO MOVIL"/>
      <sheetName val="G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Estación"/>
      <sheetName val="Niv.Horario"/>
      <sheetName val="NIVHOR"/>
      <sheetName val="nivel"/>
      <sheetName val="caudal-día"/>
      <sheetName val="Mes-C"/>
      <sheetName val="Gráfico Promedio"/>
      <sheetName val="Promedio Multianual-C"/>
      <sheetName val="Un Año"/>
      <sheetName val="Gráfico comparativo"/>
      <sheetName val="Promedio Anual-C"/>
      <sheetName val="Curva de Masa Día"/>
      <sheetName val="Correlaciones"/>
      <sheetName val="Correl dia"/>
    </sheetNames>
    <sheetDataSet>
      <sheetData sheetId="0" refreshError="1"/>
      <sheetData sheetId="1" refreshError="1"/>
      <sheetData sheetId="2" refreshError="1"/>
      <sheetData sheetId="3" refreshError="1"/>
      <sheetData sheetId="4" refreshError="1">
        <row r="1">
          <cell r="B1" t="str">
            <v>Día</v>
          </cell>
          <cell r="C1">
            <v>1960</v>
          </cell>
          <cell r="D1">
            <v>1961</v>
          </cell>
          <cell r="E1">
            <v>1962</v>
          </cell>
          <cell r="F1">
            <v>1963</v>
          </cell>
          <cell r="G1">
            <v>1964</v>
          </cell>
          <cell r="H1">
            <v>1965</v>
          </cell>
          <cell r="I1">
            <v>1966</v>
          </cell>
          <cell r="J1">
            <v>1967</v>
          </cell>
          <cell r="K1">
            <v>1968</v>
          </cell>
          <cell r="L1">
            <v>1969</v>
          </cell>
          <cell r="M1">
            <v>1970</v>
          </cell>
          <cell r="N1">
            <v>1971</v>
          </cell>
          <cell r="O1">
            <v>1972</v>
          </cell>
          <cell r="P1">
            <v>1973</v>
          </cell>
          <cell r="Q1">
            <v>1974</v>
          </cell>
          <cell r="R1">
            <v>1975</v>
          </cell>
          <cell r="S1">
            <v>1976</v>
          </cell>
          <cell r="T1">
            <v>1977</v>
          </cell>
          <cell r="U1">
            <v>1978</v>
          </cell>
          <cell r="V1">
            <v>1979</v>
          </cell>
          <cell r="W1">
            <v>1980</v>
          </cell>
          <cell r="X1">
            <v>1981</v>
          </cell>
          <cell r="Y1">
            <v>1982</v>
          </cell>
          <cell r="Z1">
            <v>1983</v>
          </cell>
          <cell r="AA1">
            <v>1984</v>
          </cell>
          <cell r="AB1">
            <v>1985</v>
          </cell>
          <cell r="AC1">
            <v>1986</v>
          </cell>
          <cell r="AD1">
            <v>1987</v>
          </cell>
          <cell r="AE1">
            <v>1988</v>
          </cell>
          <cell r="AF1">
            <v>1989</v>
          </cell>
          <cell r="AG1">
            <v>1990</v>
          </cell>
          <cell r="AH1">
            <v>1991</v>
          </cell>
          <cell r="AI1">
            <v>1992</v>
          </cell>
          <cell r="AJ1">
            <v>1993</v>
          </cell>
          <cell r="AK1">
            <v>1994</v>
          </cell>
          <cell r="AL1">
            <v>1995</v>
          </cell>
          <cell r="AM1">
            <v>1996</v>
          </cell>
          <cell r="AN1">
            <v>1997</v>
          </cell>
          <cell r="AO1">
            <v>1998</v>
          </cell>
          <cell r="AP1">
            <v>1999</v>
          </cell>
          <cell r="AQ1">
            <v>2000</v>
          </cell>
          <cell r="AR1">
            <v>2001</v>
          </cell>
          <cell r="AS1">
            <v>2002</v>
          </cell>
          <cell r="AT1">
            <v>2003</v>
          </cell>
          <cell r="AU1">
            <v>2004</v>
          </cell>
          <cell r="AV1">
            <v>2005</v>
          </cell>
          <cell r="AW1">
            <v>2006</v>
          </cell>
          <cell r="AX1">
            <v>2007</v>
          </cell>
          <cell r="AY1">
            <v>2008</v>
          </cell>
          <cell r="AZ1">
            <v>2009</v>
          </cell>
          <cell r="BA1">
            <v>2010</v>
          </cell>
        </row>
        <row r="2">
          <cell r="B2">
            <v>1</v>
          </cell>
          <cell r="C2">
            <v>0</v>
          </cell>
          <cell r="D2">
            <v>0</v>
          </cell>
          <cell r="E2">
            <v>0</v>
          </cell>
          <cell r="F2">
            <v>0</v>
          </cell>
          <cell r="G2">
            <v>0</v>
          </cell>
          <cell r="H2">
            <v>0</v>
          </cell>
          <cell r="I2">
            <v>0</v>
          </cell>
          <cell r="J2">
            <v>0</v>
          </cell>
          <cell r="K2">
            <v>0</v>
          </cell>
          <cell r="L2">
            <v>0</v>
          </cell>
          <cell r="M2">
            <v>0</v>
          </cell>
          <cell r="N2">
            <v>48.7</v>
          </cell>
          <cell r="O2">
            <v>22.1</v>
          </cell>
          <cell r="P2">
            <v>15.2</v>
          </cell>
          <cell r="Q2">
            <v>58.7</v>
          </cell>
          <cell r="R2">
            <v>18.8</v>
          </cell>
          <cell r="S2">
            <v>27.2</v>
          </cell>
          <cell r="T2">
            <v>27.7</v>
          </cell>
          <cell r="U2">
            <v>12.4</v>
          </cell>
          <cell r="V2">
            <v>71.900000000000006</v>
          </cell>
          <cell r="W2">
            <v>26</v>
          </cell>
          <cell r="X2">
            <v>32.700000000000003</v>
          </cell>
          <cell r="Y2">
            <v>33.799999999999997</v>
          </cell>
          <cell r="Z2">
            <v>13.7</v>
          </cell>
          <cell r="AA2">
            <v>49.7</v>
          </cell>
          <cell r="AB2">
            <v>26.2</v>
          </cell>
          <cell r="AC2">
            <v>14.2</v>
          </cell>
          <cell r="AD2">
            <v>25.9</v>
          </cell>
          <cell r="AE2">
            <v>14.2</v>
          </cell>
          <cell r="AF2">
            <v>37.200000000000003</v>
          </cell>
          <cell r="AG2">
            <v>40.4</v>
          </cell>
          <cell r="AH2">
            <v>19.600000000000001</v>
          </cell>
          <cell r="AI2">
            <v>30.6</v>
          </cell>
          <cell r="AJ2">
            <v>20.5</v>
          </cell>
          <cell r="AK2">
            <v>29.8</v>
          </cell>
          <cell r="AL2">
            <v>20.440000000000001</v>
          </cell>
          <cell r="AM2">
            <v>16.21</v>
          </cell>
          <cell r="AN2">
            <v>10.93</v>
          </cell>
          <cell r="AO2">
            <v>10.9</v>
          </cell>
          <cell r="AP2">
            <v>20.93</v>
          </cell>
          <cell r="AQ2">
            <v>17.350000000000001</v>
          </cell>
          <cell r="AR2">
            <v>19.489999999999998</v>
          </cell>
          <cell r="AS2">
            <v>33.31</v>
          </cell>
          <cell r="AT2">
            <v>21.95</v>
          </cell>
          <cell r="AU2">
            <v>0</v>
          </cell>
          <cell r="AV2">
            <v>0</v>
          </cell>
          <cell r="AW2">
            <v>0</v>
          </cell>
          <cell r="AX2">
            <v>0</v>
          </cell>
          <cell r="AY2">
            <v>0</v>
          </cell>
          <cell r="AZ2">
            <v>0</v>
          </cell>
          <cell r="BA2">
            <v>0</v>
          </cell>
        </row>
        <row r="3">
          <cell r="B3">
            <v>2</v>
          </cell>
          <cell r="C3">
            <v>0</v>
          </cell>
          <cell r="D3">
            <v>0</v>
          </cell>
          <cell r="E3">
            <v>0</v>
          </cell>
          <cell r="F3">
            <v>0</v>
          </cell>
          <cell r="G3">
            <v>0</v>
          </cell>
          <cell r="H3">
            <v>0</v>
          </cell>
          <cell r="I3">
            <v>0</v>
          </cell>
          <cell r="J3">
            <v>0</v>
          </cell>
          <cell r="K3">
            <v>0</v>
          </cell>
          <cell r="L3">
            <v>0</v>
          </cell>
          <cell r="M3">
            <v>0</v>
          </cell>
          <cell r="N3">
            <v>29.1</v>
          </cell>
          <cell r="O3">
            <v>21.5</v>
          </cell>
          <cell r="P3">
            <v>14.4</v>
          </cell>
          <cell r="Q3">
            <v>41.8</v>
          </cell>
          <cell r="R3">
            <v>25.1</v>
          </cell>
          <cell r="S3">
            <v>25.5</v>
          </cell>
          <cell r="T3">
            <v>31.3</v>
          </cell>
          <cell r="U3">
            <v>12</v>
          </cell>
          <cell r="V3">
            <v>36.6</v>
          </cell>
          <cell r="W3">
            <v>33.5</v>
          </cell>
          <cell r="X3">
            <v>36.5</v>
          </cell>
          <cell r="Y3">
            <v>32.5</v>
          </cell>
          <cell r="Z3">
            <v>15.6</v>
          </cell>
          <cell r="AA3">
            <v>24.1</v>
          </cell>
          <cell r="AB3">
            <v>24.4</v>
          </cell>
          <cell r="AC3">
            <v>13.3</v>
          </cell>
          <cell r="AD3">
            <v>21.7</v>
          </cell>
          <cell r="AE3">
            <v>14.2</v>
          </cell>
          <cell r="AF3">
            <v>49.1</v>
          </cell>
          <cell r="AG3">
            <v>42</v>
          </cell>
          <cell r="AH3">
            <v>24</v>
          </cell>
          <cell r="AI3">
            <v>29.5</v>
          </cell>
          <cell r="AJ3">
            <v>19.100000000000001</v>
          </cell>
          <cell r="AK3">
            <v>27.2</v>
          </cell>
          <cell r="AL3">
            <v>19.489999999999998</v>
          </cell>
          <cell r="AM3">
            <v>16.21</v>
          </cell>
          <cell r="AN3">
            <v>20.93</v>
          </cell>
          <cell r="AO3">
            <v>25.29</v>
          </cell>
          <cell r="AP3">
            <v>20.440000000000001</v>
          </cell>
          <cell r="AQ3">
            <v>16.96</v>
          </cell>
          <cell r="AR3">
            <v>18.600000000000001</v>
          </cell>
          <cell r="AS3">
            <v>27.77</v>
          </cell>
          <cell r="AT3">
            <v>23.01</v>
          </cell>
          <cell r="AU3">
            <v>0</v>
          </cell>
          <cell r="AV3">
            <v>0</v>
          </cell>
          <cell r="AW3">
            <v>0</v>
          </cell>
          <cell r="AX3">
            <v>0</v>
          </cell>
          <cell r="AY3">
            <v>0</v>
          </cell>
          <cell r="AZ3">
            <v>0</v>
          </cell>
          <cell r="BA3">
            <v>0</v>
          </cell>
        </row>
        <row r="4">
          <cell r="B4">
            <v>3</v>
          </cell>
          <cell r="C4">
            <v>0</v>
          </cell>
          <cell r="D4">
            <v>0</v>
          </cell>
          <cell r="E4">
            <v>0</v>
          </cell>
          <cell r="F4">
            <v>0</v>
          </cell>
          <cell r="G4">
            <v>0</v>
          </cell>
          <cell r="H4">
            <v>0</v>
          </cell>
          <cell r="I4">
            <v>0</v>
          </cell>
          <cell r="J4">
            <v>0</v>
          </cell>
          <cell r="K4">
            <v>0</v>
          </cell>
          <cell r="L4">
            <v>0</v>
          </cell>
          <cell r="M4">
            <v>0</v>
          </cell>
          <cell r="N4">
            <v>119.8</v>
          </cell>
          <cell r="O4">
            <v>24.6</v>
          </cell>
          <cell r="P4">
            <v>14.4</v>
          </cell>
          <cell r="Q4">
            <v>40.200000000000003</v>
          </cell>
          <cell r="R4">
            <v>18.600000000000001</v>
          </cell>
          <cell r="S4">
            <v>23.8</v>
          </cell>
          <cell r="T4">
            <v>24.4</v>
          </cell>
          <cell r="U4">
            <v>11.8</v>
          </cell>
          <cell r="V4">
            <v>53.4</v>
          </cell>
          <cell r="W4">
            <v>22.8</v>
          </cell>
          <cell r="X4">
            <v>31.8</v>
          </cell>
          <cell r="Y4">
            <v>28</v>
          </cell>
          <cell r="Z4">
            <v>15.5</v>
          </cell>
          <cell r="AA4">
            <v>23.6</v>
          </cell>
          <cell r="AB4">
            <v>23.5</v>
          </cell>
          <cell r="AC4">
            <v>12</v>
          </cell>
          <cell r="AD4">
            <v>31.1</v>
          </cell>
          <cell r="AE4">
            <v>25.1</v>
          </cell>
          <cell r="AF4">
            <v>38</v>
          </cell>
          <cell r="AG4">
            <v>28.4</v>
          </cell>
          <cell r="AH4">
            <v>20.8</v>
          </cell>
          <cell r="AI4">
            <v>49.9</v>
          </cell>
          <cell r="AJ4">
            <v>17.899999999999999</v>
          </cell>
          <cell r="AK4">
            <v>41.5</v>
          </cell>
          <cell r="AL4">
            <v>19.04</v>
          </cell>
          <cell r="AM4">
            <v>16.21</v>
          </cell>
          <cell r="AN4">
            <v>11.56</v>
          </cell>
          <cell r="AO4">
            <v>12.98</v>
          </cell>
          <cell r="AP4">
            <v>20.93</v>
          </cell>
          <cell r="AQ4">
            <v>17.350000000000001</v>
          </cell>
          <cell r="AR4">
            <v>18.170000000000002</v>
          </cell>
          <cell r="AS4">
            <v>31.14</v>
          </cell>
          <cell r="AT4">
            <v>23.56</v>
          </cell>
          <cell r="AU4">
            <v>0</v>
          </cell>
          <cell r="AV4">
            <v>0</v>
          </cell>
          <cell r="AW4">
            <v>0</v>
          </cell>
          <cell r="AX4">
            <v>0</v>
          </cell>
          <cell r="AY4">
            <v>0</v>
          </cell>
          <cell r="AZ4">
            <v>0</v>
          </cell>
          <cell r="BA4">
            <v>0</v>
          </cell>
        </row>
        <row r="5">
          <cell r="B5">
            <v>4</v>
          </cell>
          <cell r="C5">
            <v>0</v>
          </cell>
          <cell r="D5">
            <v>0</v>
          </cell>
          <cell r="E5">
            <v>0</v>
          </cell>
          <cell r="F5">
            <v>0</v>
          </cell>
          <cell r="G5">
            <v>0</v>
          </cell>
          <cell r="H5">
            <v>0</v>
          </cell>
          <cell r="I5">
            <v>0</v>
          </cell>
          <cell r="J5">
            <v>0</v>
          </cell>
          <cell r="K5">
            <v>0</v>
          </cell>
          <cell r="L5">
            <v>0</v>
          </cell>
          <cell r="M5">
            <v>0</v>
          </cell>
          <cell r="N5">
            <v>102.9</v>
          </cell>
          <cell r="O5">
            <v>22.1</v>
          </cell>
          <cell r="P5">
            <v>14.4</v>
          </cell>
          <cell r="Q5">
            <v>37.799999999999997</v>
          </cell>
          <cell r="R5">
            <v>17.7</v>
          </cell>
          <cell r="S5">
            <v>73</v>
          </cell>
          <cell r="T5">
            <v>25</v>
          </cell>
          <cell r="U5">
            <v>13.5</v>
          </cell>
          <cell r="V5">
            <v>37</v>
          </cell>
          <cell r="W5">
            <v>20.9</v>
          </cell>
          <cell r="X5">
            <v>36.5</v>
          </cell>
          <cell r="Y5">
            <v>29.5</v>
          </cell>
          <cell r="Z5">
            <v>15.3</v>
          </cell>
          <cell r="AA5">
            <v>28</v>
          </cell>
          <cell r="AB5">
            <v>29.7</v>
          </cell>
          <cell r="AC5">
            <v>13.5</v>
          </cell>
          <cell r="AD5">
            <v>29.7</v>
          </cell>
          <cell r="AE5">
            <v>19.7</v>
          </cell>
          <cell r="AF5">
            <v>88.5</v>
          </cell>
          <cell r="AG5">
            <v>24.1</v>
          </cell>
          <cell r="AH5">
            <v>39</v>
          </cell>
          <cell r="AI5">
            <v>42.5</v>
          </cell>
          <cell r="AJ5">
            <v>19.600000000000001</v>
          </cell>
          <cell r="AK5">
            <v>42.5</v>
          </cell>
          <cell r="AL5">
            <v>18.170000000000002</v>
          </cell>
          <cell r="AM5">
            <v>15.86</v>
          </cell>
          <cell r="AN5">
            <v>10.9</v>
          </cell>
          <cell r="AO5">
            <v>11.24</v>
          </cell>
          <cell r="AP5">
            <v>20.93</v>
          </cell>
          <cell r="AQ5">
            <v>17.350000000000001</v>
          </cell>
          <cell r="AR5">
            <v>17.350000000000001</v>
          </cell>
          <cell r="AS5">
            <v>33.68</v>
          </cell>
          <cell r="AT5">
            <v>24.7</v>
          </cell>
          <cell r="AU5">
            <v>0</v>
          </cell>
          <cell r="AV5">
            <v>0</v>
          </cell>
          <cell r="AW5">
            <v>0</v>
          </cell>
          <cell r="AX5">
            <v>0</v>
          </cell>
          <cell r="AY5">
            <v>0</v>
          </cell>
          <cell r="AZ5">
            <v>0</v>
          </cell>
          <cell r="BA5">
            <v>0</v>
          </cell>
        </row>
        <row r="6">
          <cell r="B6">
            <v>5</v>
          </cell>
          <cell r="C6">
            <v>0</v>
          </cell>
          <cell r="D6">
            <v>0</v>
          </cell>
          <cell r="E6">
            <v>0</v>
          </cell>
          <cell r="F6">
            <v>0</v>
          </cell>
          <cell r="G6">
            <v>0</v>
          </cell>
          <cell r="H6">
            <v>0</v>
          </cell>
          <cell r="I6">
            <v>0</v>
          </cell>
          <cell r="J6">
            <v>0</v>
          </cell>
          <cell r="K6">
            <v>0</v>
          </cell>
          <cell r="L6">
            <v>0</v>
          </cell>
          <cell r="M6">
            <v>0</v>
          </cell>
          <cell r="N6">
            <v>70.5</v>
          </cell>
          <cell r="O6">
            <v>21.5</v>
          </cell>
          <cell r="P6">
            <v>14.4</v>
          </cell>
          <cell r="Q6">
            <v>44.9</v>
          </cell>
          <cell r="R6">
            <v>16.899999999999999</v>
          </cell>
          <cell r="S6">
            <v>34.6</v>
          </cell>
          <cell r="T6">
            <v>21.1</v>
          </cell>
          <cell r="U6">
            <v>11.8</v>
          </cell>
          <cell r="V6">
            <v>35.200000000000003</v>
          </cell>
          <cell r="W6">
            <v>20.9</v>
          </cell>
          <cell r="X6">
            <v>32.9</v>
          </cell>
          <cell r="Y6">
            <v>43.8</v>
          </cell>
          <cell r="Z6">
            <v>14.2</v>
          </cell>
          <cell r="AA6">
            <v>38.5</v>
          </cell>
          <cell r="AB6">
            <v>22</v>
          </cell>
          <cell r="AC6">
            <v>20.399999999999999</v>
          </cell>
          <cell r="AD6">
            <v>28.3</v>
          </cell>
          <cell r="AE6">
            <v>18.2</v>
          </cell>
          <cell r="AF6">
            <v>77.3</v>
          </cell>
          <cell r="AG6">
            <v>19.2</v>
          </cell>
          <cell r="AH6">
            <v>27.9</v>
          </cell>
          <cell r="AI6">
            <v>53.3</v>
          </cell>
          <cell r="AJ6">
            <v>18.7</v>
          </cell>
          <cell r="AK6">
            <v>28.9</v>
          </cell>
          <cell r="AL6">
            <v>17.75</v>
          </cell>
          <cell r="AM6">
            <v>19.96</v>
          </cell>
          <cell r="AN6">
            <v>11.03</v>
          </cell>
          <cell r="AO6">
            <v>10.97</v>
          </cell>
          <cell r="AP6">
            <v>29.75</v>
          </cell>
          <cell r="AQ6">
            <v>24.7</v>
          </cell>
          <cell r="AR6">
            <v>16.96</v>
          </cell>
          <cell r="AS6">
            <v>30.44</v>
          </cell>
          <cell r="AT6">
            <v>25.89</v>
          </cell>
          <cell r="AU6">
            <v>0</v>
          </cell>
          <cell r="AV6">
            <v>0</v>
          </cell>
          <cell r="AW6">
            <v>0</v>
          </cell>
          <cell r="AX6">
            <v>0</v>
          </cell>
          <cell r="AY6">
            <v>0</v>
          </cell>
          <cell r="AZ6">
            <v>0</v>
          </cell>
          <cell r="BA6">
            <v>0</v>
          </cell>
        </row>
        <row r="7">
          <cell r="B7">
            <v>6</v>
          </cell>
          <cell r="C7">
            <v>0</v>
          </cell>
          <cell r="D7">
            <v>0</v>
          </cell>
          <cell r="E7">
            <v>0</v>
          </cell>
          <cell r="F7">
            <v>0</v>
          </cell>
          <cell r="G7">
            <v>0</v>
          </cell>
          <cell r="H7">
            <v>0</v>
          </cell>
          <cell r="I7">
            <v>0</v>
          </cell>
          <cell r="J7">
            <v>0</v>
          </cell>
          <cell r="K7">
            <v>0</v>
          </cell>
          <cell r="L7">
            <v>0</v>
          </cell>
          <cell r="M7">
            <v>0</v>
          </cell>
          <cell r="N7">
            <v>85.5</v>
          </cell>
          <cell r="O7">
            <v>30.3</v>
          </cell>
          <cell r="P7">
            <v>13.8</v>
          </cell>
          <cell r="Q7">
            <v>30.5</v>
          </cell>
          <cell r="R7">
            <v>16.3</v>
          </cell>
          <cell r="S7">
            <v>40.700000000000003</v>
          </cell>
          <cell r="T7">
            <v>19.399999999999999</v>
          </cell>
          <cell r="U7">
            <v>18.5</v>
          </cell>
          <cell r="V7">
            <v>29.7</v>
          </cell>
          <cell r="W7">
            <v>29.3</v>
          </cell>
          <cell r="X7">
            <v>29</v>
          </cell>
          <cell r="Y7">
            <v>41.3</v>
          </cell>
          <cell r="Z7">
            <v>13.3</v>
          </cell>
          <cell r="AA7">
            <v>29.9</v>
          </cell>
          <cell r="AB7">
            <v>29.7</v>
          </cell>
          <cell r="AC7">
            <v>19.399999999999999</v>
          </cell>
          <cell r="AD7">
            <v>26.5</v>
          </cell>
          <cell r="AE7">
            <v>24.1</v>
          </cell>
          <cell r="AF7">
            <v>54.6</v>
          </cell>
          <cell r="AG7">
            <v>19.3</v>
          </cell>
          <cell r="AH7">
            <v>26</v>
          </cell>
          <cell r="AI7">
            <v>28.8</v>
          </cell>
          <cell r="AJ7">
            <v>16.3</v>
          </cell>
          <cell r="AK7">
            <v>30.2</v>
          </cell>
          <cell r="AL7">
            <v>17.350000000000001</v>
          </cell>
          <cell r="AM7">
            <v>18.600000000000001</v>
          </cell>
          <cell r="AN7">
            <v>11.16</v>
          </cell>
          <cell r="AO7">
            <v>10.91</v>
          </cell>
          <cell r="AP7">
            <v>27.77</v>
          </cell>
          <cell r="AQ7">
            <v>23.01</v>
          </cell>
          <cell r="AR7">
            <v>16.579999999999998</v>
          </cell>
          <cell r="AS7">
            <v>28.75</v>
          </cell>
          <cell r="AT7">
            <v>20.93</v>
          </cell>
          <cell r="AU7">
            <v>0</v>
          </cell>
          <cell r="AV7">
            <v>0</v>
          </cell>
          <cell r="AW7">
            <v>0</v>
          </cell>
          <cell r="AX7">
            <v>0</v>
          </cell>
          <cell r="AY7">
            <v>0</v>
          </cell>
          <cell r="AZ7">
            <v>0</v>
          </cell>
          <cell r="BA7">
            <v>0</v>
          </cell>
        </row>
        <row r="8">
          <cell r="B8">
            <v>7</v>
          </cell>
          <cell r="C8">
            <v>0</v>
          </cell>
          <cell r="D8">
            <v>0</v>
          </cell>
          <cell r="E8">
            <v>0</v>
          </cell>
          <cell r="F8">
            <v>0</v>
          </cell>
          <cell r="G8">
            <v>0</v>
          </cell>
          <cell r="H8">
            <v>0</v>
          </cell>
          <cell r="I8">
            <v>0</v>
          </cell>
          <cell r="J8">
            <v>0</v>
          </cell>
          <cell r="K8">
            <v>0</v>
          </cell>
          <cell r="L8">
            <v>0</v>
          </cell>
          <cell r="M8">
            <v>0</v>
          </cell>
          <cell r="N8">
            <v>42.9</v>
          </cell>
          <cell r="O8">
            <v>24</v>
          </cell>
          <cell r="P8">
            <v>13.3</v>
          </cell>
          <cell r="Q8">
            <v>27.1</v>
          </cell>
          <cell r="R8">
            <v>16</v>
          </cell>
          <cell r="S8">
            <v>40.799999999999997</v>
          </cell>
          <cell r="T8">
            <v>18.899999999999999</v>
          </cell>
          <cell r="U8">
            <v>12.3</v>
          </cell>
          <cell r="V8">
            <v>27.2</v>
          </cell>
          <cell r="W8">
            <v>20.9</v>
          </cell>
          <cell r="X8">
            <v>24.7</v>
          </cell>
          <cell r="Y8">
            <v>50.9</v>
          </cell>
          <cell r="Z8">
            <v>12.8</v>
          </cell>
          <cell r="AA8">
            <v>29.6</v>
          </cell>
          <cell r="AB8">
            <v>21.5</v>
          </cell>
          <cell r="AC8">
            <v>24.1</v>
          </cell>
          <cell r="AD8">
            <v>31.1</v>
          </cell>
          <cell r="AE8">
            <v>23.3</v>
          </cell>
          <cell r="AF8">
            <v>63</v>
          </cell>
          <cell r="AG8">
            <v>17.2</v>
          </cell>
          <cell r="AH8">
            <v>26</v>
          </cell>
          <cell r="AI8">
            <v>30.1</v>
          </cell>
          <cell r="AJ8">
            <v>17.399999999999999</v>
          </cell>
          <cell r="AK8">
            <v>33.299999999999997</v>
          </cell>
          <cell r="AL8">
            <v>16.96</v>
          </cell>
          <cell r="AM8">
            <v>14.86</v>
          </cell>
          <cell r="AN8">
            <v>11.35</v>
          </cell>
          <cell r="AO8">
            <v>10.9</v>
          </cell>
          <cell r="AP8">
            <v>19.489999999999998</v>
          </cell>
          <cell r="AQ8">
            <v>16.21</v>
          </cell>
          <cell r="AR8">
            <v>16.21</v>
          </cell>
          <cell r="AS8">
            <v>27.77</v>
          </cell>
          <cell r="AT8">
            <v>19.489999999999998</v>
          </cell>
          <cell r="AU8">
            <v>0</v>
          </cell>
          <cell r="AV8">
            <v>0</v>
          </cell>
          <cell r="AW8">
            <v>0</v>
          </cell>
          <cell r="AX8">
            <v>0</v>
          </cell>
          <cell r="AY8">
            <v>0</v>
          </cell>
          <cell r="AZ8">
            <v>0</v>
          </cell>
          <cell r="BA8">
            <v>0</v>
          </cell>
        </row>
        <row r="9">
          <cell r="B9">
            <v>8</v>
          </cell>
          <cell r="C9">
            <v>0</v>
          </cell>
          <cell r="D9">
            <v>0</v>
          </cell>
          <cell r="E9">
            <v>0</v>
          </cell>
          <cell r="F9">
            <v>0</v>
          </cell>
          <cell r="G9">
            <v>0</v>
          </cell>
          <cell r="H9">
            <v>0</v>
          </cell>
          <cell r="I9">
            <v>0</v>
          </cell>
          <cell r="J9">
            <v>0</v>
          </cell>
          <cell r="K9">
            <v>0</v>
          </cell>
          <cell r="L9">
            <v>0</v>
          </cell>
          <cell r="M9">
            <v>0</v>
          </cell>
          <cell r="N9">
            <v>30.6</v>
          </cell>
          <cell r="O9">
            <v>22.1</v>
          </cell>
          <cell r="P9">
            <v>12.9</v>
          </cell>
          <cell r="Q9">
            <v>33.9</v>
          </cell>
          <cell r="R9">
            <v>15.8</v>
          </cell>
          <cell r="S9">
            <v>38.799999999999997</v>
          </cell>
          <cell r="T9">
            <v>18.8</v>
          </cell>
          <cell r="U9">
            <v>12.1</v>
          </cell>
          <cell r="V9">
            <v>25.5</v>
          </cell>
          <cell r="W9">
            <v>19.5</v>
          </cell>
          <cell r="X9">
            <v>29.2</v>
          </cell>
          <cell r="Y9">
            <v>37.700000000000003</v>
          </cell>
          <cell r="Z9">
            <v>12.4</v>
          </cell>
          <cell r="AA9">
            <v>25</v>
          </cell>
          <cell r="AB9">
            <v>31.1</v>
          </cell>
          <cell r="AC9">
            <v>22.6</v>
          </cell>
          <cell r="AD9">
            <v>32.799999999999997</v>
          </cell>
          <cell r="AE9">
            <v>48.4</v>
          </cell>
          <cell r="AF9">
            <v>56.6</v>
          </cell>
          <cell r="AG9">
            <v>24.1</v>
          </cell>
          <cell r="AH9">
            <v>25</v>
          </cell>
          <cell r="AI9">
            <v>25.6</v>
          </cell>
          <cell r="AJ9">
            <v>22.7</v>
          </cell>
          <cell r="AK9">
            <v>82</v>
          </cell>
          <cell r="AL9">
            <v>17.350000000000001</v>
          </cell>
          <cell r="AM9">
            <v>22.47</v>
          </cell>
          <cell r="AN9">
            <v>11.25</v>
          </cell>
          <cell r="AO9">
            <v>10.9</v>
          </cell>
          <cell r="AP9">
            <v>37.979999999999997</v>
          </cell>
          <cell r="AQ9">
            <v>31.85</v>
          </cell>
          <cell r="AR9">
            <v>16.579999999999998</v>
          </cell>
          <cell r="AS9">
            <v>57.82</v>
          </cell>
          <cell r="AT9">
            <v>18.600000000000001</v>
          </cell>
          <cell r="AU9">
            <v>0</v>
          </cell>
          <cell r="AV9">
            <v>0</v>
          </cell>
          <cell r="AW9">
            <v>0</v>
          </cell>
          <cell r="AX9">
            <v>0</v>
          </cell>
          <cell r="AY9">
            <v>0</v>
          </cell>
          <cell r="AZ9">
            <v>0</v>
          </cell>
          <cell r="BA9">
            <v>0</v>
          </cell>
        </row>
        <row r="10">
          <cell r="B10">
            <v>9</v>
          </cell>
          <cell r="C10">
            <v>0</v>
          </cell>
          <cell r="D10">
            <v>0</v>
          </cell>
          <cell r="E10">
            <v>0</v>
          </cell>
          <cell r="F10">
            <v>0</v>
          </cell>
          <cell r="G10">
            <v>0</v>
          </cell>
          <cell r="H10">
            <v>0</v>
          </cell>
          <cell r="I10">
            <v>0</v>
          </cell>
          <cell r="J10">
            <v>0</v>
          </cell>
          <cell r="K10">
            <v>0</v>
          </cell>
          <cell r="L10">
            <v>0</v>
          </cell>
          <cell r="M10">
            <v>0</v>
          </cell>
          <cell r="N10">
            <v>40.6</v>
          </cell>
          <cell r="O10">
            <v>23</v>
          </cell>
          <cell r="P10">
            <v>14.4</v>
          </cell>
          <cell r="Q10">
            <v>36.4</v>
          </cell>
          <cell r="R10">
            <v>18.3</v>
          </cell>
          <cell r="S10">
            <v>49.1</v>
          </cell>
          <cell r="T10">
            <v>17.100000000000001</v>
          </cell>
          <cell r="U10">
            <v>14</v>
          </cell>
          <cell r="V10">
            <v>23.8</v>
          </cell>
          <cell r="W10">
            <v>18.5</v>
          </cell>
          <cell r="X10">
            <v>26.2</v>
          </cell>
          <cell r="Y10">
            <v>34.4</v>
          </cell>
          <cell r="Z10">
            <v>12</v>
          </cell>
          <cell r="AA10">
            <v>25.9</v>
          </cell>
          <cell r="AB10">
            <v>22.9</v>
          </cell>
          <cell r="AC10">
            <v>20.7</v>
          </cell>
          <cell r="AD10">
            <v>31.4</v>
          </cell>
          <cell r="AE10">
            <v>31.7</v>
          </cell>
          <cell r="AF10">
            <v>52.4</v>
          </cell>
          <cell r="AG10">
            <v>52.9</v>
          </cell>
          <cell r="AH10">
            <v>30.6</v>
          </cell>
          <cell r="AI10">
            <v>24</v>
          </cell>
          <cell r="AJ10">
            <v>19.7</v>
          </cell>
          <cell r="AK10">
            <v>65.2</v>
          </cell>
          <cell r="AL10">
            <v>16.579999999999998</v>
          </cell>
          <cell r="AM10">
            <v>19.489999999999998</v>
          </cell>
          <cell r="AN10">
            <v>10.91</v>
          </cell>
          <cell r="AO10">
            <v>11.15</v>
          </cell>
          <cell r="AP10">
            <v>31.14</v>
          </cell>
          <cell r="AQ10">
            <v>25.89</v>
          </cell>
          <cell r="AR10">
            <v>15.86</v>
          </cell>
          <cell r="AS10">
            <v>55.17</v>
          </cell>
          <cell r="AT10">
            <v>13.98</v>
          </cell>
          <cell r="AU10">
            <v>0</v>
          </cell>
          <cell r="AV10">
            <v>0</v>
          </cell>
          <cell r="AW10">
            <v>0</v>
          </cell>
          <cell r="AX10">
            <v>0</v>
          </cell>
          <cell r="AY10">
            <v>0</v>
          </cell>
          <cell r="AZ10">
            <v>0</v>
          </cell>
          <cell r="BA10">
            <v>0</v>
          </cell>
        </row>
        <row r="11">
          <cell r="B11">
            <v>10</v>
          </cell>
          <cell r="C11">
            <v>0</v>
          </cell>
          <cell r="D11">
            <v>0</v>
          </cell>
          <cell r="E11">
            <v>0</v>
          </cell>
          <cell r="F11">
            <v>0</v>
          </cell>
          <cell r="G11">
            <v>0</v>
          </cell>
          <cell r="H11">
            <v>0</v>
          </cell>
          <cell r="I11">
            <v>0</v>
          </cell>
          <cell r="J11">
            <v>0</v>
          </cell>
          <cell r="K11">
            <v>0</v>
          </cell>
          <cell r="L11">
            <v>0</v>
          </cell>
          <cell r="M11">
            <v>0</v>
          </cell>
          <cell r="N11">
            <v>30.6</v>
          </cell>
          <cell r="O11">
            <v>18.5</v>
          </cell>
          <cell r="P11">
            <v>15.2</v>
          </cell>
          <cell r="Q11">
            <v>28.2</v>
          </cell>
          <cell r="R11">
            <v>16.2</v>
          </cell>
          <cell r="S11">
            <v>28.8</v>
          </cell>
          <cell r="T11">
            <v>16.3</v>
          </cell>
          <cell r="U11">
            <v>12</v>
          </cell>
          <cell r="V11">
            <v>22.5</v>
          </cell>
          <cell r="W11">
            <v>17.899999999999999</v>
          </cell>
          <cell r="X11">
            <v>25.9</v>
          </cell>
          <cell r="Y11">
            <v>31.5</v>
          </cell>
          <cell r="Z11">
            <v>11.7</v>
          </cell>
          <cell r="AA11">
            <v>24.4</v>
          </cell>
          <cell r="AB11">
            <v>21.5</v>
          </cell>
          <cell r="AC11">
            <v>25</v>
          </cell>
          <cell r="AD11">
            <v>31.1</v>
          </cell>
          <cell r="AE11">
            <v>29.2</v>
          </cell>
          <cell r="AF11">
            <v>46</v>
          </cell>
          <cell r="AG11">
            <v>30</v>
          </cell>
          <cell r="AH11">
            <v>29.8</v>
          </cell>
          <cell r="AI11">
            <v>23</v>
          </cell>
          <cell r="AJ11">
            <v>18.3</v>
          </cell>
          <cell r="AK11">
            <v>45.9</v>
          </cell>
          <cell r="AL11">
            <v>15.86</v>
          </cell>
          <cell r="AM11">
            <v>25.29</v>
          </cell>
          <cell r="AN11">
            <v>11.35</v>
          </cell>
          <cell r="AO11">
            <v>10.9</v>
          </cell>
          <cell r="AP11">
            <v>42.21</v>
          </cell>
          <cell r="AQ11">
            <v>35.590000000000003</v>
          </cell>
          <cell r="AR11">
            <v>15.18</v>
          </cell>
          <cell r="AS11">
            <v>43.1</v>
          </cell>
          <cell r="AT11">
            <v>13.98</v>
          </cell>
          <cell r="AU11">
            <v>0</v>
          </cell>
          <cell r="AV11">
            <v>0</v>
          </cell>
          <cell r="AW11">
            <v>0</v>
          </cell>
          <cell r="AX11">
            <v>0</v>
          </cell>
          <cell r="AY11">
            <v>0</v>
          </cell>
          <cell r="AZ11">
            <v>0</v>
          </cell>
          <cell r="BA11">
            <v>0</v>
          </cell>
        </row>
        <row r="12">
          <cell r="B12">
            <v>11</v>
          </cell>
          <cell r="C12">
            <v>0</v>
          </cell>
          <cell r="D12">
            <v>0</v>
          </cell>
          <cell r="E12">
            <v>0</v>
          </cell>
          <cell r="F12">
            <v>0</v>
          </cell>
          <cell r="G12">
            <v>0</v>
          </cell>
          <cell r="H12">
            <v>0</v>
          </cell>
          <cell r="I12">
            <v>0</v>
          </cell>
          <cell r="J12">
            <v>0</v>
          </cell>
          <cell r="K12">
            <v>0</v>
          </cell>
          <cell r="L12">
            <v>0</v>
          </cell>
          <cell r="M12">
            <v>0</v>
          </cell>
          <cell r="N12">
            <v>218</v>
          </cell>
          <cell r="O12">
            <v>17.3</v>
          </cell>
          <cell r="P12">
            <v>12.9</v>
          </cell>
          <cell r="Q12">
            <v>24</v>
          </cell>
          <cell r="R12">
            <v>39.9</v>
          </cell>
          <cell r="S12">
            <v>27.4</v>
          </cell>
          <cell r="T12">
            <v>15.5</v>
          </cell>
          <cell r="U12">
            <v>37.4</v>
          </cell>
          <cell r="V12">
            <v>21.3</v>
          </cell>
          <cell r="W12">
            <v>18</v>
          </cell>
          <cell r="X12">
            <v>41.2</v>
          </cell>
          <cell r="Y12">
            <v>58.9</v>
          </cell>
          <cell r="Z12">
            <v>11.7</v>
          </cell>
          <cell r="AA12">
            <v>28.3</v>
          </cell>
          <cell r="AB12">
            <v>23.2</v>
          </cell>
          <cell r="AC12">
            <v>22.9</v>
          </cell>
          <cell r="AD12">
            <v>30.7</v>
          </cell>
          <cell r="AE12">
            <v>31.4</v>
          </cell>
          <cell r="AF12">
            <v>40.799999999999997</v>
          </cell>
          <cell r="AG12">
            <v>38.1</v>
          </cell>
          <cell r="AH12">
            <v>28</v>
          </cell>
          <cell r="AI12">
            <v>22</v>
          </cell>
          <cell r="AJ12">
            <v>16.5</v>
          </cell>
          <cell r="AK12">
            <v>45.2</v>
          </cell>
          <cell r="AL12">
            <v>15.86</v>
          </cell>
          <cell r="AM12">
            <v>20.440000000000001</v>
          </cell>
          <cell r="AN12">
            <v>11.35</v>
          </cell>
          <cell r="AO12">
            <v>10.9</v>
          </cell>
          <cell r="AP12">
            <v>34.06</v>
          </cell>
          <cell r="AQ12">
            <v>28.42</v>
          </cell>
          <cell r="AR12">
            <v>15.18</v>
          </cell>
          <cell r="AS12">
            <v>32.57</v>
          </cell>
          <cell r="AT12">
            <v>13.98</v>
          </cell>
          <cell r="AU12">
            <v>0</v>
          </cell>
          <cell r="AV12">
            <v>0</v>
          </cell>
          <cell r="AW12">
            <v>0</v>
          </cell>
          <cell r="AX12">
            <v>0</v>
          </cell>
          <cell r="AY12">
            <v>0</v>
          </cell>
          <cell r="AZ12">
            <v>0</v>
          </cell>
          <cell r="BA12">
            <v>0</v>
          </cell>
        </row>
        <row r="13">
          <cell r="B13">
            <v>12</v>
          </cell>
          <cell r="C13">
            <v>0</v>
          </cell>
          <cell r="D13">
            <v>0</v>
          </cell>
          <cell r="E13">
            <v>0</v>
          </cell>
          <cell r="F13">
            <v>0</v>
          </cell>
          <cell r="G13">
            <v>0</v>
          </cell>
          <cell r="H13">
            <v>0</v>
          </cell>
          <cell r="I13">
            <v>0</v>
          </cell>
          <cell r="J13">
            <v>0</v>
          </cell>
          <cell r="K13">
            <v>0</v>
          </cell>
          <cell r="L13">
            <v>0</v>
          </cell>
          <cell r="M13">
            <v>0</v>
          </cell>
          <cell r="N13">
            <v>159.19999999999999</v>
          </cell>
          <cell r="O13">
            <v>18.5</v>
          </cell>
          <cell r="P13">
            <v>12.9</v>
          </cell>
          <cell r="Q13">
            <v>29.2</v>
          </cell>
          <cell r="R13">
            <v>19.600000000000001</v>
          </cell>
          <cell r="S13">
            <v>25.4</v>
          </cell>
          <cell r="T13">
            <v>15.4</v>
          </cell>
          <cell r="U13">
            <v>20.100000000000001</v>
          </cell>
          <cell r="V13">
            <v>22</v>
          </cell>
          <cell r="W13">
            <v>16.600000000000001</v>
          </cell>
          <cell r="X13">
            <v>34.6</v>
          </cell>
          <cell r="Y13">
            <v>37.200000000000003</v>
          </cell>
          <cell r="Z13">
            <v>11.7</v>
          </cell>
          <cell r="AA13">
            <v>23.6</v>
          </cell>
          <cell r="AB13">
            <v>23.5</v>
          </cell>
          <cell r="AC13">
            <v>33.299999999999997</v>
          </cell>
          <cell r="AD13">
            <v>26.2</v>
          </cell>
          <cell r="AE13">
            <v>29.2</v>
          </cell>
          <cell r="AF13">
            <v>33.1</v>
          </cell>
          <cell r="AG13">
            <v>44</v>
          </cell>
          <cell r="AH13">
            <v>24.7</v>
          </cell>
          <cell r="AI13">
            <v>54.3</v>
          </cell>
          <cell r="AJ13">
            <v>26.6</v>
          </cell>
          <cell r="AK13">
            <v>32.4</v>
          </cell>
          <cell r="AL13">
            <v>15.51</v>
          </cell>
          <cell r="AM13">
            <v>20.93</v>
          </cell>
          <cell r="AN13">
            <v>11.35</v>
          </cell>
          <cell r="AO13">
            <v>10.9</v>
          </cell>
          <cell r="AP13">
            <v>35.590000000000003</v>
          </cell>
          <cell r="AQ13">
            <v>29.75</v>
          </cell>
          <cell r="AR13">
            <v>14.86</v>
          </cell>
          <cell r="AS13">
            <v>30.44</v>
          </cell>
          <cell r="AT13">
            <v>13.98</v>
          </cell>
          <cell r="AU13">
            <v>0</v>
          </cell>
          <cell r="AV13">
            <v>0</v>
          </cell>
          <cell r="AW13">
            <v>0</v>
          </cell>
          <cell r="AX13">
            <v>0</v>
          </cell>
          <cell r="AY13">
            <v>0</v>
          </cell>
          <cell r="AZ13">
            <v>0</v>
          </cell>
          <cell r="BA13">
            <v>0</v>
          </cell>
        </row>
        <row r="14">
          <cell r="B14">
            <v>13</v>
          </cell>
          <cell r="C14">
            <v>0</v>
          </cell>
          <cell r="D14">
            <v>0</v>
          </cell>
          <cell r="E14">
            <v>0</v>
          </cell>
          <cell r="F14">
            <v>0</v>
          </cell>
          <cell r="G14">
            <v>0</v>
          </cell>
          <cell r="H14">
            <v>0</v>
          </cell>
          <cell r="I14">
            <v>0</v>
          </cell>
          <cell r="J14">
            <v>0</v>
          </cell>
          <cell r="K14">
            <v>0</v>
          </cell>
          <cell r="L14">
            <v>0</v>
          </cell>
          <cell r="M14">
            <v>0</v>
          </cell>
          <cell r="N14">
            <v>112</v>
          </cell>
          <cell r="O14">
            <v>16.8</v>
          </cell>
          <cell r="P14">
            <v>29.8</v>
          </cell>
          <cell r="Q14">
            <v>71.8</v>
          </cell>
          <cell r="R14">
            <v>16.8</v>
          </cell>
          <cell r="S14">
            <v>23.2</v>
          </cell>
          <cell r="T14">
            <v>14.5</v>
          </cell>
          <cell r="U14">
            <v>16.600000000000001</v>
          </cell>
          <cell r="V14">
            <v>23</v>
          </cell>
          <cell r="W14">
            <v>16.100000000000001</v>
          </cell>
          <cell r="X14">
            <v>28</v>
          </cell>
          <cell r="Y14">
            <v>68.7</v>
          </cell>
          <cell r="Z14">
            <v>11.3</v>
          </cell>
          <cell r="AA14">
            <v>18.8</v>
          </cell>
          <cell r="AB14">
            <v>22</v>
          </cell>
          <cell r="AC14">
            <v>25.9</v>
          </cell>
          <cell r="AD14">
            <v>22</v>
          </cell>
          <cell r="AE14">
            <v>19.5</v>
          </cell>
          <cell r="AF14">
            <v>69.099999999999994</v>
          </cell>
          <cell r="AG14">
            <v>43.1</v>
          </cell>
          <cell r="AH14">
            <v>23.4</v>
          </cell>
          <cell r="AI14">
            <v>25.5</v>
          </cell>
          <cell r="AJ14">
            <v>20.2</v>
          </cell>
          <cell r="AK14">
            <v>32.4</v>
          </cell>
          <cell r="AL14">
            <v>15.18</v>
          </cell>
          <cell r="AM14">
            <v>19.489999999999998</v>
          </cell>
          <cell r="AN14">
            <v>11.24</v>
          </cell>
          <cell r="AO14">
            <v>12.36</v>
          </cell>
          <cell r="AP14">
            <v>31.85</v>
          </cell>
          <cell r="AQ14">
            <v>26.5</v>
          </cell>
          <cell r="AR14">
            <v>14.56</v>
          </cell>
          <cell r="AS14">
            <v>37.979999999999997</v>
          </cell>
          <cell r="AT14">
            <v>24.7</v>
          </cell>
          <cell r="AU14">
            <v>0</v>
          </cell>
          <cell r="AV14">
            <v>0</v>
          </cell>
          <cell r="AW14">
            <v>0</v>
          </cell>
          <cell r="AX14">
            <v>0</v>
          </cell>
          <cell r="AY14">
            <v>0</v>
          </cell>
          <cell r="AZ14">
            <v>0</v>
          </cell>
          <cell r="BA14">
            <v>0</v>
          </cell>
        </row>
        <row r="15">
          <cell r="B15">
            <v>14</v>
          </cell>
          <cell r="C15">
            <v>0</v>
          </cell>
          <cell r="D15">
            <v>0</v>
          </cell>
          <cell r="E15">
            <v>0</v>
          </cell>
          <cell r="F15">
            <v>0</v>
          </cell>
          <cell r="G15">
            <v>0</v>
          </cell>
          <cell r="H15">
            <v>0</v>
          </cell>
          <cell r="I15">
            <v>0</v>
          </cell>
          <cell r="J15">
            <v>0</v>
          </cell>
          <cell r="K15">
            <v>0</v>
          </cell>
          <cell r="L15">
            <v>0</v>
          </cell>
          <cell r="M15">
            <v>0</v>
          </cell>
          <cell r="N15">
            <v>86.9</v>
          </cell>
          <cell r="O15">
            <v>22.1</v>
          </cell>
          <cell r="P15">
            <v>14.4</v>
          </cell>
          <cell r="Q15">
            <v>39</v>
          </cell>
          <cell r="R15">
            <v>20.2</v>
          </cell>
          <cell r="S15">
            <v>28.9</v>
          </cell>
          <cell r="T15">
            <v>14</v>
          </cell>
          <cell r="U15">
            <v>14.5</v>
          </cell>
          <cell r="V15">
            <v>20.100000000000001</v>
          </cell>
          <cell r="W15">
            <v>23.5</v>
          </cell>
          <cell r="X15">
            <v>26.4</v>
          </cell>
          <cell r="Y15">
            <v>41</v>
          </cell>
          <cell r="Z15">
            <v>12.4</v>
          </cell>
          <cell r="AA15">
            <v>51.5</v>
          </cell>
          <cell r="AB15">
            <v>20.7</v>
          </cell>
          <cell r="AC15">
            <v>49</v>
          </cell>
          <cell r="AD15">
            <v>18.7</v>
          </cell>
          <cell r="AE15">
            <v>19.899999999999999</v>
          </cell>
          <cell r="AF15">
            <v>70</v>
          </cell>
          <cell r="AG15">
            <v>33.299999999999997</v>
          </cell>
          <cell r="AH15">
            <v>23.1</v>
          </cell>
          <cell r="AI15">
            <v>26.4</v>
          </cell>
          <cell r="AJ15">
            <v>28.1</v>
          </cell>
          <cell r="AK15">
            <v>29.8</v>
          </cell>
          <cell r="AL15">
            <v>15.18</v>
          </cell>
          <cell r="AM15">
            <v>20.93</v>
          </cell>
          <cell r="AN15">
            <v>10.91</v>
          </cell>
          <cell r="AO15">
            <v>11.44</v>
          </cell>
          <cell r="AP15">
            <v>36.380000000000003</v>
          </cell>
          <cell r="AQ15">
            <v>30.44</v>
          </cell>
          <cell r="AR15">
            <v>14.56</v>
          </cell>
          <cell r="AS15">
            <v>32.94</v>
          </cell>
          <cell r="AT15">
            <v>15.51</v>
          </cell>
          <cell r="AU15">
            <v>0</v>
          </cell>
          <cell r="AV15">
            <v>0</v>
          </cell>
          <cell r="AW15">
            <v>0</v>
          </cell>
          <cell r="AX15">
            <v>0</v>
          </cell>
          <cell r="AY15">
            <v>0</v>
          </cell>
          <cell r="AZ15">
            <v>0</v>
          </cell>
          <cell r="BA15">
            <v>0</v>
          </cell>
        </row>
        <row r="16">
          <cell r="B16">
            <v>15</v>
          </cell>
          <cell r="C16">
            <v>0</v>
          </cell>
          <cell r="D16">
            <v>0</v>
          </cell>
          <cell r="E16">
            <v>0</v>
          </cell>
          <cell r="F16">
            <v>0</v>
          </cell>
          <cell r="G16">
            <v>0</v>
          </cell>
          <cell r="H16">
            <v>0</v>
          </cell>
          <cell r="I16">
            <v>0</v>
          </cell>
          <cell r="J16">
            <v>0</v>
          </cell>
          <cell r="K16">
            <v>0</v>
          </cell>
          <cell r="L16">
            <v>0</v>
          </cell>
          <cell r="M16">
            <v>0</v>
          </cell>
          <cell r="N16">
            <v>53.9</v>
          </cell>
          <cell r="O16">
            <v>16.8</v>
          </cell>
          <cell r="P16">
            <v>22.3</v>
          </cell>
          <cell r="Q16">
            <v>31.6</v>
          </cell>
          <cell r="R16">
            <v>16.2</v>
          </cell>
          <cell r="S16">
            <v>33.5</v>
          </cell>
          <cell r="T16">
            <v>27.9</v>
          </cell>
          <cell r="U16">
            <v>13.6</v>
          </cell>
          <cell r="V16">
            <v>20.7</v>
          </cell>
          <cell r="W16">
            <v>22.8</v>
          </cell>
          <cell r="X16">
            <v>26.2</v>
          </cell>
          <cell r="Y16">
            <v>55.6</v>
          </cell>
          <cell r="Z16">
            <v>11.7</v>
          </cell>
          <cell r="AA16">
            <v>26</v>
          </cell>
          <cell r="AB16">
            <v>20.2</v>
          </cell>
          <cell r="AC16">
            <v>40.1</v>
          </cell>
          <cell r="AD16">
            <v>13.3</v>
          </cell>
          <cell r="AE16">
            <v>18</v>
          </cell>
          <cell r="AF16">
            <v>33.1</v>
          </cell>
          <cell r="AG16">
            <v>34</v>
          </cell>
          <cell r="AH16">
            <v>19.3</v>
          </cell>
          <cell r="AI16">
            <v>23.7</v>
          </cell>
          <cell r="AJ16">
            <v>24</v>
          </cell>
          <cell r="AK16">
            <v>46.5</v>
          </cell>
          <cell r="AL16">
            <v>14.86</v>
          </cell>
          <cell r="AM16">
            <v>24.7</v>
          </cell>
          <cell r="AN16">
            <v>15.18</v>
          </cell>
          <cell r="AO16">
            <v>18.170000000000002</v>
          </cell>
          <cell r="AP16">
            <v>34.82</v>
          </cell>
          <cell r="AQ16">
            <v>29.08</v>
          </cell>
          <cell r="AR16">
            <v>14.27</v>
          </cell>
          <cell r="AS16">
            <v>91.98</v>
          </cell>
          <cell r="AT16">
            <v>15.51</v>
          </cell>
          <cell r="AU16">
            <v>0</v>
          </cell>
          <cell r="AV16">
            <v>0</v>
          </cell>
          <cell r="AW16">
            <v>0</v>
          </cell>
          <cell r="AX16">
            <v>0</v>
          </cell>
          <cell r="AY16">
            <v>0</v>
          </cell>
          <cell r="AZ16">
            <v>0</v>
          </cell>
          <cell r="BA16">
            <v>0</v>
          </cell>
        </row>
        <row r="17">
          <cell r="B17">
            <v>16</v>
          </cell>
          <cell r="C17">
            <v>0</v>
          </cell>
          <cell r="D17">
            <v>0</v>
          </cell>
          <cell r="E17">
            <v>0</v>
          </cell>
          <cell r="F17">
            <v>0</v>
          </cell>
          <cell r="G17">
            <v>0</v>
          </cell>
          <cell r="H17">
            <v>0</v>
          </cell>
          <cell r="I17">
            <v>0</v>
          </cell>
          <cell r="J17">
            <v>0</v>
          </cell>
          <cell r="K17">
            <v>0</v>
          </cell>
          <cell r="L17">
            <v>0</v>
          </cell>
          <cell r="M17">
            <v>0</v>
          </cell>
          <cell r="N17">
            <v>37.6</v>
          </cell>
          <cell r="O17">
            <v>22.1</v>
          </cell>
          <cell r="P17">
            <v>15.2</v>
          </cell>
          <cell r="Q17">
            <v>33</v>
          </cell>
          <cell r="R17">
            <v>15.1</v>
          </cell>
          <cell r="S17">
            <v>30.6</v>
          </cell>
          <cell r="T17">
            <v>15.3</v>
          </cell>
          <cell r="U17">
            <v>12.6</v>
          </cell>
          <cell r="V17">
            <v>18.5</v>
          </cell>
          <cell r="W17">
            <v>24.9</v>
          </cell>
          <cell r="X17">
            <v>24.9</v>
          </cell>
          <cell r="Y17">
            <v>45.8</v>
          </cell>
          <cell r="Z17">
            <v>12.6</v>
          </cell>
          <cell r="AA17">
            <v>55.9</v>
          </cell>
          <cell r="AB17">
            <v>18.399999999999999</v>
          </cell>
          <cell r="AC17">
            <v>30</v>
          </cell>
          <cell r="AD17">
            <v>13.1</v>
          </cell>
          <cell r="AE17">
            <v>27.4</v>
          </cell>
          <cell r="AF17">
            <v>28</v>
          </cell>
          <cell r="AG17">
            <v>28.4</v>
          </cell>
          <cell r="AH17">
            <v>19.100000000000001</v>
          </cell>
          <cell r="AI17">
            <v>29.9</v>
          </cell>
          <cell r="AJ17">
            <v>21.5</v>
          </cell>
          <cell r="AK17">
            <v>39.799999999999997</v>
          </cell>
          <cell r="AL17">
            <v>18.170000000000002</v>
          </cell>
          <cell r="AM17">
            <v>23.01</v>
          </cell>
          <cell r="AN17">
            <v>13.21</v>
          </cell>
          <cell r="AO17">
            <v>15.51</v>
          </cell>
          <cell r="AP17">
            <v>31.14</v>
          </cell>
          <cell r="AQ17">
            <v>25.89</v>
          </cell>
          <cell r="AR17">
            <v>17.350000000000001</v>
          </cell>
          <cell r="AS17">
            <v>52.6</v>
          </cell>
          <cell r="AT17">
            <v>15.51</v>
          </cell>
          <cell r="AU17">
            <v>0</v>
          </cell>
          <cell r="AV17">
            <v>0</v>
          </cell>
          <cell r="AW17">
            <v>0</v>
          </cell>
          <cell r="AX17">
            <v>0</v>
          </cell>
          <cell r="AY17">
            <v>0</v>
          </cell>
          <cell r="AZ17">
            <v>0</v>
          </cell>
          <cell r="BA17">
            <v>0</v>
          </cell>
        </row>
        <row r="18">
          <cell r="B18">
            <v>17</v>
          </cell>
          <cell r="C18">
            <v>0</v>
          </cell>
          <cell r="D18">
            <v>0</v>
          </cell>
          <cell r="E18">
            <v>0</v>
          </cell>
          <cell r="F18">
            <v>0</v>
          </cell>
          <cell r="G18">
            <v>0</v>
          </cell>
          <cell r="H18">
            <v>0</v>
          </cell>
          <cell r="I18">
            <v>0</v>
          </cell>
          <cell r="J18">
            <v>0</v>
          </cell>
          <cell r="K18">
            <v>0</v>
          </cell>
          <cell r="L18">
            <v>0</v>
          </cell>
          <cell r="M18">
            <v>0</v>
          </cell>
          <cell r="N18">
            <v>27</v>
          </cell>
          <cell r="O18">
            <v>23</v>
          </cell>
          <cell r="P18">
            <v>12.9</v>
          </cell>
          <cell r="Q18">
            <v>37.9</v>
          </cell>
          <cell r="R18">
            <v>14.4</v>
          </cell>
          <cell r="S18">
            <v>58.4</v>
          </cell>
          <cell r="T18">
            <v>14.8</v>
          </cell>
          <cell r="U18">
            <v>12.4</v>
          </cell>
          <cell r="V18">
            <v>17.5</v>
          </cell>
          <cell r="W18">
            <v>29.9</v>
          </cell>
          <cell r="X18">
            <v>22.6</v>
          </cell>
          <cell r="Y18">
            <v>38</v>
          </cell>
          <cell r="Z18">
            <v>12</v>
          </cell>
          <cell r="AA18">
            <v>53.4</v>
          </cell>
          <cell r="AB18">
            <v>21</v>
          </cell>
          <cell r="AC18">
            <v>48.8</v>
          </cell>
          <cell r="AD18">
            <v>12.2</v>
          </cell>
          <cell r="AE18">
            <v>22.8</v>
          </cell>
          <cell r="AF18">
            <v>47.4</v>
          </cell>
          <cell r="AG18">
            <v>25.7</v>
          </cell>
          <cell r="AH18">
            <v>18.899999999999999</v>
          </cell>
          <cell r="AI18">
            <v>24</v>
          </cell>
          <cell r="AJ18">
            <v>20.5</v>
          </cell>
          <cell r="AK18">
            <v>46.6</v>
          </cell>
          <cell r="AL18">
            <v>16.21</v>
          </cell>
          <cell r="AM18">
            <v>21.43</v>
          </cell>
          <cell r="AN18">
            <v>11.33</v>
          </cell>
          <cell r="AO18">
            <v>12.55</v>
          </cell>
          <cell r="AP18">
            <v>29.08</v>
          </cell>
          <cell r="AQ18">
            <v>24.13</v>
          </cell>
          <cell r="AR18">
            <v>15.51</v>
          </cell>
          <cell r="AS18">
            <v>45.36</v>
          </cell>
          <cell r="AT18">
            <v>14.86</v>
          </cell>
          <cell r="AU18">
            <v>0</v>
          </cell>
          <cell r="AV18">
            <v>0</v>
          </cell>
          <cell r="AW18">
            <v>0</v>
          </cell>
          <cell r="AX18">
            <v>0</v>
          </cell>
          <cell r="AY18">
            <v>0</v>
          </cell>
          <cell r="AZ18">
            <v>0</v>
          </cell>
          <cell r="BA18">
            <v>0</v>
          </cell>
        </row>
        <row r="19">
          <cell r="B19">
            <v>18</v>
          </cell>
          <cell r="C19">
            <v>0</v>
          </cell>
          <cell r="D19">
            <v>0</v>
          </cell>
          <cell r="E19">
            <v>0</v>
          </cell>
          <cell r="F19">
            <v>0</v>
          </cell>
          <cell r="G19">
            <v>0</v>
          </cell>
          <cell r="H19">
            <v>0</v>
          </cell>
          <cell r="I19">
            <v>0</v>
          </cell>
          <cell r="J19">
            <v>0</v>
          </cell>
          <cell r="K19">
            <v>0</v>
          </cell>
          <cell r="L19">
            <v>0</v>
          </cell>
          <cell r="M19">
            <v>0</v>
          </cell>
          <cell r="N19">
            <v>190.5</v>
          </cell>
          <cell r="O19">
            <v>23</v>
          </cell>
          <cell r="P19">
            <v>12.9</v>
          </cell>
          <cell r="Q19">
            <v>50</v>
          </cell>
          <cell r="R19">
            <v>17.3</v>
          </cell>
          <cell r="S19">
            <v>50.1</v>
          </cell>
          <cell r="T19">
            <v>25.4</v>
          </cell>
          <cell r="U19">
            <v>12.8</v>
          </cell>
          <cell r="V19">
            <v>16.899999999999999</v>
          </cell>
          <cell r="W19">
            <v>34.299999999999997</v>
          </cell>
          <cell r="X19">
            <v>22.5</v>
          </cell>
          <cell r="Y19">
            <v>33.299999999999997</v>
          </cell>
          <cell r="Z19">
            <v>11</v>
          </cell>
          <cell r="AA19">
            <v>46.6</v>
          </cell>
          <cell r="AB19">
            <v>20.2</v>
          </cell>
          <cell r="AC19">
            <v>32.1</v>
          </cell>
          <cell r="AD19">
            <v>11.9</v>
          </cell>
          <cell r="AE19">
            <v>28</v>
          </cell>
          <cell r="AF19">
            <v>38.6</v>
          </cell>
          <cell r="AG19">
            <v>24.5</v>
          </cell>
          <cell r="AH19">
            <v>17.399999999999999</v>
          </cell>
          <cell r="AI19">
            <v>21.5</v>
          </cell>
          <cell r="AJ19">
            <v>19.600000000000001</v>
          </cell>
          <cell r="AK19">
            <v>36.4</v>
          </cell>
          <cell r="AL19">
            <v>15.18</v>
          </cell>
          <cell r="AM19">
            <v>19.96</v>
          </cell>
          <cell r="AN19">
            <v>11.56</v>
          </cell>
          <cell r="AO19">
            <v>12.98</v>
          </cell>
          <cell r="AP19">
            <v>24.13</v>
          </cell>
          <cell r="AQ19">
            <v>19.96</v>
          </cell>
          <cell r="AR19">
            <v>14.56</v>
          </cell>
          <cell r="AS19">
            <v>39.64</v>
          </cell>
          <cell r="AT19">
            <v>24.7</v>
          </cell>
          <cell r="AU19">
            <v>0</v>
          </cell>
          <cell r="AV19">
            <v>0</v>
          </cell>
          <cell r="AW19">
            <v>0</v>
          </cell>
          <cell r="AX19">
            <v>0</v>
          </cell>
          <cell r="AY19">
            <v>0</v>
          </cell>
          <cell r="AZ19">
            <v>0</v>
          </cell>
          <cell r="BA19">
            <v>0</v>
          </cell>
        </row>
        <row r="20">
          <cell r="B20">
            <v>19</v>
          </cell>
          <cell r="C20">
            <v>0</v>
          </cell>
          <cell r="D20">
            <v>0</v>
          </cell>
          <cell r="E20">
            <v>0</v>
          </cell>
          <cell r="F20">
            <v>0</v>
          </cell>
          <cell r="G20">
            <v>0</v>
          </cell>
          <cell r="H20">
            <v>0</v>
          </cell>
          <cell r="I20">
            <v>0</v>
          </cell>
          <cell r="J20">
            <v>0</v>
          </cell>
          <cell r="K20">
            <v>0</v>
          </cell>
          <cell r="L20">
            <v>0</v>
          </cell>
          <cell r="M20">
            <v>0</v>
          </cell>
          <cell r="N20">
            <v>119.7</v>
          </cell>
          <cell r="O20">
            <v>24</v>
          </cell>
          <cell r="P20">
            <v>26.3</v>
          </cell>
          <cell r="Q20">
            <v>29.4</v>
          </cell>
          <cell r="R20">
            <v>13.6</v>
          </cell>
          <cell r="S20">
            <v>55.3</v>
          </cell>
          <cell r="T20">
            <v>18</v>
          </cell>
          <cell r="U20">
            <v>11.8</v>
          </cell>
          <cell r="V20">
            <v>16.399999999999999</v>
          </cell>
          <cell r="W20">
            <v>33.1</v>
          </cell>
          <cell r="X20">
            <v>22.4</v>
          </cell>
          <cell r="Y20">
            <v>29.9</v>
          </cell>
          <cell r="Z20">
            <v>10.6</v>
          </cell>
          <cell r="AA20">
            <v>30.9</v>
          </cell>
          <cell r="AB20">
            <v>19.100000000000001</v>
          </cell>
          <cell r="AC20">
            <v>25.6</v>
          </cell>
          <cell r="AD20">
            <v>11.7</v>
          </cell>
          <cell r="AE20">
            <v>36.700000000000003</v>
          </cell>
          <cell r="AF20">
            <v>23.9</v>
          </cell>
          <cell r="AG20">
            <v>22.2</v>
          </cell>
          <cell r="AH20">
            <v>18.2</v>
          </cell>
          <cell r="AI20">
            <v>18.7</v>
          </cell>
          <cell r="AJ20">
            <v>18.3</v>
          </cell>
          <cell r="AK20">
            <v>35.200000000000003</v>
          </cell>
          <cell r="AL20">
            <v>14.56</v>
          </cell>
          <cell r="AM20">
            <v>19.96</v>
          </cell>
          <cell r="AN20">
            <v>11.02</v>
          </cell>
          <cell r="AO20">
            <v>11.85</v>
          </cell>
          <cell r="AP20">
            <v>23.56</v>
          </cell>
          <cell r="AQ20">
            <v>19.489999999999998</v>
          </cell>
          <cell r="AR20">
            <v>13.98</v>
          </cell>
          <cell r="AS20">
            <v>33.31</v>
          </cell>
          <cell r="AT20">
            <v>33.68</v>
          </cell>
          <cell r="AU20">
            <v>0</v>
          </cell>
          <cell r="AV20">
            <v>0</v>
          </cell>
          <cell r="AW20">
            <v>0</v>
          </cell>
          <cell r="AX20">
            <v>0</v>
          </cell>
          <cell r="AY20">
            <v>0</v>
          </cell>
          <cell r="AZ20">
            <v>0</v>
          </cell>
          <cell r="BA20">
            <v>0</v>
          </cell>
        </row>
        <row r="21">
          <cell r="B21">
            <v>20</v>
          </cell>
          <cell r="C21">
            <v>0</v>
          </cell>
          <cell r="D21">
            <v>0</v>
          </cell>
          <cell r="E21">
            <v>0</v>
          </cell>
          <cell r="F21">
            <v>0</v>
          </cell>
          <cell r="G21">
            <v>0</v>
          </cell>
          <cell r="H21">
            <v>0</v>
          </cell>
          <cell r="I21">
            <v>0</v>
          </cell>
          <cell r="J21">
            <v>0</v>
          </cell>
          <cell r="K21">
            <v>0</v>
          </cell>
          <cell r="L21">
            <v>0</v>
          </cell>
          <cell r="M21">
            <v>0</v>
          </cell>
          <cell r="N21">
            <v>74.5</v>
          </cell>
          <cell r="O21">
            <v>42.6</v>
          </cell>
          <cell r="P21">
            <v>18.5</v>
          </cell>
          <cell r="Q21">
            <v>29.2</v>
          </cell>
          <cell r="R21">
            <v>13.4</v>
          </cell>
          <cell r="S21">
            <v>33.799999999999997</v>
          </cell>
          <cell r="T21">
            <v>16.5</v>
          </cell>
          <cell r="U21">
            <v>11.4</v>
          </cell>
          <cell r="V21">
            <v>16</v>
          </cell>
          <cell r="W21">
            <v>30.5</v>
          </cell>
          <cell r="X21">
            <v>22.2</v>
          </cell>
          <cell r="Y21">
            <v>28.6</v>
          </cell>
          <cell r="Z21">
            <v>10.199999999999999</v>
          </cell>
          <cell r="AA21">
            <v>27.8</v>
          </cell>
          <cell r="AB21">
            <v>18.600000000000001</v>
          </cell>
          <cell r="AC21">
            <v>24.3</v>
          </cell>
          <cell r="AD21">
            <v>11</v>
          </cell>
          <cell r="AE21">
            <v>29.5</v>
          </cell>
          <cell r="AF21">
            <v>21.3</v>
          </cell>
          <cell r="AG21">
            <v>26</v>
          </cell>
          <cell r="AH21">
            <v>18.5</v>
          </cell>
          <cell r="AI21">
            <v>16.8</v>
          </cell>
          <cell r="AJ21">
            <v>15.7</v>
          </cell>
          <cell r="AK21">
            <v>36.5</v>
          </cell>
          <cell r="AL21">
            <v>14.86</v>
          </cell>
          <cell r="AM21">
            <v>20.93</v>
          </cell>
          <cell r="AN21">
            <v>11.7</v>
          </cell>
          <cell r="AO21">
            <v>13.21</v>
          </cell>
          <cell r="AP21">
            <v>26.5</v>
          </cell>
          <cell r="AQ21">
            <v>21.95</v>
          </cell>
          <cell r="AR21">
            <v>14.27</v>
          </cell>
          <cell r="AS21">
            <v>34.44</v>
          </cell>
          <cell r="AT21">
            <v>27.77</v>
          </cell>
          <cell r="AU21">
            <v>0</v>
          </cell>
          <cell r="AV21">
            <v>0</v>
          </cell>
          <cell r="AW21">
            <v>0</v>
          </cell>
          <cell r="AX21">
            <v>0</v>
          </cell>
          <cell r="AY21">
            <v>0</v>
          </cell>
          <cell r="AZ21">
            <v>0</v>
          </cell>
          <cell r="BA21">
            <v>0</v>
          </cell>
        </row>
        <row r="22">
          <cell r="B22">
            <v>21</v>
          </cell>
          <cell r="C22">
            <v>0</v>
          </cell>
          <cell r="D22">
            <v>0</v>
          </cell>
          <cell r="E22">
            <v>0</v>
          </cell>
          <cell r="F22">
            <v>0</v>
          </cell>
          <cell r="G22">
            <v>0</v>
          </cell>
          <cell r="H22">
            <v>0</v>
          </cell>
          <cell r="I22">
            <v>0</v>
          </cell>
          <cell r="J22">
            <v>0</v>
          </cell>
          <cell r="K22">
            <v>0</v>
          </cell>
          <cell r="L22">
            <v>0</v>
          </cell>
          <cell r="M22">
            <v>0</v>
          </cell>
          <cell r="N22">
            <v>36</v>
          </cell>
          <cell r="O22">
            <v>114</v>
          </cell>
          <cell r="P22">
            <v>15.2</v>
          </cell>
          <cell r="Q22">
            <v>25</v>
          </cell>
          <cell r="R22">
            <v>16</v>
          </cell>
          <cell r="S22">
            <v>41.2</v>
          </cell>
          <cell r="T22">
            <v>23.4</v>
          </cell>
          <cell r="U22">
            <v>53.5</v>
          </cell>
          <cell r="V22">
            <v>19.600000000000001</v>
          </cell>
          <cell r="W22">
            <v>24.8</v>
          </cell>
          <cell r="X22">
            <v>21.6</v>
          </cell>
          <cell r="Y22">
            <v>28.4</v>
          </cell>
          <cell r="Z22">
            <v>10.199999999999999</v>
          </cell>
          <cell r="AA22">
            <v>41.3</v>
          </cell>
          <cell r="AB22">
            <v>17.600000000000001</v>
          </cell>
          <cell r="AC22">
            <v>22</v>
          </cell>
          <cell r="AD22">
            <v>25</v>
          </cell>
          <cell r="AE22">
            <v>25.6</v>
          </cell>
          <cell r="AF22">
            <v>42.4</v>
          </cell>
          <cell r="AG22">
            <v>25.7</v>
          </cell>
          <cell r="AH22">
            <v>16.100000000000001</v>
          </cell>
          <cell r="AI22">
            <v>19.2</v>
          </cell>
          <cell r="AJ22">
            <v>16.899999999999999</v>
          </cell>
          <cell r="AK22">
            <v>31.1</v>
          </cell>
          <cell r="AL22">
            <v>14.56</v>
          </cell>
          <cell r="AM22">
            <v>18.600000000000001</v>
          </cell>
          <cell r="AN22">
            <v>28.42</v>
          </cell>
          <cell r="AO22">
            <v>34.06</v>
          </cell>
          <cell r="AP22">
            <v>21.43</v>
          </cell>
          <cell r="AQ22">
            <v>17.75</v>
          </cell>
          <cell r="AR22">
            <v>13.98</v>
          </cell>
          <cell r="AS22">
            <v>32.57</v>
          </cell>
          <cell r="AT22">
            <v>21.95</v>
          </cell>
          <cell r="AU22">
            <v>0</v>
          </cell>
          <cell r="AV22">
            <v>0</v>
          </cell>
          <cell r="AW22">
            <v>0</v>
          </cell>
          <cell r="AX22">
            <v>0</v>
          </cell>
          <cell r="AY22">
            <v>0</v>
          </cell>
          <cell r="AZ22">
            <v>0</v>
          </cell>
          <cell r="BA22">
            <v>0</v>
          </cell>
        </row>
        <row r="23">
          <cell r="B23">
            <v>22</v>
          </cell>
          <cell r="C23">
            <v>0</v>
          </cell>
          <cell r="D23">
            <v>0</v>
          </cell>
          <cell r="E23">
            <v>0</v>
          </cell>
          <cell r="F23">
            <v>0</v>
          </cell>
          <cell r="G23">
            <v>0</v>
          </cell>
          <cell r="H23">
            <v>0</v>
          </cell>
          <cell r="I23">
            <v>0</v>
          </cell>
          <cell r="J23">
            <v>0</v>
          </cell>
          <cell r="K23">
            <v>0</v>
          </cell>
          <cell r="L23">
            <v>0</v>
          </cell>
          <cell r="M23">
            <v>0</v>
          </cell>
          <cell r="N23">
            <v>26.4</v>
          </cell>
          <cell r="O23">
            <v>41.1</v>
          </cell>
          <cell r="P23">
            <v>15.2</v>
          </cell>
          <cell r="Q23">
            <v>59.6</v>
          </cell>
          <cell r="R23">
            <v>15.5</v>
          </cell>
          <cell r="S23">
            <v>87.6</v>
          </cell>
          <cell r="T23">
            <v>35.9</v>
          </cell>
          <cell r="U23">
            <v>19.3</v>
          </cell>
          <cell r="V23">
            <v>22.8</v>
          </cell>
          <cell r="W23">
            <v>22</v>
          </cell>
          <cell r="X23">
            <v>21.6</v>
          </cell>
          <cell r="Y23">
            <v>26</v>
          </cell>
          <cell r="Z23">
            <v>9.9</v>
          </cell>
          <cell r="AA23">
            <v>27.2</v>
          </cell>
          <cell r="AB23">
            <v>19.7</v>
          </cell>
          <cell r="AC23">
            <v>21.5</v>
          </cell>
          <cell r="AD23">
            <v>12.4</v>
          </cell>
          <cell r="AE23">
            <v>25.3</v>
          </cell>
          <cell r="AF23">
            <v>65.7</v>
          </cell>
          <cell r="AG23">
            <v>25.4</v>
          </cell>
          <cell r="AH23">
            <v>15.6</v>
          </cell>
          <cell r="AI23">
            <v>18</v>
          </cell>
          <cell r="AJ23">
            <v>19.2</v>
          </cell>
          <cell r="AK23">
            <v>29.5</v>
          </cell>
          <cell r="AL23">
            <v>13.98</v>
          </cell>
          <cell r="AM23">
            <v>18.170000000000002</v>
          </cell>
          <cell r="AN23">
            <v>15.86</v>
          </cell>
          <cell r="AO23">
            <v>19.04</v>
          </cell>
          <cell r="AP23">
            <v>23.56</v>
          </cell>
          <cell r="AQ23">
            <v>19.489999999999998</v>
          </cell>
          <cell r="AR23">
            <v>13.46</v>
          </cell>
          <cell r="AS23">
            <v>34.06</v>
          </cell>
          <cell r="AT23">
            <v>22.47</v>
          </cell>
          <cell r="AU23">
            <v>0</v>
          </cell>
          <cell r="AV23">
            <v>0</v>
          </cell>
          <cell r="AW23">
            <v>0</v>
          </cell>
          <cell r="AX23">
            <v>0</v>
          </cell>
          <cell r="AY23">
            <v>0</v>
          </cell>
          <cell r="AZ23">
            <v>0</v>
          </cell>
          <cell r="BA23">
            <v>0</v>
          </cell>
        </row>
        <row r="24">
          <cell r="B24">
            <v>23</v>
          </cell>
          <cell r="C24">
            <v>0</v>
          </cell>
          <cell r="D24">
            <v>0</v>
          </cell>
          <cell r="E24">
            <v>0</v>
          </cell>
          <cell r="F24">
            <v>0</v>
          </cell>
          <cell r="G24">
            <v>0</v>
          </cell>
          <cell r="H24">
            <v>0</v>
          </cell>
          <cell r="I24">
            <v>0</v>
          </cell>
          <cell r="J24">
            <v>0</v>
          </cell>
          <cell r="K24">
            <v>0</v>
          </cell>
          <cell r="L24">
            <v>0</v>
          </cell>
          <cell r="M24">
            <v>0</v>
          </cell>
          <cell r="N24">
            <v>31.4</v>
          </cell>
          <cell r="O24">
            <v>33.700000000000003</v>
          </cell>
          <cell r="P24">
            <v>21.2</v>
          </cell>
          <cell r="Q24">
            <v>27.2</v>
          </cell>
          <cell r="R24">
            <v>13.5</v>
          </cell>
          <cell r="S24">
            <v>70.8</v>
          </cell>
          <cell r="T24">
            <v>20.7</v>
          </cell>
          <cell r="U24">
            <v>15.8</v>
          </cell>
          <cell r="V24">
            <v>17.100000000000001</v>
          </cell>
          <cell r="W24">
            <v>22</v>
          </cell>
          <cell r="X24">
            <v>19.5</v>
          </cell>
          <cell r="Y24">
            <v>24.4</v>
          </cell>
          <cell r="Z24">
            <v>9.5</v>
          </cell>
          <cell r="AA24">
            <v>23.9</v>
          </cell>
          <cell r="AB24">
            <v>22.2</v>
          </cell>
          <cell r="AC24">
            <v>19.899999999999999</v>
          </cell>
          <cell r="AD24">
            <v>13.9</v>
          </cell>
          <cell r="AE24">
            <v>23.4</v>
          </cell>
          <cell r="AF24">
            <v>35.700000000000003</v>
          </cell>
          <cell r="AG24">
            <v>19.3</v>
          </cell>
          <cell r="AH24">
            <v>16.2</v>
          </cell>
          <cell r="AI24">
            <v>17.399999999999999</v>
          </cell>
          <cell r="AJ24">
            <v>15.9</v>
          </cell>
          <cell r="AK24">
            <v>28.6</v>
          </cell>
          <cell r="AL24">
            <v>13.46</v>
          </cell>
          <cell r="AM24">
            <v>16.579999999999998</v>
          </cell>
          <cell r="AN24">
            <v>12.76</v>
          </cell>
          <cell r="AO24">
            <v>14.86</v>
          </cell>
          <cell r="AP24">
            <v>20.440000000000001</v>
          </cell>
          <cell r="AQ24">
            <v>16.96</v>
          </cell>
          <cell r="AR24">
            <v>12.98</v>
          </cell>
          <cell r="AS24">
            <v>29.42</v>
          </cell>
          <cell r="AT24">
            <v>21.95</v>
          </cell>
          <cell r="AU24">
            <v>0</v>
          </cell>
          <cell r="AV24">
            <v>0</v>
          </cell>
          <cell r="AW24">
            <v>0</v>
          </cell>
          <cell r="AX24">
            <v>0</v>
          </cell>
          <cell r="AY24">
            <v>0</v>
          </cell>
          <cell r="AZ24">
            <v>0</v>
          </cell>
          <cell r="BA24">
            <v>0</v>
          </cell>
        </row>
        <row r="25">
          <cell r="B25">
            <v>24</v>
          </cell>
          <cell r="C25">
            <v>0</v>
          </cell>
          <cell r="D25">
            <v>0</v>
          </cell>
          <cell r="E25">
            <v>0</v>
          </cell>
          <cell r="F25">
            <v>0</v>
          </cell>
          <cell r="G25">
            <v>0</v>
          </cell>
          <cell r="H25">
            <v>0</v>
          </cell>
          <cell r="I25">
            <v>0</v>
          </cell>
          <cell r="J25">
            <v>0</v>
          </cell>
          <cell r="K25">
            <v>0</v>
          </cell>
          <cell r="L25">
            <v>0</v>
          </cell>
          <cell r="M25">
            <v>0</v>
          </cell>
          <cell r="N25">
            <v>250.7</v>
          </cell>
          <cell r="O25">
            <v>45.6</v>
          </cell>
          <cell r="P25">
            <v>18.600000000000001</v>
          </cell>
          <cell r="Q25">
            <v>27.1</v>
          </cell>
          <cell r="R25">
            <v>12.8</v>
          </cell>
          <cell r="S25">
            <v>49.1</v>
          </cell>
          <cell r="T25">
            <v>18.8</v>
          </cell>
          <cell r="U25">
            <v>14.6</v>
          </cell>
          <cell r="V25">
            <v>26.7</v>
          </cell>
          <cell r="W25">
            <v>21.7</v>
          </cell>
          <cell r="X25">
            <v>19.100000000000001</v>
          </cell>
          <cell r="Y25">
            <v>23.9</v>
          </cell>
          <cell r="Z25">
            <v>8.6999999999999993</v>
          </cell>
          <cell r="AA25">
            <v>44.9</v>
          </cell>
          <cell r="AB25">
            <v>21.7</v>
          </cell>
          <cell r="AC25">
            <v>20.100000000000001</v>
          </cell>
          <cell r="AD25">
            <v>15.3</v>
          </cell>
          <cell r="AE25">
            <v>22.8</v>
          </cell>
          <cell r="AF25">
            <v>30.5</v>
          </cell>
          <cell r="AG25">
            <v>18.2</v>
          </cell>
          <cell r="AH25">
            <v>14.6</v>
          </cell>
          <cell r="AI25">
            <v>16.7</v>
          </cell>
          <cell r="AJ25">
            <v>14.9</v>
          </cell>
          <cell r="AK25">
            <v>27.5</v>
          </cell>
          <cell r="AL25">
            <v>13.46</v>
          </cell>
          <cell r="AM25">
            <v>19.04</v>
          </cell>
          <cell r="AN25">
            <v>20.93</v>
          </cell>
          <cell r="AO25">
            <v>25.29</v>
          </cell>
          <cell r="AP25">
            <v>43.99</v>
          </cell>
          <cell r="AQ25">
            <v>37.17</v>
          </cell>
          <cell r="AR25">
            <v>12.98</v>
          </cell>
          <cell r="AS25">
            <v>27.13</v>
          </cell>
          <cell r="AT25">
            <v>16.96</v>
          </cell>
          <cell r="AU25">
            <v>0</v>
          </cell>
          <cell r="AV25">
            <v>0</v>
          </cell>
          <cell r="AW25">
            <v>0</v>
          </cell>
          <cell r="AX25">
            <v>0</v>
          </cell>
          <cell r="AY25">
            <v>0</v>
          </cell>
          <cell r="AZ25">
            <v>0</v>
          </cell>
          <cell r="BA25">
            <v>0</v>
          </cell>
        </row>
        <row r="26">
          <cell r="B26">
            <v>25</v>
          </cell>
          <cell r="C26">
            <v>0</v>
          </cell>
          <cell r="D26">
            <v>0</v>
          </cell>
          <cell r="E26">
            <v>0</v>
          </cell>
          <cell r="F26">
            <v>0</v>
          </cell>
          <cell r="G26">
            <v>0</v>
          </cell>
          <cell r="H26">
            <v>0</v>
          </cell>
          <cell r="I26">
            <v>0</v>
          </cell>
          <cell r="J26">
            <v>0</v>
          </cell>
          <cell r="K26">
            <v>0</v>
          </cell>
          <cell r="L26">
            <v>0</v>
          </cell>
          <cell r="M26">
            <v>0</v>
          </cell>
          <cell r="N26">
            <v>209.7</v>
          </cell>
          <cell r="O26">
            <v>35.1</v>
          </cell>
          <cell r="P26">
            <v>53.9</v>
          </cell>
          <cell r="Q26">
            <v>25</v>
          </cell>
          <cell r="R26">
            <v>12.7</v>
          </cell>
          <cell r="S26">
            <v>37</v>
          </cell>
          <cell r="T26">
            <v>19.100000000000001</v>
          </cell>
          <cell r="U26">
            <v>13.7</v>
          </cell>
          <cell r="V26">
            <v>26.7</v>
          </cell>
          <cell r="W26">
            <v>20.399999999999999</v>
          </cell>
          <cell r="X26">
            <v>32.700000000000003</v>
          </cell>
          <cell r="Y26">
            <v>22.9</v>
          </cell>
          <cell r="Z26">
            <v>8.5</v>
          </cell>
          <cell r="AA26">
            <v>27.9</v>
          </cell>
          <cell r="AB26">
            <v>29.5</v>
          </cell>
          <cell r="AC26">
            <v>18.899999999999999</v>
          </cell>
          <cell r="AD26">
            <v>14.4</v>
          </cell>
          <cell r="AE26">
            <v>33.700000000000003</v>
          </cell>
          <cell r="AF26">
            <v>25.9</v>
          </cell>
          <cell r="AG26">
            <v>18.3</v>
          </cell>
          <cell r="AH26">
            <v>14.3</v>
          </cell>
          <cell r="AI26">
            <v>18</v>
          </cell>
          <cell r="AJ26">
            <v>14.1</v>
          </cell>
          <cell r="AK26">
            <v>25.5</v>
          </cell>
          <cell r="AL26">
            <v>20.93</v>
          </cell>
          <cell r="AM26">
            <v>21.95</v>
          </cell>
          <cell r="AN26">
            <v>30.44</v>
          </cell>
          <cell r="AO26">
            <v>36.380000000000003</v>
          </cell>
          <cell r="AP26">
            <v>25.89</v>
          </cell>
          <cell r="AQ26">
            <v>21.43</v>
          </cell>
          <cell r="AR26">
            <v>19.96</v>
          </cell>
          <cell r="AS26">
            <v>25.29</v>
          </cell>
          <cell r="AT26">
            <v>19.96</v>
          </cell>
          <cell r="AU26">
            <v>0</v>
          </cell>
          <cell r="AV26">
            <v>0</v>
          </cell>
          <cell r="AW26">
            <v>0</v>
          </cell>
          <cell r="AX26">
            <v>0</v>
          </cell>
          <cell r="AY26">
            <v>0</v>
          </cell>
          <cell r="AZ26">
            <v>0</v>
          </cell>
          <cell r="BA26">
            <v>0</v>
          </cell>
        </row>
        <row r="27">
          <cell r="B27">
            <v>26</v>
          </cell>
          <cell r="C27">
            <v>0</v>
          </cell>
          <cell r="D27">
            <v>0</v>
          </cell>
          <cell r="E27">
            <v>0</v>
          </cell>
          <cell r="F27">
            <v>0</v>
          </cell>
          <cell r="G27">
            <v>0</v>
          </cell>
          <cell r="H27">
            <v>0</v>
          </cell>
          <cell r="I27">
            <v>0</v>
          </cell>
          <cell r="J27">
            <v>0</v>
          </cell>
          <cell r="K27">
            <v>0</v>
          </cell>
          <cell r="L27">
            <v>0</v>
          </cell>
          <cell r="M27">
            <v>0</v>
          </cell>
          <cell r="N27">
            <v>170.4</v>
          </cell>
          <cell r="O27">
            <v>29.2</v>
          </cell>
          <cell r="P27">
            <v>24</v>
          </cell>
          <cell r="Q27">
            <v>28.2</v>
          </cell>
          <cell r="R27">
            <v>12.5</v>
          </cell>
          <cell r="S27">
            <v>33.5</v>
          </cell>
          <cell r="T27">
            <v>25</v>
          </cell>
          <cell r="U27">
            <v>12.5</v>
          </cell>
          <cell r="V27">
            <v>26.7</v>
          </cell>
          <cell r="W27">
            <v>19</v>
          </cell>
          <cell r="X27">
            <v>19.3</v>
          </cell>
          <cell r="Y27">
            <v>22.5</v>
          </cell>
          <cell r="Z27">
            <v>8.8000000000000007</v>
          </cell>
          <cell r="AA27">
            <v>25.9</v>
          </cell>
          <cell r="AB27">
            <v>20.7</v>
          </cell>
          <cell r="AC27">
            <v>17.3</v>
          </cell>
          <cell r="AD27">
            <v>13.5</v>
          </cell>
          <cell r="AE27">
            <v>30.7</v>
          </cell>
          <cell r="AF27">
            <v>21.7</v>
          </cell>
          <cell r="AG27">
            <v>17.8</v>
          </cell>
          <cell r="AH27">
            <v>14.3</v>
          </cell>
          <cell r="AI27">
            <v>16.3</v>
          </cell>
          <cell r="AJ27">
            <v>13.1</v>
          </cell>
          <cell r="AK27">
            <v>24.8</v>
          </cell>
          <cell r="AL27">
            <v>14.56</v>
          </cell>
          <cell r="AM27">
            <v>22.47</v>
          </cell>
          <cell r="AN27">
            <v>23.01</v>
          </cell>
          <cell r="AO27">
            <v>27.77</v>
          </cell>
          <cell r="AP27">
            <v>23.56</v>
          </cell>
          <cell r="AQ27">
            <v>19.489999999999998</v>
          </cell>
          <cell r="AR27">
            <v>13.98</v>
          </cell>
          <cell r="AS27">
            <v>24.7</v>
          </cell>
          <cell r="AT27">
            <v>19.489999999999998</v>
          </cell>
          <cell r="AU27">
            <v>0</v>
          </cell>
          <cell r="AV27">
            <v>0</v>
          </cell>
          <cell r="AW27">
            <v>0</v>
          </cell>
          <cell r="AX27">
            <v>0</v>
          </cell>
          <cell r="AY27">
            <v>0</v>
          </cell>
          <cell r="AZ27">
            <v>0</v>
          </cell>
          <cell r="BA27">
            <v>0</v>
          </cell>
        </row>
        <row r="28">
          <cell r="B28">
            <v>27</v>
          </cell>
          <cell r="C28">
            <v>0</v>
          </cell>
          <cell r="D28">
            <v>0</v>
          </cell>
          <cell r="E28">
            <v>0</v>
          </cell>
          <cell r="F28">
            <v>0</v>
          </cell>
          <cell r="G28">
            <v>0</v>
          </cell>
          <cell r="H28">
            <v>0</v>
          </cell>
          <cell r="I28">
            <v>0</v>
          </cell>
          <cell r="J28">
            <v>0</v>
          </cell>
          <cell r="K28">
            <v>0</v>
          </cell>
          <cell r="L28">
            <v>0</v>
          </cell>
          <cell r="M28">
            <v>0</v>
          </cell>
          <cell r="N28">
            <v>126.1</v>
          </cell>
          <cell r="O28">
            <v>36</v>
          </cell>
          <cell r="P28">
            <v>23.2</v>
          </cell>
          <cell r="Q28">
            <v>26.2</v>
          </cell>
          <cell r="R28">
            <v>12.5</v>
          </cell>
          <cell r="S28">
            <v>35.700000000000003</v>
          </cell>
          <cell r="T28">
            <v>20.100000000000001</v>
          </cell>
          <cell r="U28">
            <v>12.2</v>
          </cell>
          <cell r="V28">
            <v>26.7</v>
          </cell>
          <cell r="W28">
            <v>18</v>
          </cell>
          <cell r="X28">
            <v>19.100000000000001</v>
          </cell>
          <cell r="Y28">
            <v>23.2</v>
          </cell>
          <cell r="Z28">
            <v>9.3000000000000007</v>
          </cell>
          <cell r="AA28">
            <v>25.7</v>
          </cell>
          <cell r="AB28">
            <v>19.899999999999999</v>
          </cell>
          <cell r="AC28">
            <v>98.5</v>
          </cell>
          <cell r="AD28">
            <v>30.7</v>
          </cell>
          <cell r="AE28">
            <v>19.2</v>
          </cell>
          <cell r="AF28">
            <v>108.2</v>
          </cell>
          <cell r="AG28">
            <v>18.7</v>
          </cell>
          <cell r="AH28">
            <v>13.6</v>
          </cell>
          <cell r="AI28">
            <v>15.5</v>
          </cell>
          <cell r="AJ28">
            <v>12.7</v>
          </cell>
          <cell r="AK28">
            <v>23.2</v>
          </cell>
          <cell r="AL28">
            <v>14.86</v>
          </cell>
          <cell r="AM28">
            <v>92.69</v>
          </cell>
          <cell r="AN28">
            <v>17.75</v>
          </cell>
          <cell r="AO28">
            <v>21.43</v>
          </cell>
          <cell r="AP28">
            <v>120.19</v>
          </cell>
          <cell r="AQ28">
            <v>107.47</v>
          </cell>
          <cell r="AR28">
            <v>14.27</v>
          </cell>
          <cell r="AS28">
            <v>24.7</v>
          </cell>
          <cell r="AT28">
            <v>63.34</v>
          </cell>
          <cell r="AU28">
            <v>0</v>
          </cell>
          <cell r="AV28">
            <v>0</v>
          </cell>
          <cell r="AW28">
            <v>0</v>
          </cell>
          <cell r="AX28">
            <v>0</v>
          </cell>
          <cell r="AY28">
            <v>0</v>
          </cell>
          <cell r="AZ28">
            <v>0</v>
          </cell>
          <cell r="BA28">
            <v>0</v>
          </cell>
        </row>
        <row r="29">
          <cell r="B29">
            <v>28</v>
          </cell>
          <cell r="C29">
            <v>0</v>
          </cell>
          <cell r="D29">
            <v>0</v>
          </cell>
          <cell r="E29">
            <v>0</v>
          </cell>
          <cell r="F29">
            <v>0</v>
          </cell>
          <cell r="G29">
            <v>0</v>
          </cell>
          <cell r="H29">
            <v>0</v>
          </cell>
          <cell r="I29">
            <v>0</v>
          </cell>
          <cell r="J29">
            <v>0</v>
          </cell>
          <cell r="K29">
            <v>0</v>
          </cell>
          <cell r="L29">
            <v>0</v>
          </cell>
          <cell r="M29">
            <v>0</v>
          </cell>
          <cell r="N29">
            <v>102.9</v>
          </cell>
          <cell r="O29">
            <v>28.1</v>
          </cell>
          <cell r="P29">
            <v>20.3</v>
          </cell>
          <cell r="Q29">
            <v>20.3</v>
          </cell>
          <cell r="R29">
            <v>12.4</v>
          </cell>
          <cell r="S29">
            <v>27.7</v>
          </cell>
          <cell r="T29">
            <v>18.8</v>
          </cell>
          <cell r="U29">
            <v>14</v>
          </cell>
          <cell r="V29">
            <v>26.7</v>
          </cell>
          <cell r="W29">
            <v>19.2</v>
          </cell>
          <cell r="X29">
            <v>41.5</v>
          </cell>
          <cell r="Y29">
            <v>20.8</v>
          </cell>
          <cell r="Z29">
            <v>9.9</v>
          </cell>
          <cell r="AA29">
            <v>27.4</v>
          </cell>
          <cell r="AB29">
            <v>18.399999999999999</v>
          </cell>
          <cell r="AC29">
            <v>51</v>
          </cell>
          <cell r="AD29">
            <v>28.7</v>
          </cell>
          <cell r="AE29">
            <v>20.399999999999999</v>
          </cell>
          <cell r="AF29">
            <v>57.4</v>
          </cell>
          <cell r="AG29">
            <v>15.9</v>
          </cell>
          <cell r="AH29">
            <v>13.1</v>
          </cell>
          <cell r="AI29">
            <v>15.1</v>
          </cell>
          <cell r="AJ29">
            <v>29.5</v>
          </cell>
          <cell r="AK29">
            <v>76</v>
          </cell>
          <cell r="AL29">
            <v>13.71</v>
          </cell>
          <cell r="AM29">
            <v>72.81</v>
          </cell>
          <cell r="AN29">
            <v>14.56</v>
          </cell>
          <cell r="AO29">
            <v>17.350000000000001</v>
          </cell>
          <cell r="AP29">
            <v>118.55</v>
          </cell>
          <cell r="AQ29">
            <v>105.94</v>
          </cell>
          <cell r="AR29">
            <v>13.21</v>
          </cell>
          <cell r="AS29">
            <v>24.13</v>
          </cell>
          <cell r="AT29">
            <v>40.909999999999997</v>
          </cell>
          <cell r="AU29">
            <v>0</v>
          </cell>
          <cell r="AV29">
            <v>0</v>
          </cell>
          <cell r="AW29">
            <v>0</v>
          </cell>
          <cell r="AX29">
            <v>0</v>
          </cell>
          <cell r="AY29">
            <v>0</v>
          </cell>
          <cell r="AZ29">
            <v>0</v>
          </cell>
          <cell r="BA29">
            <v>0</v>
          </cell>
        </row>
        <row r="30">
          <cell r="B30">
            <v>29</v>
          </cell>
          <cell r="C30">
            <v>0</v>
          </cell>
          <cell r="D30">
            <v>0</v>
          </cell>
          <cell r="E30">
            <v>0</v>
          </cell>
          <cell r="F30">
            <v>0</v>
          </cell>
          <cell r="G30">
            <v>0</v>
          </cell>
          <cell r="H30">
            <v>0</v>
          </cell>
          <cell r="I30">
            <v>0</v>
          </cell>
          <cell r="J30">
            <v>0</v>
          </cell>
          <cell r="K30">
            <v>0</v>
          </cell>
          <cell r="L30">
            <v>0</v>
          </cell>
          <cell r="M30">
            <v>0</v>
          </cell>
          <cell r="N30">
            <v>153.1</v>
          </cell>
          <cell r="O30">
            <v>31.3</v>
          </cell>
          <cell r="P30">
            <v>19.399999999999999</v>
          </cell>
          <cell r="Q30">
            <v>26.2</v>
          </cell>
          <cell r="R30">
            <v>12.2</v>
          </cell>
          <cell r="S30">
            <v>27.7</v>
          </cell>
          <cell r="T30">
            <v>18.3</v>
          </cell>
          <cell r="U30">
            <v>23.2</v>
          </cell>
          <cell r="V30">
            <v>26.7</v>
          </cell>
          <cell r="W30">
            <v>20.8</v>
          </cell>
          <cell r="X30">
            <v>56.2</v>
          </cell>
          <cell r="Y30">
            <v>32.5</v>
          </cell>
          <cell r="Z30">
            <v>8.6999999999999993</v>
          </cell>
          <cell r="AA30">
            <v>41.4</v>
          </cell>
          <cell r="AB30">
            <v>13.9</v>
          </cell>
          <cell r="AC30">
            <v>39.200000000000003</v>
          </cell>
          <cell r="AD30">
            <v>28.1</v>
          </cell>
          <cell r="AE30">
            <v>21.4</v>
          </cell>
          <cell r="AF30">
            <v>51.9</v>
          </cell>
          <cell r="AG30">
            <v>15.9</v>
          </cell>
          <cell r="AH30">
            <v>12.9</v>
          </cell>
          <cell r="AI30">
            <v>26.4</v>
          </cell>
          <cell r="AJ30">
            <v>43.2</v>
          </cell>
          <cell r="AK30">
            <v>37.4</v>
          </cell>
          <cell r="AL30">
            <v>15.86</v>
          </cell>
          <cell r="AM30">
            <v>59.99</v>
          </cell>
          <cell r="AN30">
            <v>14.56</v>
          </cell>
          <cell r="AO30">
            <v>17.350000000000001</v>
          </cell>
          <cell r="AP30">
            <v>113.73</v>
          </cell>
          <cell r="AQ30">
            <v>101.41</v>
          </cell>
          <cell r="AR30">
            <v>15.18</v>
          </cell>
          <cell r="AS30">
            <v>21.18</v>
          </cell>
          <cell r="AT30">
            <v>32.94</v>
          </cell>
          <cell r="AU30">
            <v>0</v>
          </cell>
          <cell r="AV30">
            <v>0</v>
          </cell>
          <cell r="AW30">
            <v>0</v>
          </cell>
          <cell r="AX30">
            <v>0</v>
          </cell>
          <cell r="AY30">
            <v>0</v>
          </cell>
          <cell r="AZ30">
            <v>0</v>
          </cell>
          <cell r="BA30">
            <v>0</v>
          </cell>
        </row>
        <row r="31">
          <cell r="B31">
            <v>30</v>
          </cell>
          <cell r="C31">
            <v>0</v>
          </cell>
          <cell r="D31">
            <v>0</v>
          </cell>
          <cell r="E31">
            <v>0</v>
          </cell>
          <cell r="F31">
            <v>0</v>
          </cell>
          <cell r="G31">
            <v>0</v>
          </cell>
          <cell r="H31">
            <v>0</v>
          </cell>
          <cell r="I31">
            <v>0</v>
          </cell>
          <cell r="J31">
            <v>0</v>
          </cell>
          <cell r="K31">
            <v>0</v>
          </cell>
          <cell r="L31">
            <v>0</v>
          </cell>
          <cell r="M31">
            <v>0</v>
          </cell>
          <cell r="N31">
            <v>102.6</v>
          </cell>
          <cell r="O31">
            <v>24</v>
          </cell>
          <cell r="P31">
            <v>16</v>
          </cell>
          <cell r="Q31">
            <v>41.3</v>
          </cell>
          <cell r="R31">
            <v>12.2</v>
          </cell>
          <cell r="S31">
            <v>29.3</v>
          </cell>
          <cell r="T31">
            <v>17.3</v>
          </cell>
          <cell r="U31">
            <v>14.6</v>
          </cell>
          <cell r="V31">
            <v>26.7</v>
          </cell>
          <cell r="W31">
            <v>56.7</v>
          </cell>
          <cell r="X31">
            <v>24.2</v>
          </cell>
          <cell r="Y31">
            <v>28.5</v>
          </cell>
          <cell r="Z31">
            <v>8.5</v>
          </cell>
          <cell r="AA31">
            <v>28</v>
          </cell>
          <cell r="AB31">
            <v>13.1</v>
          </cell>
          <cell r="AC31">
            <v>58.3</v>
          </cell>
          <cell r="AD31">
            <v>24.7</v>
          </cell>
          <cell r="AE31">
            <v>19</v>
          </cell>
          <cell r="AF31">
            <v>45.6</v>
          </cell>
          <cell r="AG31">
            <v>18.100000000000001</v>
          </cell>
          <cell r="AH31">
            <v>13.1</v>
          </cell>
          <cell r="AI31">
            <v>20</v>
          </cell>
          <cell r="AJ31">
            <v>33.1</v>
          </cell>
          <cell r="AK31">
            <v>41.5</v>
          </cell>
          <cell r="AL31">
            <v>24.13</v>
          </cell>
          <cell r="AM31">
            <v>50.6</v>
          </cell>
          <cell r="AN31">
            <v>12.17</v>
          </cell>
          <cell r="AO31">
            <v>13.98</v>
          </cell>
          <cell r="AP31">
            <v>92.69</v>
          </cell>
          <cell r="AQ31">
            <v>81.739999999999995</v>
          </cell>
          <cell r="AR31">
            <v>23.01</v>
          </cell>
          <cell r="AS31">
            <v>18.38</v>
          </cell>
          <cell r="AT31">
            <v>27.13</v>
          </cell>
          <cell r="AU31">
            <v>0</v>
          </cell>
          <cell r="AV31">
            <v>0</v>
          </cell>
          <cell r="AW31">
            <v>0</v>
          </cell>
          <cell r="AX31">
            <v>0</v>
          </cell>
          <cell r="AY31">
            <v>0</v>
          </cell>
          <cell r="AZ31">
            <v>0</v>
          </cell>
          <cell r="BA31">
            <v>0</v>
          </cell>
        </row>
        <row r="32">
          <cell r="B32">
            <v>31</v>
          </cell>
          <cell r="C32">
            <v>0</v>
          </cell>
          <cell r="D32">
            <v>0</v>
          </cell>
          <cell r="E32">
            <v>0</v>
          </cell>
          <cell r="F32">
            <v>0</v>
          </cell>
          <cell r="G32">
            <v>0</v>
          </cell>
          <cell r="H32">
            <v>0</v>
          </cell>
          <cell r="I32">
            <v>0</v>
          </cell>
          <cell r="J32">
            <v>0</v>
          </cell>
          <cell r="K32">
            <v>0</v>
          </cell>
          <cell r="L32">
            <v>0</v>
          </cell>
          <cell r="M32">
            <v>0</v>
          </cell>
          <cell r="N32">
            <v>167.1</v>
          </cell>
          <cell r="O32">
            <v>20.8</v>
          </cell>
          <cell r="P32">
            <v>15.2</v>
          </cell>
          <cell r="Q32">
            <v>35.200000000000003</v>
          </cell>
          <cell r="R32">
            <v>34.299999999999997</v>
          </cell>
          <cell r="S32">
            <v>25.1</v>
          </cell>
          <cell r="T32">
            <v>23.3</v>
          </cell>
          <cell r="U32">
            <v>12.5</v>
          </cell>
          <cell r="V32">
            <v>26.7</v>
          </cell>
          <cell r="W32">
            <v>27.7</v>
          </cell>
          <cell r="X32">
            <v>69.599999999999994</v>
          </cell>
          <cell r="Y32">
            <v>41.5</v>
          </cell>
          <cell r="Z32">
            <v>8.8000000000000007</v>
          </cell>
          <cell r="AA32">
            <v>30.6</v>
          </cell>
          <cell r="AB32">
            <v>12.4</v>
          </cell>
          <cell r="AC32">
            <v>62.8</v>
          </cell>
          <cell r="AD32">
            <v>97.8</v>
          </cell>
          <cell r="AE32">
            <v>18.7</v>
          </cell>
          <cell r="AF32">
            <v>41.8</v>
          </cell>
          <cell r="AG32">
            <v>17.3</v>
          </cell>
          <cell r="AH32">
            <v>13.5</v>
          </cell>
          <cell r="AI32">
            <v>23.8</v>
          </cell>
          <cell r="AJ32">
            <v>32.299999999999997</v>
          </cell>
          <cell r="AK32">
            <v>40.799999999999997</v>
          </cell>
          <cell r="AL32">
            <v>19.04</v>
          </cell>
          <cell r="AM32">
            <v>43.1</v>
          </cell>
          <cell r="AN32">
            <v>11.7</v>
          </cell>
          <cell r="AO32">
            <v>13.21</v>
          </cell>
          <cell r="AP32">
            <v>80.430000000000007</v>
          </cell>
          <cell r="AQ32">
            <v>70.37</v>
          </cell>
          <cell r="AR32">
            <v>18.170000000000002</v>
          </cell>
          <cell r="AS32">
            <v>14.71</v>
          </cell>
          <cell r="AT32">
            <v>24.13</v>
          </cell>
          <cell r="AU32">
            <v>0</v>
          </cell>
          <cell r="AV32">
            <v>0</v>
          </cell>
          <cell r="AW32">
            <v>0</v>
          </cell>
          <cell r="AX32">
            <v>0</v>
          </cell>
          <cell r="AY32">
            <v>0</v>
          </cell>
          <cell r="AZ32">
            <v>0</v>
          </cell>
          <cell r="BA32">
            <v>0</v>
          </cell>
        </row>
        <row r="33">
          <cell r="B33">
            <v>1</v>
          </cell>
          <cell r="C33">
            <v>0</v>
          </cell>
          <cell r="D33">
            <v>0</v>
          </cell>
          <cell r="E33">
            <v>0</v>
          </cell>
          <cell r="F33">
            <v>0</v>
          </cell>
          <cell r="G33">
            <v>0</v>
          </cell>
          <cell r="H33">
            <v>0</v>
          </cell>
          <cell r="I33">
            <v>0</v>
          </cell>
          <cell r="J33">
            <v>0</v>
          </cell>
          <cell r="K33">
            <v>0</v>
          </cell>
          <cell r="L33">
            <v>0</v>
          </cell>
          <cell r="M33">
            <v>0</v>
          </cell>
          <cell r="N33">
            <v>140.80000000000001</v>
          </cell>
          <cell r="O33">
            <v>22.5</v>
          </cell>
          <cell r="P33">
            <v>15.2</v>
          </cell>
          <cell r="Q33">
            <v>59.1</v>
          </cell>
          <cell r="R33">
            <v>71.599999999999994</v>
          </cell>
          <cell r="S33">
            <v>24.6</v>
          </cell>
          <cell r="T33">
            <v>22.7</v>
          </cell>
          <cell r="U33">
            <v>11.7</v>
          </cell>
          <cell r="V33">
            <v>27</v>
          </cell>
          <cell r="W33">
            <v>29.7</v>
          </cell>
          <cell r="X33">
            <v>28.5</v>
          </cell>
          <cell r="Y33">
            <v>26.8</v>
          </cell>
          <cell r="Z33">
            <v>8.4</v>
          </cell>
          <cell r="AA33">
            <v>27.7</v>
          </cell>
          <cell r="AB33">
            <v>12.4</v>
          </cell>
          <cell r="AC33">
            <v>41.9</v>
          </cell>
          <cell r="AD33">
            <v>48.3</v>
          </cell>
          <cell r="AE33">
            <v>18.5</v>
          </cell>
          <cell r="AF33">
            <v>51.1</v>
          </cell>
          <cell r="AG33">
            <v>15.3</v>
          </cell>
          <cell r="AH33">
            <v>12.6</v>
          </cell>
          <cell r="AI33">
            <v>18.899999999999999</v>
          </cell>
          <cell r="AJ33">
            <v>28.4</v>
          </cell>
          <cell r="AK33">
            <v>32.700000000000003</v>
          </cell>
          <cell r="AL33">
            <v>21.95</v>
          </cell>
          <cell r="AM33">
            <v>41.34</v>
          </cell>
          <cell r="AN33">
            <v>11.56</v>
          </cell>
          <cell r="AO33">
            <v>12.98</v>
          </cell>
          <cell r="AP33">
            <v>75.3</v>
          </cell>
          <cell r="AQ33">
            <v>65.63</v>
          </cell>
          <cell r="AR33">
            <v>20.93</v>
          </cell>
          <cell r="AS33">
            <v>19.489999999999998</v>
          </cell>
          <cell r="AT33">
            <v>25.89</v>
          </cell>
          <cell r="AU33">
            <v>0</v>
          </cell>
          <cell r="AV33">
            <v>0</v>
          </cell>
          <cell r="AW33">
            <v>0</v>
          </cell>
          <cell r="AX33">
            <v>0</v>
          </cell>
          <cell r="AY33">
            <v>0</v>
          </cell>
          <cell r="AZ33">
            <v>0</v>
          </cell>
          <cell r="BA33">
            <v>0</v>
          </cell>
        </row>
        <row r="34">
          <cell r="B34">
            <v>2</v>
          </cell>
          <cell r="C34">
            <v>0</v>
          </cell>
          <cell r="D34">
            <v>0</v>
          </cell>
          <cell r="E34">
            <v>0</v>
          </cell>
          <cell r="F34">
            <v>0</v>
          </cell>
          <cell r="G34">
            <v>0</v>
          </cell>
          <cell r="H34">
            <v>0</v>
          </cell>
          <cell r="I34">
            <v>0</v>
          </cell>
          <cell r="J34">
            <v>0</v>
          </cell>
          <cell r="K34">
            <v>0</v>
          </cell>
          <cell r="L34">
            <v>0</v>
          </cell>
          <cell r="M34">
            <v>0</v>
          </cell>
          <cell r="N34">
            <v>95.5</v>
          </cell>
          <cell r="O34">
            <v>20.8</v>
          </cell>
          <cell r="P34">
            <v>14.4</v>
          </cell>
          <cell r="Q34">
            <v>35.200000000000003</v>
          </cell>
          <cell r="R34">
            <v>22.2</v>
          </cell>
          <cell r="S34">
            <v>44.9</v>
          </cell>
          <cell r="T34">
            <v>21.4</v>
          </cell>
          <cell r="U34">
            <v>11.2</v>
          </cell>
          <cell r="V34">
            <v>28.2</v>
          </cell>
          <cell r="W34">
            <v>26</v>
          </cell>
          <cell r="X34">
            <v>30</v>
          </cell>
          <cell r="Y34">
            <v>25.4</v>
          </cell>
          <cell r="Z34">
            <v>8.1</v>
          </cell>
          <cell r="AA34">
            <v>50.9</v>
          </cell>
          <cell r="AB34">
            <v>12</v>
          </cell>
          <cell r="AC34">
            <v>33.299999999999997</v>
          </cell>
          <cell r="AD34">
            <v>33.6</v>
          </cell>
          <cell r="AE34">
            <v>17.100000000000001</v>
          </cell>
          <cell r="AF34">
            <v>52.3</v>
          </cell>
          <cell r="AG34">
            <v>14.5</v>
          </cell>
          <cell r="AH34">
            <v>13.3</v>
          </cell>
          <cell r="AI34">
            <v>16.100000000000001</v>
          </cell>
          <cell r="AJ34">
            <v>30.2</v>
          </cell>
          <cell r="AK34">
            <v>29.5</v>
          </cell>
          <cell r="AL34">
            <v>18.600000000000001</v>
          </cell>
          <cell r="AM34">
            <v>42.21</v>
          </cell>
          <cell r="AN34">
            <v>11.15</v>
          </cell>
          <cell r="AO34">
            <v>12.17</v>
          </cell>
          <cell r="AP34">
            <v>77.84</v>
          </cell>
          <cell r="AQ34">
            <v>67.97</v>
          </cell>
          <cell r="AR34">
            <v>17.75</v>
          </cell>
          <cell r="AS34">
            <v>19.489999999999998</v>
          </cell>
          <cell r="AT34">
            <v>24.7</v>
          </cell>
          <cell r="AU34">
            <v>0</v>
          </cell>
          <cell r="AV34">
            <v>0</v>
          </cell>
          <cell r="AW34">
            <v>0</v>
          </cell>
          <cell r="AX34">
            <v>0</v>
          </cell>
          <cell r="AY34">
            <v>0</v>
          </cell>
          <cell r="AZ34">
            <v>0</v>
          </cell>
          <cell r="BA34">
            <v>0</v>
          </cell>
        </row>
        <row r="35">
          <cell r="B35">
            <v>3</v>
          </cell>
          <cell r="C35">
            <v>0</v>
          </cell>
          <cell r="D35">
            <v>0</v>
          </cell>
          <cell r="E35">
            <v>0</v>
          </cell>
          <cell r="F35">
            <v>0</v>
          </cell>
          <cell r="G35">
            <v>0</v>
          </cell>
          <cell r="H35">
            <v>0</v>
          </cell>
          <cell r="I35">
            <v>0</v>
          </cell>
          <cell r="J35">
            <v>0</v>
          </cell>
          <cell r="K35">
            <v>0</v>
          </cell>
          <cell r="L35">
            <v>0</v>
          </cell>
          <cell r="M35">
            <v>0</v>
          </cell>
          <cell r="N35">
            <v>57.2</v>
          </cell>
          <cell r="O35">
            <v>23</v>
          </cell>
          <cell r="P35">
            <v>13.6</v>
          </cell>
          <cell r="Q35">
            <v>30.5</v>
          </cell>
          <cell r="R35">
            <v>47.9</v>
          </cell>
          <cell r="S35">
            <v>26.2</v>
          </cell>
          <cell r="T35">
            <v>33.9</v>
          </cell>
          <cell r="U35">
            <v>10.7</v>
          </cell>
          <cell r="V35">
            <v>25.4</v>
          </cell>
          <cell r="W35">
            <v>63</v>
          </cell>
          <cell r="X35">
            <v>33.700000000000003</v>
          </cell>
          <cell r="Y35">
            <v>22.8</v>
          </cell>
          <cell r="Z35">
            <v>7.7</v>
          </cell>
          <cell r="AA35">
            <v>48.4</v>
          </cell>
          <cell r="AB35">
            <v>12.2</v>
          </cell>
          <cell r="AC35">
            <v>29.3</v>
          </cell>
          <cell r="AD35">
            <v>30.9</v>
          </cell>
          <cell r="AE35">
            <v>15.1</v>
          </cell>
          <cell r="AF35">
            <v>50.4</v>
          </cell>
          <cell r="AG35">
            <v>16.8</v>
          </cell>
          <cell r="AH35">
            <v>12.9</v>
          </cell>
          <cell r="AI35">
            <v>15.7</v>
          </cell>
          <cell r="AJ35">
            <v>36.5</v>
          </cell>
          <cell r="AK35">
            <v>35.700000000000003</v>
          </cell>
          <cell r="AL35">
            <v>20.440000000000001</v>
          </cell>
          <cell r="AM35">
            <v>37.979999999999997</v>
          </cell>
          <cell r="AN35">
            <v>10.93</v>
          </cell>
          <cell r="AO35">
            <v>11.56</v>
          </cell>
          <cell r="AP35">
            <v>69.16</v>
          </cell>
          <cell r="AQ35">
            <v>59.99</v>
          </cell>
          <cell r="AR35">
            <v>19.489999999999998</v>
          </cell>
          <cell r="AS35">
            <v>24.13</v>
          </cell>
          <cell r="AT35">
            <v>23.56</v>
          </cell>
          <cell r="AU35">
            <v>0</v>
          </cell>
          <cell r="AV35">
            <v>0</v>
          </cell>
          <cell r="AW35">
            <v>0</v>
          </cell>
          <cell r="AX35">
            <v>0</v>
          </cell>
          <cell r="AY35">
            <v>0</v>
          </cell>
          <cell r="AZ35">
            <v>0</v>
          </cell>
          <cell r="BA35">
            <v>0</v>
          </cell>
        </row>
        <row r="36">
          <cell r="B36">
            <v>4</v>
          </cell>
          <cell r="C36">
            <v>0</v>
          </cell>
          <cell r="D36">
            <v>0</v>
          </cell>
          <cell r="E36">
            <v>0</v>
          </cell>
          <cell r="F36">
            <v>0</v>
          </cell>
          <cell r="G36">
            <v>0</v>
          </cell>
          <cell r="H36">
            <v>0</v>
          </cell>
          <cell r="I36">
            <v>0</v>
          </cell>
          <cell r="J36">
            <v>0</v>
          </cell>
          <cell r="K36">
            <v>0</v>
          </cell>
          <cell r="L36">
            <v>0</v>
          </cell>
          <cell r="M36">
            <v>0</v>
          </cell>
          <cell r="N36">
            <v>45.7</v>
          </cell>
          <cell r="O36">
            <v>35.1</v>
          </cell>
          <cell r="P36">
            <v>20.3</v>
          </cell>
          <cell r="Q36">
            <v>35.1</v>
          </cell>
          <cell r="R36">
            <v>20.3</v>
          </cell>
          <cell r="S36">
            <v>24.3</v>
          </cell>
          <cell r="T36">
            <v>26.5</v>
          </cell>
          <cell r="U36">
            <v>10.4</v>
          </cell>
          <cell r="V36">
            <v>25</v>
          </cell>
          <cell r="W36">
            <v>46.2</v>
          </cell>
          <cell r="X36">
            <v>26.9</v>
          </cell>
          <cell r="Y36">
            <v>26.7</v>
          </cell>
          <cell r="Z36">
            <v>11.5</v>
          </cell>
          <cell r="AA36">
            <v>29.3</v>
          </cell>
          <cell r="AB36">
            <v>15.7</v>
          </cell>
          <cell r="AC36">
            <v>27.4</v>
          </cell>
          <cell r="AD36">
            <v>29.6</v>
          </cell>
          <cell r="AE36">
            <v>15.7</v>
          </cell>
          <cell r="AF36">
            <v>50</v>
          </cell>
          <cell r="AG36">
            <v>12.3</v>
          </cell>
          <cell r="AH36">
            <v>21.1</v>
          </cell>
          <cell r="AI36">
            <v>15.3</v>
          </cell>
          <cell r="AJ36">
            <v>30.2</v>
          </cell>
          <cell r="AK36">
            <v>42.2</v>
          </cell>
          <cell r="AL36">
            <v>19.489999999999998</v>
          </cell>
          <cell r="AM36">
            <v>43.1</v>
          </cell>
          <cell r="AN36">
            <v>10.9</v>
          </cell>
          <cell r="AO36">
            <v>11.24</v>
          </cell>
          <cell r="AP36">
            <v>71.58</v>
          </cell>
          <cell r="AQ36">
            <v>62.21</v>
          </cell>
          <cell r="AR36">
            <v>18.600000000000001</v>
          </cell>
          <cell r="AS36">
            <v>20.68</v>
          </cell>
          <cell r="AT36">
            <v>21.95</v>
          </cell>
          <cell r="AU36">
            <v>0</v>
          </cell>
          <cell r="AV36">
            <v>0</v>
          </cell>
          <cell r="AW36">
            <v>0</v>
          </cell>
          <cell r="AX36">
            <v>0</v>
          </cell>
          <cell r="AY36">
            <v>0</v>
          </cell>
          <cell r="AZ36">
            <v>0</v>
          </cell>
          <cell r="BA36">
            <v>0</v>
          </cell>
        </row>
        <row r="37">
          <cell r="B37">
            <v>5</v>
          </cell>
          <cell r="C37">
            <v>0</v>
          </cell>
          <cell r="D37">
            <v>0</v>
          </cell>
          <cell r="E37">
            <v>0</v>
          </cell>
          <cell r="F37">
            <v>0</v>
          </cell>
          <cell r="G37">
            <v>0</v>
          </cell>
          <cell r="H37">
            <v>0</v>
          </cell>
          <cell r="I37">
            <v>0</v>
          </cell>
          <cell r="J37">
            <v>0</v>
          </cell>
          <cell r="K37">
            <v>0</v>
          </cell>
          <cell r="L37">
            <v>0</v>
          </cell>
          <cell r="M37">
            <v>0</v>
          </cell>
          <cell r="N37">
            <v>29.1</v>
          </cell>
          <cell r="O37">
            <v>23</v>
          </cell>
          <cell r="P37">
            <v>15.2</v>
          </cell>
          <cell r="Q37">
            <v>33</v>
          </cell>
          <cell r="R37">
            <v>26.6</v>
          </cell>
          <cell r="S37">
            <v>38.799999999999997</v>
          </cell>
          <cell r="T37">
            <v>22.7</v>
          </cell>
          <cell r="U37">
            <v>10.8</v>
          </cell>
          <cell r="V37">
            <v>24.4</v>
          </cell>
          <cell r="W37">
            <v>37.1</v>
          </cell>
          <cell r="X37">
            <v>43.8</v>
          </cell>
          <cell r="Y37">
            <v>29.1</v>
          </cell>
          <cell r="Z37">
            <v>8.5</v>
          </cell>
          <cell r="AA37">
            <v>29.9</v>
          </cell>
          <cell r="AB37">
            <v>14.6</v>
          </cell>
          <cell r="AC37">
            <v>25</v>
          </cell>
          <cell r="AD37">
            <v>30.2</v>
          </cell>
          <cell r="AE37">
            <v>15.3</v>
          </cell>
          <cell r="AF37">
            <v>41.9</v>
          </cell>
          <cell r="AG37">
            <v>36.6</v>
          </cell>
          <cell r="AH37">
            <v>12.7</v>
          </cell>
          <cell r="AI37">
            <v>14.9</v>
          </cell>
          <cell r="AJ37">
            <v>35.700000000000003</v>
          </cell>
          <cell r="AK37">
            <v>36.200000000000003</v>
          </cell>
          <cell r="AL37">
            <v>30.44</v>
          </cell>
          <cell r="AM37">
            <v>37.17</v>
          </cell>
          <cell r="AN37">
            <v>15.51</v>
          </cell>
          <cell r="AO37">
            <v>18.600000000000001</v>
          </cell>
          <cell r="AP37">
            <v>61.09</v>
          </cell>
          <cell r="AQ37">
            <v>52.6</v>
          </cell>
          <cell r="AR37">
            <v>29.08</v>
          </cell>
          <cell r="AS37">
            <v>16.77</v>
          </cell>
          <cell r="AT37">
            <v>19.96</v>
          </cell>
          <cell r="AU37">
            <v>0</v>
          </cell>
          <cell r="AV37">
            <v>0</v>
          </cell>
          <cell r="AW37">
            <v>0</v>
          </cell>
          <cell r="AX37">
            <v>0</v>
          </cell>
          <cell r="AY37">
            <v>0</v>
          </cell>
          <cell r="AZ37">
            <v>0</v>
          </cell>
          <cell r="BA37">
            <v>0</v>
          </cell>
        </row>
        <row r="38">
          <cell r="B38">
            <v>6</v>
          </cell>
          <cell r="C38">
            <v>0</v>
          </cell>
          <cell r="D38">
            <v>0</v>
          </cell>
          <cell r="E38">
            <v>0</v>
          </cell>
          <cell r="F38">
            <v>0</v>
          </cell>
          <cell r="G38">
            <v>0</v>
          </cell>
          <cell r="H38">
            <v>0</v>
          </cell>
          <cell r="I38">
            <v>0</v>
          </cell>
          <cell r="J38">
            <v>0</v>
          </cell>
          <cell r="K38">
            <v>0</v>
          </cell>
          <cell r="L38">
            <v>0</v>
          </cell>
          <cell r="M38">
            <v>0</v>
          </cell>
          <cell r="N38">
            <v>27</v>
          </cell>
          <cell r="O38">
            <v>18.5</v>
          </cell>
          <cell r="P38">
            <v>23.7</v>
          </cell>
          <cell r="Q38">
            <v>32.700000000000003</v>
          </cell>
          <cell r="R38">
            <v>22.9</v>
          </cell>
          <cell r="S38">
            <v>26.5</v>
          </cell>
          <cell r="T38">
            <v>20.5</v>
          </cell>
          <cell r="U38">
            <v>10.4</v>
          </cell>
          <cell r="V38">
            <v>19</v>
          </cell>
          <cell r="W38">
            <v>59.6</v>
          </cell>
          <cell r="X38">
            <v>32.6</v>
          </cell>
          <cell r="Y38">
            <v>24.1</v>
          </cell>
          <cell r="Z38">
            <v>11.9</v>
          </cell>
          <cell r="AA38">
            <v>25.9</v>
          </cell>
          <cell r="AB38">
            <v>14.4</v>
          </cell>
          <cell r="AC38">
            <v>23.3</v>
          </cell>
          <cell r="AD38">
            <v>29</v>
          </cell>
          <cell r="AE38">
            <v>18.3</v>
          </cell>
          <cell r="AF38">
            <v>35.799999999999997</v>
          </cell>
          <cell r="AG38">
            <v>27.6</v>
          </cell>
          <cell r="AH38">
            <v>29.3</v>
          </cell>
          <cell r="AI38">
            <v>15.1</v>
          </cell>
          <cell r="AJ38">
            <v>48.9</v>
          </cell>
          <cell r="AK38">
            <v>33.299999999999997</v>
          </cell>
          <cell r="AL38">
            <v>21.43</v>
          </cell>
          <cell r="AM38">
            <v>49.62</v>
          </cell>
          <cell r="AN38">
            <v>12.17</v>
          </cell>
          <cell r="AO38">
            <v>13.98</v>
          </cell>
          <cell r="AP38">
            <v>94.11</v>
          </cell>
          <cell r="AQ38">
            <v>83.07</v>
          </cell>
          <cell r="AR38">
            <v>20.440000000000001</v>
          </cell>
          <cell r="AS38">
            <v>15.51</v>
          </cell>
          <cell r="AT38">
            <v>19.27</v>
          </cell>
          <cell r="AU38">
            <v>0</v>
          </cell>
          <cell r="AV38">
            <v>0</v>
          </cell>
          <cell r="AW38">
            <v>0</v>
          </cell>
          <cell r="AX38">
            <v>0</v>
          </cell>
          <cell r="AY38">
            <v>0</v>
          </cell>
          <cell r="AZ38">
            <v>0</v>
          </cell>
          <cell r="BA38">
            <v>0</v>
          </cell>
        </row>
        <row r="39">
          <cell r="B39">
            <v>7</v>
          </cell>
          <cell r="C39">
            <v>0</v>
          </cell>
          <cell r="D39">
            <v>0</v>
          </cell>
          <cell r="E39">
            <v>0</v>
          </cell>
          <cell r="F39">
            <v>0</v>
          </cell>
          <cell r="G39">
            <v>0</v>
          </cell>
          <cell r="H39">
            <v>0</v>
          </cell>
          <cell r="I39">
            <v>0</v>
          </cell>
          <cell r="J39">
            <v>0</v>
          </cell>
          <cell r="K39">
            <v>0</v>
          </cell>
          <cell r="L39">
            <v>0</v>
          </cell>
          <cell r="M39">
            <v>0</v>
          </cell>
          <cell r="N39">
            <v>35.200000000000003</v>
          </cell>
          <cell r="O39">
            <v>22.2</v>
          </cell>
          <cell r="P39">
            <v>24.3</v>
          </cell>
          <cell r="Q39">
            <v>34.299999999999997</v>
          </cell>
          <cell r="R39">
            <v>54.6</v>
          </cell>
          <cell r="S39">
            <v>25.1</v>
          </cell>
          <cell r="T39">
            <v>19.899999999999999</v>
          </cell>
          <cell r="U39">
            <v>10.4</v>
          </cell>
          <cell r="V39">
            <v>14.9</v>
          </cell>
          <cell r="W39">
            <v>40.5</v>
          </cell>
          <cell r="X39">
            <v>36.5</v>
          </cell>
          <cell r="Y39">
            <v>26.3</v>
          </cell>
          <cell r="Z39">
            <v>8.6999999999999993</v>
          </cell>
          <cell r="AA39">
            <v>39.6</v>
          </cell>
          <cell r="AB39">
            <v>13.7</v>
          </cell>
          <cell r="AC39">
            <v>22.2</v>
          </cell>
          <cell r="AD39">
            <v>27.4</v>
          </cell>
          <cell r="AE39">
            <v>21.7</v>
          </cell>
          <cell r="AF39">
            <v>43.5</v>
          </cell>
          <cell r="AG39">
            <v>17.8</v>
          </cell>
          <cell r="AH39">
            <v>16.3</v>
          </cell>
          <cell r="AI39">
            <v>14.9</v>
          </cell>
          <cell r="AJ39">
            <v>43.5</v>
          </cell>
          <cell r="AK39">
            <v>75.8</v>
          </cell>
          <cell r="AL39">
            <v>19.489999999999998</v>
          </cell>
          <cell r="AM39">
            <v>47.7</v>
          </cell>
          <cell r="AN39">
            <v>11.85</v>
          </cell>
          <cell r="AO39">
            <v>13.46</v>
          </cell>
          <cell r="AP39">
            <v>89.88</v>
          </cell>
          <cell r="AQ39">
            <v>79.13</v>
          </cell>
          <cell r="AR39">
            <v>18.600000000000001</v>
          </cell>
          <cell r="AS39">
            <v>19.489999999999998</v>
          </cell>
          <cell r="AT39">
            <v>17.350000000000001</v>
          </cell>
          <cell r="AU39">
            <v>0</v>
          </cell>
          <cell r="AV39">
            <v>0</v>
          </cell>
          <cell r="AW39">
            <v>0</v>
          </cell>
          <cell r="AX39">
            <v>0</v>
          </cell>
          <cell r="AY39">
            <v>0</v>
          </cell>
          <cell r="AZ39">
            <v>0</v>
          </cell>
          <cell r="BA39">
            <v>0</v>
          </cell>
        </row>
        <row r="40">
          <cell r="B40">
            <v>8</v>
          </cell>
          <cell r="C40">
            <v>0</v>
          </cell>
          <cell r="D40">
            <v>0</v>
          </cell>
          <cell r="E40">
            <v>0</v>
          </cell>
          <cell r="F40">
            <v>0</v>
          </cell>
          <cell r="G40">
            <v>0</v>
          </cell>
          <cell r="H40">
            <v>0</v>
          </cell>
          <cell r="I40">
            <v>0</v>
          </cell>
          <cell r="J40">
            <v>0</v>
          </cell>
          <cell r="K40">
            <v>0</v>
          </cell>
          <cell r="L40">
            <v>0</v>
          </cell>
          <cell r="M40">
            <v>0</v>
          </cell>
          <cell r="N40">
            <v>55</v>
          </cell>
          <cell r="O40">
            <v>27</v>
          </cell>
          <cell r="P40">
            <v>24</v>
          </cell>
          <cell r="Q40">
            <v>39.4</v>
          </cell>
          <cell r="R40">
            <v>39.799999999999997</v>
          </cell>
          <cell r="S40">
            <v>30.4</v>
          </cell>
          <cell r="T40">
            <v>18.899999999999999</v>
          </cell>
          <cell r="U40">
            <v>11.6</v>
          </cell>
          <cell r="V40">
            <v>39.200000000000003</v>
          </cell>
          <cell r="W40">
            <v>33.299999999999997</v>
          </cell>
          <cell r="X40">
            <v>26.2</v>
          </cell>
          <cell r="Y40">
            <v>21.7</v>
          </cell>
          <cell r="Z40">
            <v>9.6</v>
          </cell>
          <cell r="AA40">
            <v>29.9</v>
          </cell>
          <cell r="AB40">
            <v>14.4</v>
          </cell>
          <cell r="AC40">
            <v>21.1</v>
          </cell>
          <cell r="AD40">
            <v>25.5</v>
          </cell>
          <cell r="AE40">
            <v>19.899999999999999</v>
          </cell>
          <cell r="AF40">
            <v>55.8</v>
          </cell>
          <cell r="AG40">
            <v>22.9</v>
          </cell>
          <cell r="AH40">
            <v>17.3</v>
          </cell>
          <cell r="AI40">
            <v>19.8</v>
          </cell>
          <cell r="AJ40">
            <v>35.9</v>
          </cell>
          <cell r="AK40">
            <v>51.9</v>
          </cell>
          <cell r="AL40">
            <v>18.600000000000001</v>
          </cell>
          <cell r="AM40">
            <v>42.21</v>
          </cell>
          <cell r="AN40">
            <v>11.7</v>
          </cell>
          <cell r="AO40">
            <v>13.21</v>
          </cell>
          <cell r="AP40">
            <v>80.430000000000007</v>
          </cell>
          <cell r="AQ40">
            <v>70.37</v>
          </cell>
          <cell r="AR40">
            <v>17.75</v>
          </cell>
          <cell r="AS40">
            <v>24.7</v>
          </cell>
          <cell r="AT40">
            <v>16.579999999999998</v>
          </cell>
          <cell r="AU40">
            <v>0</v>
          </cell>
          <cell r="AV40">
            <v>0</v>
          </cell>
          <cell r="AW40">
            <v>0</v>
          </cell>
          <cell r="AX40">
            <v>0</v>
          </cell>
          <cell r="AY40">
            <v>0</v>
          </cell>
          <cell r="AZ40">
            <v>0</v>
          </cell>
          <cell r="BA40">
            <v>0</v>
          </cell>
        </row>
        <row r="41">
          <cell r="B41">
            <v>9</v>
          </cell>
          <cell r="C41">
            <v>0</v>
          </cell>
          <cell r="D41">
            <v>0</v>
          </cell>
          <cell r="E41">
            <v>0</v>
          </cell>
          <cell r="F41">
            <v>0</v>
          </cell>
          <cell r="G41">
            <v>0</v>
          </cell>
          <cell r="H41">
            <v>0</v>
          </cell>
          <cell r="I41">
            <v>0</v>
          </cell>
          <cell r="J41">
            <v>0</v>
          </cell>
          <cell r="K41">
            <v>0</v>
          </cell>
          <cell r="L41">
            <v>0</v>
          </cell>
          <cell r="M41">
            <v>0</v>
          </cell>
          <cell r="N41">
            <v>42</v>
          </cell>
          <cell r="O41">
            <v>21.2</v>
          </cell>
          <cell r="P41">
            <v>17.7</v>
          </cell>
          <cell r="Q41">
            <v>50.8</v>
          </cell>
          <cell r="R41">
            <v>33.6</v>
          </cell>
          <cell r="S41">
            <v>24.7</v>
          </cell>
          <cell r="T41">
            <v>18.7</v>
          </cell>
          <cell r="U41">
            <v>10.5</v>
          </cell>
          <cell r="V41">
            <v>21.1</v>
          </cell>
          <cell r="W41">
            <v>28.9</v>
          </cell>
          <cell r="X41">
            <v>32.6</v>
          </cell>
          <cell r="Y41">
            <v>22.6</v>
          </cell>
          <cell r="Z41">
            <v>13.5</v>
          </cell>
          <cell r="AA41">
            <v>77.2</v>
          </cell>
          <cell r="AB41">
            <v>19.8</v>
          </cell>
          <cell r="AC41">
            <v>21.1</v>
          </cell>
          <cell r="AD41">
            <v>23.3</v>
          </cell>
          <cell r="AE41">
            <v>28</v>
          </cell>
          <cell r="AF41">
            <v>94.3</v>
          </cell>
          <cell r="AG41">
            <v>21.9</v>
          </cell>
          <cell r="AH41">
            <v>17</v>
          </cell>
          <cell r="AI41">
            <v>19.5</v>
          </cell>
          <cell r="AJ41">
            <v>28</v>
          </cell>
          <cell r="AK41">
            <v>49.6</v>
          </cell>
          <cell r="AL41">
            <v>17.75</v>
          </cell>
          <cell r="AM41">
            <v>39.64</v>
          </cell>
          <cell r="AN41">
            <v>98.45</v>
          </cell>
          <cell r="AO41">
            <v>110.58</v>
          </cell>
          <cell r="AP41">
            <v>65.63</v>
          </cell>
          <cell r="AQ41">
            <v>56.75</v>
          </cell>
          <cell r="AR41">
            <v>16.96</v>
          </cell>
          <cell r="AS41">
            <v>24.7</v>
          </cell>
          <cell r="AT41">
            <v>20.93</v>
          </cell>
          <cell r="AU41">
            <v>0</v>
          </cell>
          <cell r="AV41">
            <v>0</v>
          </cell>
          <cell r="AW41">
            <v>0</v>
          </cell>
          <cell r="AX41">
            <v>0</v>
          </cell>
          <cell r="AY41">
            <v>0</v>
          </cell>
          <cell r="AZ41">
            <v>0</v>
          </cell>
          <cell r="BA41">
            <v>0</v>
          </cell>
        </row>
        <row r="42">
          <cell r="B42">
            <v>10</v>
          </cell>
          <cell r="C42">
            <v>0</v>
          </cell>
          <cell r="D42">
            <v>0</v>
          </cell>
          <cell r="E42">
            <v>0</v>
          </cell>
          <cell r="F42">
            <v>0</v>
          </cell>
          <cell r="G42">
            <v>0</v>
          </cell>
          <cell r="H42">
            <v>0</v>
          </cell>
          <cell r="I42">
            <v>0</v>
          </cell>
          <cell r="J42">
            <v>0</v>
          </cell>
          <cell r="K42">
            <v>0</v>
          </cell>
          <cell r="L42">
            <v>0</v>
          </cell>
          <cell r="M42">
            <v>0</v>
          </cell>
          <cell r="N42">
            <v>31.4</v>
          </cell>
          <cell r="O42">
            <v>27</v>
          </cell>
          <cell r="P42">
            <v>16.8</v>
          </cell>
          <cell r="Q42">
            <v>57.2</v>
          </cell>
          <cell r="R42">
            <v>34.1</v>
          </cell>
          <cell r="S42">
            <v>40.700000000000003</v>
          </cell>
          <cell r="T42">
            <v>18</v>
          </cell>
          <cell r="U42">
            <v>9.6999999999999993</v>
          </cell>
          <cell r="V42">
            <v>19.7</v>
          </cell>
          <cell r="W42">
            <v>25.9</v>
          </cell>
          <cell r="X42">
            <v>27.8</v>
          </cell>
          <cell r="Y42">
            <v>24.9</v>
          </cell>
          <cell r="Z42">
            <v>9.3000000000000007</v>
          </cell>
          <cell r="AA42">
            <v>41.4</v>
          </cell>
          <cell r="AB42">
            <v>14.4</v>
          </cell>
          <cell r="AC42">
            <v>20.8</v>
          </cell>
          <cell r="AD42">
            <v>30.2</v>
          </cell>
          <cell r="AE42">
            <v>16.399999999999999</v>
          </cell>
          <cell r="AF42">
            <v>53.4</v>
          </cell>
          <cell r="AG42">
            <v>32.1</v>
          </cell>
          <cell r="AH42">
            <v>34.299999999999997</v>
          </cell>
          <cell r="AI42">
            <v>14.9</v>
          </cell>
          <cell r="AJ42">
            <v>43.2</v>
          </cell>
          <cell r="AK42">
            <v>41.9</v>
          </cell>
          <cell r="AL42">
            <v>17.350000000000001</v>
          </cell>
          <cell r="AM42">
            <v>32.57</v>
          </cell>
          <cell r="AN42">
            <v>27.13</v>
          </cell>
          <cell r="AO42">
            <v>32.57</v>
          </cell>
          <cell r="AP42">
            <v>52.6</v>
          </cell>
          <cell r="AQ42">
            <v>44.9</v>
          </cell>
          <cell r="AR42">
            <v>16.579999999999998</v>
          </cell>
          <cell r="AS42">
            <v>18.38</v>
          </cell>
          <cell r="AT42">
            <v>19.489999999999998</v>
          </cell>
          <cell r="AU42">
            <v>0</v>
          </cell>
          <cell r="AV42">
            <v>0</v>
          </cell>
          <cell r="AW42">
            <v>0</v>
          </cell>
          <cell r="AX42">
            <v>0</v>
          </cell>
          <cell r="AY42">
            <v>0</v>
          </cell>
          <cell r="AZ42">
            <v>0</v>
          </cell>
          <cell r="BA42">
            <v>0</v>
          </cell>
        </row>
        <row r="43">
          <cell r="B43">
            <v>11</v>
          </cell>
          <cell r="C43">
            <v>0</v>
          </cell>
          <cell r="D43">
            <v>0</v>
          </cell>
          <cell r="E43">
            <v>0</v>
          </cell>
          <cell r="F43">
            <v>0</v>
          </cell>
          <cell r="G43">
            <v>0</v>
          </cell>
          <cell r="H43">
            <v>0</v>
          </cell>
          <cell r="I43">
            <v>0</v>
          </cell>
          <cell r="J43">
            <v>0</v>
          </cell>
          <cell r="K43">
            <v>0</v>
          </cell>
          <cell r="L43">
            <v>0</v>
          </cell>
          <cell r="M43">
            <v>0</v>
          </cell>
          <cell r="N43">
            <v>25</v>
          </cell>
          <cell r="O43">
            <v>24.1</v>
          </cell>
          <cell r="P43">
            <v>14.4</v>
          </cell>
          <cell r="Q43">
            <v>31.7</v>
          </cell>
          <cell r="R43">
            <v>31.4</v>
          </cell>
          <cell r="S43">
            <v>64.5</v>
          </cell>
          <cell r="T43">
            <v>21.4</v>
          </cell>
          <cell r="U43">
            <v>10.9</v>
          </cell>
          <cell r="V43">
            <v>37.200000000000003</v>
          </cell>
          <cell r="W43">
            <v>23.1</v>
          </cell>
          <cell r="X43">
            <v>49.2</v>
          </cell>
          <cell r="Y43">
            <v>22.9</v>
          </cell>
          <cell r="Z43">
            <v>8.8000000000000007</v>
          </cell>
          <cell r="AA43">
            <v>37</v>
          </cell>
          <cell r="AB43">
            <v>13.3</v>
          </cell>
          <cell r="AC43">
            <v>19.7</v>
          </cell>
          <cell r="AD43">
            <v>30.5</v>
          </cell>
          <cell r="AE43">
            <v>34.299999999999997</v>
          </cell>
          <cell r="AF43">
            <v>87.1</v>
          </cell>
          <cell r="AG43">
            <v>30.1</v>
          </cell>
          <cell r="AH43">
            <v>19</v>
          </cell>
          <cell r="AI43">
            <v>14.1</v>
          </cell>
          <cell r="AJ43">
            <v>33.299999999999997</v>
          </cell>
          <cell r="AK43">
            <v>42.5</v>
          </cell>
          <cell r="AL43">
            <v>16.579999999999998</v>
          </cell>
          <cell r="AM43">
            <v>30.44</v>
          </cell>
          <cell r="AN43">
            <v>43.1</v>
          </cell>
          <cell r="AO43">
            <v>50.6</v>
          </cell>
          <cell r="AP43">
            <v>43.99</v>
          </cell>
          <cell r="AQ43">
            <v>37.17</v>
          </cell>
          <cell r="AR43">
            <v>15.86</v>
          </cell>
          <cell r="AS43">
            <v>35.590000000000003</v>
          </cell>
          <cell r="AT43">
            <v>24.7</v>
          </cell>
          <cell r="AU43">
            <v>0</v>
          </cell>
          <cell r="AV43">
            <v>0</v>
          </cell>
          <cell r="AW43">
            <v>0</v>
          </cell>
          <cell r="AX43">
            <v>0</v>
          </cell>
          <cell r="AY43">
            <v>0</v>
          </cell>
          <cell r="AZ43">
            <v>0</v>
          </cell>
          <cell r="BA43">
            <v>0</v>
          </cell>
        </row>
        <row r="44">
          <cell r="B44">
            <v>12</v>
          </cell>
          <cell r="C44">
            <v>0</v>
          </cell>
          <cell r="D44">
            <v>0</v>
          </cell>
          <cell r="E44">
            <v>0</v>
          </cell>
          <cell r="F44">
            <v>0</v>
          </cell>
          <cell r="G44">
            <v>0</v>
          </cell>
          <cell r="H44">
            <v>0</v>
          </cell>
          <cell r="I44">
            <v>0</v>
          </cell>
          <cell r="J44">
            <v>0</v>
          </cell>
          <cell r="K44">
            <v>0</v>
          </cell>
          <cell r="L44">
            <v>0</v>
          </cell>
          <cell r="M44">
            <v>0</v>
          </cell>
          <cell r="N44">
            <v>41.1</v>
          </cell>
          <cell r="O44">
            <v>21.2</v>
          </cell>
          <cell r="P44">
            <v>14.4</v>
          </cell>
          <cell r="Q44">
            <v>35.4</v>
          </cell>
          <cell r="R44">
            <v>30.7</v>
          </cell>
          <cell r="S44">
            <v>35.299999999999997</v>
          </cell>
          <cell r="T44">
            <v>20.2</v>
          </cell>
          <cell r="U44">
            <v>10</v>
          </cell>
          <cell r="V44">
            <v>23.2</v>
          </cell>
          <cell r="W44">
            <v>21.4</v>
          </cell>
          <cell r="X44">
            <v>46.5</v>
          </cell>
          <cell r="Y44">
            <v>23.3</v>
          </cell>
          <cell r="Z44">
            <v>9.5</v>
          </cell>
          <cell r="AA44">
            <v>27.4</v>
          </cell>
          <cell r="AB44">
            <v>13</v>
          </cell>
          <cell r="AC44">
            <v>26.4</v>
          </cell>
          <cell r="AD44">
            <v>22.5</v>
          </cell>
          <cell r="AE44">
            <v>25</v>
          </cell>
          <cell r="AF44">
            <v>57.7</v>
          </cell>
          <cell r="AG44">
            <v>26</v>
          </cell>
          <cell r="AH44">
            <v>18.2</v>
          </cell>
          <cell r="AI44">
            <v>14.5</v>
          </cell>
          <cell r="AJ44">
            <v>42.2</v>
          </cell>
          <cell r="AK44">
            <v>37.1</v>
          </cell>
          <cell r="AL44">
            <v>16.21</v>
          </cell>
          <cell r="AM44">
            <v>26.5</v>
          </cell>
          <cell r="AN44">
            <v>34.06</v>
          </cell>
          <cell r="AO44">
            <v>40.479999999999997</v>
          </cell>
          <cell r="AP44">
            <v>41.34</v>
          </cell>
          <cell r="AQ44">
            <v>34.82</v>
          </cell>
          <cell r="AR44">
            <v>15.51</v>
          </cell>
          <cell r="AS44">
            <v>40.909999999999997</v>
          </cell>
          <cell r="AT44">
            <v>29.42</v>
          </cell>
          <cell r="AU44">
            <v>0</v>
          </cell>
          <cell r="AV44">
            <v>0</v>
          </cell>
          <cell r="AW44">
            <v>0</v>
          </cell>
          <cell r="AX44">
            <v>0</v>
          </cell>
          <cell r="AY44">
            <v>0</v>
          </cell>
          <cell r="AZ44">
            <v>0</v>
          </cell>
          <cell r="BA44">
            <v>0</v>
          </cell>
        </row>
        <row r="45">
          <cell r="B45">
            <v>13</v>
          </cell>
          <cell r="C45">
            <v>0</v>
          </cell>
          <cell r="D45">
            <v>0</v>
          </cell>
          <cell r="E45">
            <v>0</v>
          </cell>
          <cell r="F45">
            <v>0</v>
          </cell>
          <cell r="G45">
            <v>0</v>
          </cell>
          <cell r="H45">
            <v>0</v>
          </cell>
          <cell r="I45">
            <v>0</v>
          </cell>
          <cell r="J45">
            <v>0</v>
          </cell>
          <cell r="K45">
            <v>0</v>
          </cell>
          <cell r="L45">
            <v>0</v>
          </cell>
          <cell r="M45">
            <v>0</v>
          </cell>
          <cell r="N45">
            <v>120.2</v>
          </cell>
          <cell r="O45">
            <v>28.3</v>
          </cell>
          <cell r="P45">
            <v>14.4</v>
          </cell>
          <cell r="Q45">
            <v>31.7</v>
          </cell>
          <cell r="R45">
            <v>30.1</v>
          </cell>
          <cell r="S45">
            <v>28.3</v>
          </cell>
          <cell r="T45">
            <v>19.399999999999999</v>
          </cell>
          <cell r="U45">
            <v>10.8</v>
          </cell>
          <cell r="V45">
            <v>30.9</v>
          </cell>
          <cell r="W45">
            <v>20.7</v>
          </cell>
          <cell r="X45">
            <v>35.5</v>
          </cell>
          <cell r="Y45">
            <v>23.9</v>
          </cell>
          <cell r="Z45">
            <v>10.8</v>
          </cell>
          <cell r="AA45">
            <v>41.9</v>
          </cell>
          <cell r="AB45">
            <v>34</v>
          </cell>
          <cell r="AC45">
            <v>31</v>
          </cell>
          <cell r="AD45">
            <v>47.8</v>
          </cell>
          <cell r="AE45">
            <v>25.9</v>
          </cell>
          <cell r="AF45">
            <v>82.5</v>
          </cell>
          <cell r="AG45">
            <v>21.4</v>
          </cell>
          <cell r="AH45">
            <v>25.4</v>
          </cell>
          <cell r="AI45">
            <v>18.100000000000001</v>
          </cell>
          <cell r="AJ45">
            <v>36.5</v>
          </cell>
          <cell r="AK45">
            <v>35.5</v>
          </cell>
          <cell r="AL45">
            <v>15.86</v>
          </cell>
          <cell r="AM45">
            <v>28.42</v>
          </cell>
          <cell r="AN45">
            <v>26.5</v>
          </cell>
          <cell r="AO45">
            <v>31.85</v>
          </cell>
          <cell r="AP45">
            <v>45.82</v>
          </cell>
          <cell r="AQ45">
            <v>38.799999999999997</v>
          </cell>
          <cell r="AR45">
            <v>15.18</v>
          </cell>
          <cell r="AS45">
            <v>78.48</v>
          </cell>
          <cell r="AT45">
            <v>21.95</v>
          </cell>
          <cell r="AU45">
            <v>0</v>
          </cell>
          <cell r="AV45">
            <v>0</v>
          </cell>
          <cell r="AW45">
            <v>0</v>
          </cell>
          <cell r="AX45">
            <v>0</v>
          </cell>
          <cell r="AY45">
            <v>0</v>
          </cell>
          <cell r="AZ45">
            <v>0</v>
          </cell>
          <cell r="BA45">
            <v>0</v>
          </cell>
        </row>
        <row r="46">
          <cell r="B46">
            <v>14</v>
          </cell>
          <cell r="C46">
            <v>0</v>
          </cell>
          <cell r="D46">
            <v>0</v>
          </cell>
          <cell r="E46">
            <v>0</v>
          </cell>
          <cell r="F46">
            <v>0</v>
          </cell>
          <cell r="G46">
            <v>0</v>
          </cell>
          <cell r="H46">
            <v>0</v>
          </cell>
          <cell r="I46">
            <v>0</v>
          </cell>
          <cell r="J46">
            <v>0</v>
          </cell>
          <cell r="K46">
            <v>0</v>
          </cell>
          <cell r="L46">
            <v>0</v>
          </cell>
          <cell r="M46">
            <v>0</v>
          </cell>
          <cell r="N46">
            <v>94.1</v>
          </cell>
          <cell r="O46">
            <v>31.6</v>
          </cell>
          <cell r="P46">
            <v>15.2</v>
          </cell>
          <cell r="Q46">
            <v>44.9</v>
          </cell>
          <cell r="R46">
            <v>41.9</v>
          </cell>
          <cell r="S46">
            <v>26.6</v>
          </cell>
          <cell r="T46">
            <v>18.5</v>
          </cell>
          <cell r="U46">
            <v>10.1</v>
          </cell>
          <cell r="V46">
            <v>41.2</v>
          </cell>
          <cell r="W46">
            <v>19</v>
          </cell>
          <cell r="X46">
            <v>31</v>
          </cell>
          <cell r="Y46">
            <v>26.5</v>
          </cell>
          <cell r="Z46">
            <v>8.5</v>
          </cell>
          <cell r="AA46">
            <v>28.6</v>
          </cell>
          <cell r="AB46">
            <v>13.3</v>
          </cell>
          <cell r="AC46">
            <v>21.2</v>
          </cell>
          <cell r="AD46">
            <v>29.9</v>
          </cell>
          <cell r="AE46">
            <v>24.2</v>
          </cell>
          <cell r="AF46">
            <v>67.8</v>
          </cell>
          <cell r="AG46">
            <v>18.399999999999999</v>
          </cell>
          <cell r="AH46">
            <v>19.100000000000001</v>
          </cell>
          <cell r="AI46">
            <v>14.5</v>
          </cell>
          <cell r="AJ46">
            <v>34</v>
          </cell>
          <cell r="AK46">
            <v>33.4</v>
          </cell>
          <cell r="AL46">
            <v>15.51</v>
          </cell>
          <cell r="AM46">
            <v>21.95</v>
          </cell>
          <cell r="AN46">
            <v>21.95</v>
          </cell>
          <cell r="AO46">
            <v>26.5</v>
          </cell>
          <cell r="AP46">
            <v>32.57</v>
          </cell>
          <cell r="AQ46">
            <v>27.13</v>
          </cell>
          <cell r="AR46">
            <v>14.86</v>
          </cell>
          <cell r="AS46">
            <v>63.34</v>
          </cell>
          <cell r="AT46">
            <v>21.95</v>
          </cell>
          <cell r="AU46">
            <v>0</v>
          </cell>
          <cell r="AV46">
            <v>0</v>
          </cell>
          <cell r="AW46">
            <v>0</v>
          </cell>
          <cell r="AX46">
            <v>0</v>
          </cell>
          <cell r="AY46">
            <v>0</v>
          </cell>
          <cell r="AZ46">
            <v>0</v>
          </cell>
          <cell r="BA46">
            <v>0</v>
          </cell>
        </row>
        <row r="47">
          <cell r="B47">
            <v>15</v>
          </cell>
          <cell r="C47">
            <v>0</v>
          </cell>
          <cell r="D47">
            <v>0</v>
          </cell>
          <cell r="E47">
            <v>0</v>
          </cell>
          <cell r="F47">
            <v>0</v>
          </cell>
          <cell r="G47">
            <v>0</v>
          </cell>
          <cell r="H47">
            <v>0</v>
          </cell>
          <cell r="I47">
            <v>0</v>
          </cell>
          <cell r="J47">
            <v>0</v>
          </cell>
          <cell r="K47">
            <v>0</v>
          </cell>
          <cell r="L47">
            <v>0</v>
          </cell>
          <cell r="M47">
            <v>0</v>
          </cell>
          <cell r="N47">
            <v>69.3</v>
          </cell>
          <cell r="O47">
            <v>24</v>
          </cell>
          <cell r="P47">
            <v>14.1</v>
          </cell>
          <cell r="Q47">
            <v>50.8</v>
          </cell>
          <cell r="R47">
            <v>49</v>
          </cell>
          <cell r="S47">
            <v>35.1</v>
          </cell>
          <cell r="T47">
            <v>21.4</v>
          </cell>
          <cell r="U47">
            <v>10.199999999999999</v>
          </cell>
          <cell r="V47">
            <v>26.7</v>
          </cell>
          <cell r="W47">
            <v>17.8</v>
          </cell>
          <cell r="X47">
            <v>32.6</v>
          </cell>
          <cell r="Y47">
            <v>52.1</v>
          </cell>
          <cell r="Z47">
            <v>9.4</v>
          </cell>
          <cell r="AA47">
            <v>31.2</v>
          </cell>
          <cell r="AB47">
            <v>13.7</v>
          </cell>
          <cell r="AC47">
            <v>24.7</v>
          </cell>
          <cell r="AD47">
            <v>26.1</v>
          </cell>
          <cell r="AE47">
            <v>20.399999999999999</v>
          </cell>
          <cell r="AF47">
            <v>53.5</v>
          </cell>
          <cell r="AG47">
            <v>22.2</v>
          </cell>
          <cell r="AH47">
            <v>18.7</v>
          </cell>
          <cell r="AI47">
            <v>13.9</v>
          </cell>
          <cell r="AJ47">
            <v>34.9</v>
          </cell>
          <cell r="AK47">
            <v>33</v>
          </cell>
          <cell r="AL47">
            <v>14.86</v>
          </cell>
          <cell r="AM47">
            <v>37.17</v>
          </cell>
          <cell r="AN47">
            <v>30.1</v>
          </cell>
          <cell r="AO47">
            <v>35.979999999999997</v>
          </cell>
          <cell r="AP47">
            <v>69.16</v>
          </cell>
          <cell r="AQ47">
            <v>59.99</v>
          </cell>
          <cell r="AR47">
            <v>14.27</v>
          </cell>
          <cell r="AS47">
            <v>66.209999999999994</v>
          </cell>
          <cell r="AT47">
            <v>32.94</v>
          </cell>
          <cell r="AU47">
            <v>0</v>
          </cell>
          <cell r="AV47">
            <v>0</v>
          </cell>
          <cell r="AW47">
            <v>0</v>
          </cell>
          <cell r="AX47">
            <v>0</v>
          </cell>
          <cell r="AY47">
            <v>0</v>
          </cell>
          <cell r="AZ47">
            <v>0</v>
          </cell>
          <cell r="BA47">
            <v>0</v>
          </cell>
        </row>
        <row r="48">
          <cell r="B48">
            <v>16</v>
          </cell>
          <cell r="C48">
            <v>0</v>
          </cell>
          <cell r="D48">
            <v>0</v>
          </cell>
          <cell r="E48">
            <v>0</v>
          </cell>
          <cell r="F48">
            <v>0</v>
          </cell>
          <cell r="G48">
            <v>0</v>
          </cell>
          <cell r="H48">
            <v>0</v>
          </cell>
          <cell r="I48">
            <v>0</v>
          </cell>
          <cell r="J48">
            <v>0</v>
          </cell>
          <cell r="K48">
            <v>0</v>
          </cell>
          <cell r="L48">
            <v>0</v>
          </cell>
          <cell r="M48">
            <v>0</v>
          </cell>
          <cell r="N48">
            <v>56.1</v>
          </cell>
          <cell r="O48">
            <v>20.3</v>
          </cell>
          <cell r="P48">
            <v>14.1</v>
          </cell>
          <cell r="Q48">
            <v>40.6</v>
          </cell>
          <cell r="R48">
            <v>41.4</v>
          </cell>
          <cell r="S48">
            <v>25.1</v>
          </cell>
          <cell r="T48">
            <v>29.7</v>
          </cell>
          <cell r="U48">
            <v>10</v>
          </cell>
          <cell r="V48">
            <v>36.200000000000003</v>
          </cell>
          <cell r="W48">
            <v>19.100000000000001</v>
          </cell>
          <cell r="X48">
            <v>40.799999999999997</v>
          </cell>
          <cell r="Y48">
            <v>36.799999999999997</v>
          </cell>
          <cell r="Z48">
            <v>8.1999999999999993</v>
          </cell>
          <cell r="AA48">
            <v>30.2</v>
          </cell>
          <cell r="AB48">
            <v>13.7</v>
          </cell>
          <cell r="AC48">
            <v>23.8</v>
          </cell>
          <cell r="AD48">
            <v>29.6</v>
          </cell>
          <cell r="AE48">
            <v>30.7</v>
          </cell>
          <cell r="AF48">
            <v>47</v>
          </cell>
          <cell r="AG48">
            <v>19</v>
          </cell>
          <cell r="AH48">
            <v>17.899999999999999</v>
          </cell>
          <cell r="AI48">
            <v>12.1</v>
          </cell>
          <cell r="AJ48">
            <v>29.8</v>
          </cell>
          <cell r="AK48">
            <v>29.2</v>
          </cell>
          <cell r="AL48">
            <v>14.56</v>
          </cell>
          <cell r="AM48">
            <v>23.56</v>
          </cell>
          <cell r="AN48">
            <v>50.6</v>
          </cell>
          <cell r="AO48">
            <v>58.9</v>
          </cell>
          <cell r="AP48">
            <v>37.979999999999997</v>
          </cell>
          <cell r="AQ48">
            <v>31.85</v>
          </cell>
          <cell r="AR48">
            <v>13.98</v>
          </cell>
          <cell r="AS48">
            <v>60.54</v>
          </cell>
          <cell r="AT48">
            <v>20.68</v>
          </cell>
          <cell r="AU48">
            <v>0</v>
          </cell>
          <cell r="AV48">
            <v>0</v>
          </cell>
          <cell r="AW48">
            <v>0</v>
          </cell>
          <cell r="AX48">
            <v>0</v>
          </cell>
          <cell r="AY48">
            <v>0</v>
          </cell>
          <cell r="AZ48">
            <v>0</v>
          </cell>
          <cell r="BA48">
            <v>0</v>
          </cell>
        </row>
        <row r="49">
          <cell r="B49">
            <v>17</v>
          </cell>
          <cell r="C49">
            <v>0</v>
          </cell>
          <cell r="D49">
            <v>0</v>
          </cell>
          <cell r="E49">
            <v>0</v>
          </cell>
          <cell r="F49">
            <v>0</v>
          </cell>
          <cell r="G49">
            <v>0</v>
          </cell>
          <cell r="H49">
            <v>0</v>
          </cell>
          <cell r="I49">
            <v>0</v>
          </cell>
          <cell r="J49">
            <v>0</v>
          </cell>
          <cell r="K49">
            <v>0</v>
          </cell>
          <cell r="L49">
            <v>0</v>
          </cell>
          <cell r="M49">
            <v>0</v>
          </cell>
          <cell r="N49">
            <v>45.7</v>
          </cell>
          <cell r="O49">
            <v>33.700000000000003</v>
          </cell>
          <cell r="P49">
            <v>12.9</v>
          </cell>
          <cell r="Q49">
            <v>46.6</v>
          </cell>
          <cell r="R49">
            <v>127.4</v>
          </cell>
          <cell r="S49">
            <v>23.3</v>
          </cell>
          <cell r="T49">
            <v>37.799999999999997</v>
          </cell>
          <cell r="U49">
            <v>9.6999999999999993</v>
          </cell>
          <cell r="V49">
            <v>28.4</v>
          </cell>
          <cell r="W49">
            <v>35</v>
          </cell>
          <cell r="X49">
            <v>38</v>
          </cell>
          <cell r="Y49">
            <v>35.5</v>
          </cell>
          <cell r="Z49">
            <v>8.1999999999999993</v>
          </cell>
          <cell r="AA49">
            <v>66.8</v>
          </cell>
          <cell r="AB49">
            <v>13.7</v>
          </cell>
          <cell r="AC49">
            <v>24.9</v>
          </cell>
          <cell r="AD49">
            <v>56.8</v>
          </cell>
          <cell r="AE49">
            <v>28.6</v>
          </cell>
          <cell r="AF49">
            <v>43.2</v>
          </cell>
          <cell r="AG49">
            <v>19</v>
          </cell>
          <cell r="AH49">
            <v>17</v>
          </cell>
          <cell r="AI49">
            <v>15.7</v>
          </cell>
          <cell r="AJ49">
            <v>28</v>
          </cell>
          <cell r="AK49">
            <v>28.6</v>
          </cell>
          <cell r="AL49">
            <v>14.56</v>
          </cell>
          <cell r="AM49">
            <v>33.31</v>
          </cell>
          <cell r="AN49">
            <v>32.57</v>
          </cell>
          <cell r="AO49">
            <v>38.799999999999997</v>
          </cell>
          <cell r="AP49">
            <v>36.380000000000003</v>
          </cell>
          <cell r="AQ49">
            <v>30.44</v>
          </cell>
          <cell r="AR49">
            <v>13.98</v>
          </cell>
          <cell r="AS49">
            <v>88.49</v>
          </cell>
          <cell r="AT49">
            <v>19.04</v>
          </cell>
          <cell r="AU49">
            <v>0</v>
          </cell>
          <cell r="AV49">
            <v>0</v>
          </cell>
          <cell r="AW49">
            <v>0</v>
          </cell>
          <cell r="AX49">
            <v>0</v>
          </cell>
          <cell r="AY49">
            <v>0</v>
          </cell>
          <cell r="AZ49">
            <v>0</v>
          </cell>
          <cell r="BA49">
            <v>0</v>
          </cell>
        </row>
        <row r="50">
          <cell r="B50">
            <v>18</v>
          </cell>
          <cell r="C50">
            <v>0</v>
          </cell>
          <cell r="D50">
            <v>0</v>
          </cell>
          <cell r="E50">
            <v>0</v>
          </cell>
          <cell r="F50">
            <v>0</v>
          </cell>
          <cell r="G50">
            <v>0</v>
          </cell>
          <cell r="H50">
            <v>0</v>
          </cell>
          <cell r="I50">
            <v>0</v>
          </cell>
          <cell r="J50">
            <v>0</v>
          </cell>
          <cell r="K50">
            <v>0</v>
          </cell>
          <cell r="L50">
            <v>0</v>
          </cell>
          <cell r="M50">
            <v>0</v>
          </cell>
          <cell r="N50">
            <v>59.4</v>
          </cell>
          <cell r="O50">
            <v>23</v>
          </cell>
          <cell r="P50">
            <v>12.1</v>
          </cell>
          <cell r="Q50">
            <v>52.6</v>
          </cell>
          <cell r="R50">
            <v>126.8</v>
          </cell>
          <cell r="S50">
            <v>22.2</v>
          </cell>
          <cell r="T50">
            <v>26</v>
          </cell>
          <cell r="U50">
            <v>11.1</v>
          </cell>
          <cell r="V50">
            <v>27</v>
          </cell>
          <cell r="W50">
            <v>20.2</v>
          </cell>
          <cell r="X50">
            <v>30.6</v>
          </cell>
          <cell r="Y50">
            <v>30.6</v>
          </cell>
          <cell r="Z50">
            <v>16.399999999999999</v>
          </cell>
          <cell r="AA50">
            <v>39</v>
          </cell>
          <cell r="AB50">
            <v>13.7</v>
          </cell>
          <cell r="AC50">
            <v>29.2</v>
          </cell>
          <cell r="AD50">
            <v>28.6</v>
          </cell>
          <cell r="AE50">
            <v>24.8</v>
          </cell>
          <cell r="AF50">
            <v>38.9</v>
          </cell>
          <cell r="AG50">
            <v>19.600000000000001</v>
          </cell>
          <cell r="AH50">
            <v>15.3</v>
          </cell>
          <cell r="AI50">
            <v>13.9</v>
          </cell>
          <cell r="AJ50">
            <v>25.3</v>
          </cell>
          <cell r="AK50">
            <v>26.6</v>
          </cell>
          <cell r="AL50">
            <v>15.18</v>
          </cell>
          <cell r="AM50">
            <v>23.01</v>
          </cell>
          <cell r="AN50">
            <v>26.5</v>
          </cell>
          <cell r="AO50">
            <v>31.85</v>
          </cell>
          <cell r="AP50">
            <v>34.82</v>
          </cell>
          <cell r="AQ50">
            <v>29.08</v>
          </cell>
          <cell r="AR50">
            <v>14.56</v>
          </cell>
          <cell r="AS50">
            <v>78.48</v>
          </cell>
          <cell r="AT50">
            <v>16.96</v>
          </cell>
          <cell r="AU50">
            <v>0</v>
          </cell>
          <cell r="AV50">
            <v>0</v>
          </cell>
          <cell r="AW50">
            <v>0</v>
          </cell>
          <cell r="AX50">
            <v>0</v>
          </cell>
          <cell r="AY50">
            <v>0</v>
          </cell>
          <cell r="AZ50">
            <v>0</v>
          </cell>
          <cell r="BA50">
            <v>0</v>
          </cell>
        </row>
        <row r="51">
          <cell r="B51">
            <v>19</v>
          </cell>
          <cell r="C51">
            <v>0</v>
          </cell>
          <cell r="D51">
            <v>0</v>
          </cell>
          <cell r="E51">
            <v>0</v>
          </cell>
          <cell r="F51">
            <v>0</v>
          </cell>
          <cell r="G51">
            <v>0</v>
          </cell>
          <cell r="H51">
            <v>0</v>
          </cell>
          <cell r="I51">
            <v>0</v>
          </cell>
          <cell r="J51">
            <v>0</v>
          </cell>
          <cell r="K51">
            <v>0</v>
          </cell>
          <cell r="L51">
            <v>0</v>
          </cell>
          <cell r="M51">
            <v>0</v>
          </cell>
          <cell r="N51">
            <v>59.4</v>
          </cell>
          <cell r="O51">
            <v>21.2</v>
          </cell>
          <cell r="P51">
            <v>11.4</v>
          </cell>
          <cell r="Q51">
            <v>37.799999999999997</v>
          </cell>
          <cell r="R51">
            <v>32.6</v>
          </cell>
          <cell r="S51">
            <v>21.1</v>
          </cell>
          <cell r="T51">
            <v>35.1</v>
          </cell>
          <cell r="U51">
            <v>13</v>
          </cell>
          <cell r="V51">
            <v>23.1</v>
          </cell>
          <cell r="W51">
            <v>44.3</v>
          </cell>
          <cell r="X51">
            <v>32.1</v>
          </cell>
          <cell r="Y51">
            <v>44.9</v>
          </cell>
          <cell r="Z51">
            <v>11.3</v>
          </cell>
          <cell r="AA51">
            <v>32.200000000000003</v>
          </cell>
          <cell r="AB51">
            <v>13.3</v>
          </cell>
          <cell r="AC51">
            <v>26.2</v>
          </cell>
          <cell r="AD51">
            <v>26.1</v>
          </cell>
          <cell r="AE51">
            <v>20.399999999999999</v>
          </cell>
          <cell r="AF51">
            <v>56.3</v>
          </cell>
          <cell r="AG51">
            <v>19.100000000000001</v>
          </cell>
          <cell r="AH51">
            <v>14.7</v>
          </cell>
          <cell r="AI51">
            <v>13.5</v>
          </cell>
          <cell r="AJ51">
            <v>27.2</v>
          </cell>
          <cell r="AK51">
            <v>65.2</v>
          </cell>
          <cell r="AL51">
            <v>13.98</v>
          </cell>
          <cell r="AM51">
            <v>24.7</v>
          </cell>
          <cell r="AN51">
            <v>19.489999999999998</v>
          </cell>
          <cell r="AO51">
            <v>23.56</v>
          </cell>
          <cell r="AP51">
            <v>39.64</v>
          </cell>
          <cell r="AQ51">
            <v>33.31</v>
          </cell>
          <cell r="AR51">
            <v>13.46</v>
          </cell>
          <cell r="AS51">
            <v>91.98</v>
          </cell>
          <cell r="AT51">
            <v>15.51</v>
          </cell>
          <cell r="AU51">
            <v>0</v>
          </cell>
          <cell r="AV51">
            <v>0</v>
          </cell>
          <cell r="AW51">
            <v>0</v>
          </cell>
          <cell r="AX51">
            <v>0</v>
          </cell>
          <cell r="AY51">
            <v>0</v>
          </cell>
          <cell r="AZ51">
            <v>0</v>
          </cell>
          <cell r="BA51">
            <v>0</v>
          </cell>
        </row>
        <row r="52">
          <cell r="B52">
            <v>20</v>
          </cell>
          <cell r="C52">
            <v>0</v>
          </cell>
          <cell r="D52">
            <v>0</v>
          </cell>
          <cell r="E52">
            <v>0</v>
          </cell>
          <cell r="F52">
            <v>0</v>
          </cell>
          <cell r="G52">
            <v>0</v>
          </cell>
          <cell r="H52">
            <v>0</v>
          </cell>
          <cell r="I52">
            <v>0</v>
          </cell>
          <cell r="J52">
            <v>0</v>
          </cell>
          <cell r="K52">
            <v>0</v>
          </cell>
          <cell r="L52">
            <v>0</v>
          </cell>
          <cell r="M52">
            <v>0</v>
          </cell>
          <cell r="N52">
            <v>59.4</v>
          </cell>
          <cell r="O52">
            <v>24</v>
          </cell>
          <cell r="P52">
            <v>12.9</v>
          </cell>
          <cell r="Q52">
            <v>44.9</v>
          </cell>
          <cell r="R52">
            <v>24</v>
          </cell>
          <cell r="S52">
            <v>52.1</v>
          </cell>
          <cell r="T52">
            <v>30.6</v>
          </cell>
          <cell r="U52">
            <v>9.8000000000000007</v>
          </cell>
          <cell r="V52">
            <v>21.1</v>
          </cell>
          <cell r="W52">
            <v>33.799999999999997</v>
          </cell>
          <cell r="X52">
            <v>39</v>
          </cell>
          <cell r="Y52">
            <v>49</v>
          </cell>
          <cell r="Z52">
            <v>8.8000000000000007</v>
          </cell>
          <cell r="AA52">
            <v>32.799999999999997</v>
          </cell>
          <cell r="AB52">
            <v>19.100000000000001</v>
          </cell>
          <cell r="AC52">
            <v>22.8</v>
          </cell>
          <cell r="AD52">
            <v>27.7</v>
          </cell>
          <cell r="AE52">
            <v>19.899999999999999</v>
          </cell>
          <cell r="AF52">
            <v>38.700000000000003</v>
          </cell>
          <cell r="AG52">
            <v>21</v>
          </cell>
          <cell r="AH52">
            <v>24.4</v>
          </cell>
          <cell r="AI52">
            <v>15.7</v>
          </cell>
          <cell r="AJ52">
            <v>23.7</v>
          </cell>
          <cell r="AK52">
            <v>60.4</v>
          </cell>
          <cell r="AL52">
            <v>14.56</v>
          </cell>
          <cell r="AM52">
            <v>26.5</v>
          </cell>
          <cell r="AN52">
            <v>20.440000000000001</v>
          </cell>
          <cell r="AO52">
            <v>24.7</v>
          </cell>
          <cell r="AP52">
            <v>43.99</v>
          </cell>
          <cell r="AQ52">
            <v>37.17</v>
          </cell>
          <cell r="AR52">
            <v>13.98</v>
          </cell>
          <cell r="AS52">
            <v>110.58</v>
          </cell>
          <cell r="AT52">
            <v>13.98</v>
          </cell>
          <cell r="AU52">
            <v>0</v>
          </cell>
          <cell r="AV52">
            <v>0</v>
          </cell>
          <cell r="AW52">
            <v>0</v>
          </cell>
          <cell r="AX52">
            <v>0</v>
          </cell>
          <cell r="AY52">
            <v>0</v>
          </cell>
          <cell r="AZ52">
            <v>0</v>
          </cell>
          <cell r="BA52">
            <v>0</v>
          </cell>
        </row>
        <row r="53">
          <cell r="B53">
            <v>21</v>
          </cell>
          <cell r="C53">
            <v>0</v>
          </cell>
          <cell r="D53">
            <v>0</v>
          </cell>
          <cell r="E53">
            <v>0</v>
          </cell>
          <cell r="F53">
            <v>0</v>
          </cell>
          <cell r="G53">
            <v>0</v>
          </cell>
          <cell r="H53">
            <v>0</v>
          </cell>
          <cell r="I53">
            <v>0</v>
          </cell>
          <cell r="J53">
            <v>0</v>
          </cell>
          <cell r="K53">
            <v>0</v>
          </cell>
          <cell r="L53">
            <v>0</v>
          </cell>
          <cell r="M53">
            <v>0</v>
          </cell>
          <cell r="N53">
            <v>59.4</v>
          </cell>
          <cell r="O53">
            <v>20.8</v>
          </cell>
          <cell r="P53">
            <v>12.1</v>
          </cell>
          <cell r="Q53">
            <v>33.9</v>
          </cell>
          <cell r="R53">
            <v>44</v>
          </cell>
          <cell r="S53">
            <v>32.1</v>
          </cell>
          <cell r="T53">
            <v>32.1</v>
          </cell>
          <cell r="U53">
            <v>9.3000000000000007</v>
          </cell>
          <cell r="V53">
            <v>19.8</v>
          </cell>
          <cell r="W53">
            <v>25.9</v>
          </cell>
          <cell r="X53">
            <v>36</v>
          </cell>
          <cell r="Y53">
            <v>78.3</v>
          </cell>
          <cell r="Z53">
            <v>11.4</v>
          </cell>
          <cell r="AA53">
            <v>32.200000000000003</v>
          </cell>
          <cell r="AB53">
            <v>30.3</v>
          </cell>
          <cell r="AC53">
            <v>22.8</v>
          </cell>
          <cell r="AD53">
            <v>31.2</v>
          </cell>
          <cell r="AE53">
            <v>20.2</v>
          </cell>
          <cell r="AF53">
            <v>34.9</v>
          </cell>
          <cell r="AG53">
            <v>18.7</v>
          </cell>
          <cell r="AH53">
            <v>59.5</v>
          </cell>
          <cell r="AI53">
            <v>27.3</v>
          </cell>
          <cell r="AJ53">
            <v>22.4</v>
          </cell>
          <cell r="AK53">
            <v>51.7</v>
          </cell>
          <cell r="AL53">
            <v>14.86</v>
          </cell>
          <cell r="AM53">
            <v>25.89</v>
          </cell>
          <cell r="AN53">
            <v>21.95</v>
          </cell>
          <cell r="AO53">
            <v>26.5</v>
          </cell>
          <cell r="AP53">
            <v>42.21</v>
          </cell>
          <cell r="AQ53">
            <v>35.590000000000003</v>
          </cell>
          <cell r="AR53">
            <v>14.27</v>
          </cell>
          <cell r="AS53">
            <v>163.04</v>
          </cell>
          <cell r="AT53">
            <v>13.46</v>
          </cell>
          <cell r="AU53">
            <v>0</v>
          </cell>
          <cell r="AV53">
            <v>0</v>
          </cell>
          <cell r="AW53">
            <v>0</v>
          </cell>
          <cell r="AX53">
            <v>0</v>
          </cell>
          <cell r="AY53">
            <v>0</v>
          </cell>
          <cell r="AZ53">
            <v>0</v>
          </cell>
          <cell r="BA53">
            <v>0</v>
          </cell>
        </row>
        <row r="54">
          <cell r="B54">
            <v>22</v>
          </cell>
          <cell r="C54">
            <v>0</v>
          </cell>
          <cell r="D54">
            <v>0</v>
          </cell>
          <cell r="E54">
            <v>0</v>
          </cell>
          <cell r="F54">
            <v>0</v>
          </cell>
          <cell r="G54">
            <v>0</v>
          </cell>
          <cell r="H54">
            <v>0</v>
          </cell>
          <cell r="I54">
            <v>0</v>
          </cell>
          <cell r="J54">
            <v>0</v>
          </cell>
          <cell r="K54">
            <v>0</v>
          </cell>
          <cell r="L54">
            <v>0</v>
          </cell>
          <cell r="M54">
            <v>0</v>
          </cell>
          <cell r="N54">
            <v>59.4</v>
          </cell>
          <cell r="O54">
            <v>18.899999999999999</v>
          </cell>
          <cell r="P54">
            <v>12.1</v>
          </cell>
          <cell r="Q54">
            <v>46.4</v>
          </cell>
          <cell r="R54">
            <v>32.6</v>
          </cell>
          <cell r="S54">
            <v>39.4</v>
          </cell>
          <cell r="T54">
            <v>30.3</v>
          </cell>
          <cell r="U54">
            <v>9.9</v>
          </cell>
          <cell r="V54">
            <v>26</v>
          </cell>
          <cell r="W54">
            <v>23.1</v>
          </cell>
          <cell r="X54">
            <v>36.1</v>
          </cell>
          <cell r="Y54">
            <v>59.7</v>
          </cell>
          <cell r="Z54">
            <v>9.6999999999999993</v>
          </cell>
          <cell r="AA54">
            <v>29.1</v>
          </cell>
          <cell r="AB54">
            <v>19.399999999999999</v>
          </cell>
          <cell r="AC54">
            <v>27.3</v>
          </cell>
          <cell r="AD54">
            <v>29.6</v>
          </cell>
          <cell r="AE54">
            <v>31.6</v>
          </cell>
          <cell r="AF54">
            <v>40.700000000000003</v>
          </cell>
          <cell r="AG54">
            <v>18.5</v>
          </cell>
          <cell r="AH54">
            <v>37.4</v>
          </cell>
          <cell r="AI54">
            <v>18.3</v>
          </cell>
          <cell r="AJ54">
            <v>20.5</v>
          </cell>
          <cell r="AK54">
            <v>31.8</v>
          </cell>
          <cell r="AL54">
            <v>16.21</v>
          </cell>
          <cell r="AM54">
            <v>29.75</v>
          </cell>
          <cell r="AN54">
            <v>36.380000000000003</v>
          </cell>
          <cell r="AO54">
            <v>43.1</v>
          </cell>
          <cell r="AP54">
            <v>52.6</v>
          </cell>
          <cell r="AQ54">
            <v>44.9</v>
          </cell>
          <cell r="AR54">
            <v>15.51</v>
          </cell>
          <cell r="AS54">
            <v>52.6</v>
          </cell>
          <cell r="AT54">
            <v>13.21</v>
          </cell>
          <cell r="AU54">
            <v>0</v>
          </cell>
          <cell r="AV54">
            <v>0</v>
          </cell>
          <cell r="AW54">
            <v>0</v>
          </cell>
          <cell r="AX54">
            <v>0</v>
          </cell>
          <cell r="AY54">
            <v>0</v>
          </cell>
          <cell r="AZ54">
            <v>0</v>
          </cell>
          <cell r="BA54">
            <v>0</v>
          </cell>
        </row>
        <row r="55">
          <cell r="B55">
            <v>23</v>
          </cell>
          <cell r="C55">
            <v>0</v>
          </cell>
          <cell r="D55">
            <v>0</v>
          </cell>
          <cell r="E55">
            <v>0</v>
          </cell>
          <cell r="F55">
            <v>0</v>
          </cell>
          <cell r="G55">
            <v>0</v>
          </cell>
          <cell r="H55">
            <v>0</v>
          </cell>
          <cell r="I55">
            <v>0</v>
          </cell>
          <cell r="J55">
            <v>0</v>
          </cell>
          <cell r="K55">
            <v>0</v>
          </cell>
          <cell r="L55">
            <v>0</v>
          </cell>
          <cell r="M55">
            <v>0</v>
          </cell>
          <cell r="N55">
            <v>59.4</v>
          </cell>
          <cell r="O55">
            <v>19</v>
          </cell>
          <cell r="P55">
            <v>11.4</v>
          </cell>
          <cell r="Q55">
            <v>47.5</v>
          </cell>
          <cell r="R55">
            <v>30.3</v>
          </cell>
          <cell r="S55">
            <v>41.2</v>
          </cell>
          <cell r="T55">
            <v>28.2</v>
          </cell>
          <cell r="U55">
            <v>9.8000000000000007</v>
          </cell>
          <cell r="V55">
            <v>38</v>
          </cell>
          <cell r="W55">
            <v>20.9</v>
          </cell>
          <cell r="X55">
            <v>112.1</v>
          </cell>
          <cell r="Y55">
            <v>54.6</v>
          </cell>
          <cell r="Z55">
            <v>16.7</v>
          </cell>
          <cell r="AA55">
            <v>26.8</v>
          </cell>
          <cell r="AB55">
            <v>12.2</v>
          </cell>
          <cell r="AC55">
            <v>24.9</v>
          </cell>
          <cell r="AD55">
            <v>50.5</v>
          </cell>
          <cell r="AE55">
            <v>25.9</v>
          </cell>
          <cell r="AF55">
            <v>35.299999999999997</v>
          </cell>
          <cell r="AG55">
            <v>20.8</v>
          </cell>
          <cell r="AH55">
            <v>19.600000000000001</v>
          </cell>
          <cell r="AI55">
            <v>21.9</v>
          </cell>
          <cell r="AJ55">
            <v>19.600000000000001</v>
          </cell>
          <cell r="AK55">
            <v>32.700000000000003</v>
          </cell>
          <cell r="AL55">
            <v>27.77</v>
          </cell>
          <cell r="AM55">
            <v>24.13</v>
          </cell>
          <cell r="AN55">
            <v>23.01</v>
          </cell>
          <cell r="AO55">
            <v>27.77</v>
          </cell>
          <cell r="AP55">
            <v>41.34</v>
          </cell>
          <cell r="AQ55">
            <v>34.82</v>
          </cell>
          <cell r="AR55">
            <v>26.5</v>
          </cell>
          <cell r="AS55">
            <v>63.34</v>
          </cell>
          <cell r="AT55">
            <v>17.350000000000001</v>
          </cell>
          <cell r="AU55">
            <v>0</v>
          </cell>
          <cell r="AV55">
            <v>0</v>
          </cell>
          <cell r="AW55">
            <v>0</v>
          </cell>
          <cell r="AX55">
            <v>0</v>
          </cell>
          <cell r="AY55">
            <v>0</v>
          </cell>
          <cell r="AZ55">
            <v>0</v>
          </cell>
          <cell r="BA55">
            <v>0</v>
          </cell>
        </row>
        <row r="56">
          <cell r="B56">
            <v>24</v>
          </cell>
          <cell r="C56">
            <v>0</v>
          </cell>
          <cell r="D56">
            <v>0</v>
          </cell>
          <cell r="E56">
            <v>0</v>
          </cell>
          <cell r="F56">
            <v>0</v>
          </cell>
          <cell r="G56">
            <v>0</v>
          </cell>
          <cell r="H56">
            <v>0</v>
          </cell>
          <cell r="I56">
            <v>0</v>
          </cell>
          <cell r="J56">
            <v>0</v>
          </cell>
          <cell r="K56">
            <v>0</v>
          </cell>
          <cell r="L56">
            <v>0</v>
          </cell>
          <cell r="M56">
            <v>0</v>
          </cell>
          <cell r="N56">
            <v>59.4</v>
          </cell>
          <cell r="O56">
            <v>17.3</v>
          </cell>
          <cell r="P56">
            <v>11.4</v>
          </cell>
          <cell r="Q56">
            <v>45.8</v>
          </cell>
          <cell r="R56">
            <v>25</v>
          </cell>
          <cell r="S56">
            <v>41.9</v>
          </cell>
          <cell r="T56">
            <v>25</v>
          </cell>
          <cell r="U56">
            <v>9.6999999999999993</v>
          </cell>
          <cell r="V56">
            <v>31.1</v>
          </cell>
          <cell r="W56">
            <v>19.5</v>
          </cell>
          <cell r="X56">
            <v>37</v>
          </cell>
          <cell r="Y56">
            <v>45.4</v>
          </cell>
          <cell r="Z56">
            <v>13.5</v>
          </cell>
          <cell r="AA56">
            <v>24.4</v>
          </cell>
          <cell r="AB56">
            <v>12</v>
          </cell>
          <cell r="AC56">
            <v>23.9</v>
          </cell>
          <cell r="AD56">
            <v>32.4</v>
          </cell>
          <cell r="AE56">
            <v>30.4</v>
          </cell>
          <cell r="AF56">
            <v>33</v>
          </cell>
          <cell r="AG56">
            <v>20.3</v>
          </cell>
          <cell r="AH56">
            <v>17.3</v>
          </cell>
          <cell r="AI56">
            <v>19.2</v>
          </cell>
          <cell r="AJ56">
            <v>101.1</v>
          </cell>
          <cell r="AK56">
            <v>32</v>
          </cell>
          <cell r="AL56">
            <v>23.56</v>
          </cell>
          <cell r="AM56">
            <v>34.06</v>
          </cell>
          <cell r="AN56">
            <v>20.440000000000001</v>
          </cell>
          <cell r="AO56">
            <v>24.7</v>
          </cell>
          <cell r="AP56">
            <v>64.48</v>
          </cell>
          <cell r="AQ56">
            <v>55.69</v>
          </cell>
          <cell r="AR56">
            <v>22.47</v>
          </cell>
          <cell r="AS56">
            <v>75.3</v>
          </cell>
          <cell r="AT56">
            <v>16.21</v>
          </cell>
          <cell r="AU56">
            <v>0</v>
          </cell>
          <cell r="AV56">
            <v>0</v>
          </cell>
          <cell r="AW56">
            <v>0</v>
          </cell>
          <cell r="AX56">
            <v>0</v>
          </cell>
          <cell r="AY56">
            <v>0</v>
          </cell>
          <cell r="AZ56">
            <v>0</v>
          </cell>
          <cell r="BA56">
            <v>0</v>
          </cell>
        </row>
        <row r="57">
          <cell r="B57">
            <v>25</v>
          </cell>
          <cell r="C57">
            <v>0</v>
          </cell>
          <cell r="D57">
            <v>0</v>
          </cell>
          <cell r="E57">
            <v>0</v>
          </cell>
          <cell r="F57">
            <v>0</v>
          </cell>
          <cell r="G57">
            <v>0</v>
          </cell>
          <cell r="H57">
            <v>0</v>
          </cell>
          <cell r="I57">
            <v>0</v>
          </cell>
          <cell r="J57">
            <v>0</v>
          </cell>
          <cell r="K57">
            <v>0</v>
          </cell>
          <cell r="L57">
            <v>0</v>
          </cell>
          <cell r="M57">
            <v>0</v>
          </cell>
          <cell r="N57">
            <v>59.4</v>
          </cell>
          <cell r="O57">
            <v>17.899999999999999</v>
          </cell>
          <cell r="P57">
            <v>11.4</v>
          </cell>
          <cell r="Q57">
            <v>28.5</v>
          </cell>
          <cell r="R57">
            <v>19.899999999999999</v>
          </cell>
          <cell r="S57">
            <v>53</v>
          </cell>
          <cell r="T57">
            <v>25.6</v>
          </cell>
          <cell r="U57">
            <v>14.8</v>
          </cell>
          <cell r="V57">
            <v>58.9</v>
          </cell>
          <cell r="W57">
            <v>18.3</v>
          </cell>
          <cell r="X57">
            <v>112.9</v>
          </cell>
          <cell r="Y57">
            <v>40.1</v>
          </cell>
          <cell r="Z57">
            <v>8.6999999999999993</v>
          </cell>
          <cell r="AA57">
            <v>24</v>
          </cell>
          <cell r="AB57">
            <v>18.899999999999999</v>
          </cell>
          <cell r="AC57">
            <v>26.8</v>
          </cell>
          <cell r="AD57">
            <v>29.9</v>
          </cell>
          <cell r="AE57">
            <v>51.6</v>
          </cell>
          <cell r="AF57">
            <v>46.4</v>
          </cell>
          <cell r="AG57">
            <v>25.4</v>
          </cell>
          <cell r="AH57">
            <v>17.7</v>
          </cell>
          <cell r="AI57">
            <v>14.9</v>
          </cell>
          <cell r="AJ57">
            <v>42</v>
          </cell>
          <cell r="AK57">
            <v>30.1</v>
          </cell>
          <cell r="AL57">
            <v>25.89</v>
          </cell>
          <cell r="AM57">
            <v>54.65</v>
          </cell>
          <cell r="AN57">
            <v>25.89</v>
          </cell>
          <cell r="AO57">
            <v>31.14</v>
          </cell>
          <cell r="AP57">
            <v>40.4</v>
          </cell>
          <cell r="AQ57">
            <v>33.979999999999997</v>
          </cell>
          <cell r="AR57">
            <v>24.7</v>
          </cell>
          <cell r="AS57">
            <v>57.82</v>
          </cell>
          <cell r="AT57">
            <v>16.21</v>
          </cell>
          <cell r="AU57">
            <v>0</v>
          </cell>
          <cell r="AV57">
            <v>0</v>
          </cell>
          <cell r="AW57">
            <v>0</v>
          </cell>
          <cell r="AX57">
            <v>0</v>
          </cell>
          <cell r="AY57">
            <v>0</v>
          </cell>
          <cell r="AZ57">
            <v>0</v>
          </cell>
          <cell r="BA57">
            <v>0</v>
          </cell>
        </row>
        <row r="58">
          <cell r="B58">
            <v>26</v>
          </cell>
          <cell r="C58">
            <v>0</v>
          </cell>
          <cell r="D58">
            <v>0</v>
          </cell>
          <cell r="E58">
            <v>0</v>
          </cell>
          <cell r="F58">
            <v>0</v>
          </cell>
          <cell r="G58">
            <v>0</v>
          </cell>
          <cell r="H58">
            <v>0</v>
          </cell>
          <cell r="I58">
            <v>0</v>
          </cell>
          <cell r="J58">
            <v>0</v>
          </cell>
          <cell r="K58">
            <v>0</v>
          </cell>
          <cell r="L58">
            <v>0</v>
          </cell>
          <cell r="M58">
            <v>0</v>
          </cell>
          <cell r="N58">
            <v>59.4</v>
          </cell>
          <cell r="O58">
            <v>17.3</v>
          </cell>
          <cell r="P58">
            <v>11.4</v>
          </cell>
          <cell r="Q58">
            <v>27.1</v>
          </cell>
          <cell r="R58">
            <v>24</v>
          </cell>
          <cell r="S58">
            <v>30.6</v>
          </cell>
          <cell r="T58">
            <v>25</v>
          </cell>
          <cell r="U58">
            <v>50.8</v>
          </cell>
          <cell r="V58">
            <v>44.7</v>
          </cell>
          <cell r="W58">
            <v>17.100000000000001</v>
          </cell>
          <cell r="X58">
            <v>39.200000000000003</v>
          </cell>
          <cell r="Y58">
            <v>36.6</v>
          </cell>
          <cell r="Z58">
            <v>8.5</v>
          </cell>
          <cell r="AA58">
            <v>30.3</v>
          </cell>
          <cell r="AB58">
            <v>15.7</v>
          </cell>
          <cell r="AC58">
            <v>24.7</v>
          </cell>
          <cell r="AD58">
            <v>28</v>
          </cell>
          <cell r="AE58">
            <v>36.6</v>
          </cell>
          <cell r="AF58">
            <v>35.4</v>
          </cell>
          <cell r="AG58">
            <v>22.7</v>
          </cell>
          <cell r="AH58">
            <v>15.6</v>
          </cell>
          <cell r="AI58">
            <v>14.5</v>
          </cell>
          <cell r="AJ58">
            <v>35.200000000000003</v>
          </cell>
          <cell r="AK58">
            <v>27.8</v>
          </cell>
          <cell r="AL58">
            <v>20.93</v>
          </cell>
          <cell r="AM58">
            <v>58.9</v>
          </cell>
          <cell r="AN58">
            <v>18.600000000000001</v>
          </cell>
          <cell r="AO58">
            <v>22.47</v>
          </cell>
          <cell r="AP58">
            <v>126.84</v>
          </cell>
          <cell r="AQ58">
            <v>113.73</v>
          </cell>
          <cell r="AR58">
            <v>19.96</v>
          </cell>
          <cell r="AS58">
            <v>52.6</v>
          </cell>
          <cell r="AT58">
            <v>19.96</v>
          </cell>
          <cell r="AU58">
            <v>0</v>
          </cell>
          <cell r="AV58">
            <v>0</v>
          </cell>
          <cell r="AW58">
            <v>0</v>
          </cell>
          <cell r="AX58">
            <v>0</v>
          </cell>
          <cell r="AY58">
            <v>0</v>
          </cell>
          <cell r="AZ58">
            <v>0</v>
          </cell>
          <cell r="BA58">
            <v>0</v>
          </cell>
        </row>
        <row r="59">
          <cell r="B59">
            <v>27</v>
          </cell>
          <cell r="C59">
            <v>0</v>
          </cell>
          <cell r="D59">
            <v>0</v>
          </cell>
          <cell r="E59">
            <v>0</v>
          </cell>
          <cell r="F59">
            <v>0</v>
          </cell>
          <cell r="G59">
            <v>0</v>
          </cell>
          <cell r="H59">
            <v>0</v>
          </cell>
          <cell r="I59">
            <v>0</v>
          </cell>
          <cell r="J59">
            <v>0</v>
          </cell>
          <cell r="K59">
            <v>0</v>
          </cell>
          <cell r="L59">
            <v>0</v>
          </cell>
          <cell r="M59">
            <v>0</v>
          </cell>
          <cell r="N59">
            <v>59.4</v>
          </cell>
          <cell r="O59">
            <v>15.2</v>
          </cell>
          <cell r="P59">
            <v>11.4</v>
          </cell>
          <cell r="Q59">
            <v>29.2</v>
          </cell>
          <cell r="R59">
            <v>20.8</v>
          </cell>
          <cell r="S59">
            <v>32</v>
          </cell>
          <cell r="T59">
            <v>26.2</v>
          </cell>
          <cell r="U59">
            <v>33.4</v>
          </cell>
          <cell r="V59">
            <v>33.5</v>
          </cell>
          <cell r="W59">
            <v>16.100000000000001</v>
          </cell>
          <cell r="X59">
            <v>32.299999999999997</v>
          </cell>
          <cell r="Y59">
            <v>70.3</v>
          </cell>
          <cell r="Z59">
            <v>9.6999999999999993</v>
          </cell>
          <cell r="AA59">
            <v>24.7</v>
          </cell>
          <cell r="AB59">
            <v>25</v>
          </cell>
          <cell r="AC59">
            <v>33.6</v>
          </cell>
          <cell r="AD59">
            <v>26.4</v>
          </cell>
          <cell r="AE59">
            <v>37.299999999999997</v>
          </cell>
          <cell r="AF59">
            <v>32.799999999999997</v>
          </cell>
          <cell r="AG59">
            <v>17.2</v>
          </cell>
          <cell r="AH59">
            <v>14.5</v>
          </cell>
          <cell r="AI59">
            <v>13.1</v>
          </cell>
          <cell r="AJ59">
            <v>82.7</v>
          </cell>
          <cell r="AK59">
            <v>47.5</v>
          </cell>
          <cell r="AL59">
            <v>20.93</v>
          </cell>
          <cell r="AM59">
            <v>66.8</v>
          </cell>
          <cell r="AN59">
            <v>16.96</v>
          </cell>
          <cell r="AO59">
            <v>20.440000000000001</v>
          </cell>
          <cell r="AP59">
            <v>123.49</v>
          </cell>
          <cell r="AQ59">
            <v>110.58</v>
          </cell>
          <cell r="AR59">
            <v>19.96</v>
          </cell>
          <cell r="AS59">
            <v>50.11</v>
          </cell>
          <cell r="AT59">
            <v>19.489999999999998</v>
          </cell>
          <cell r="AU59">
            <v>0</v>
          </cell>
          <cell r="AV59">
            <v>0</v>
          </cell>
          <cell r="AW59">
            <v>0</v>
          </cell>
          <cell r="AX59">
            <v>0</v>
          </cell>
          <cell r="AY59">
            <v>0</v>
          </cell>
          <cell r="AZ59">
            <v>0</v>
          </cell>
          <cell r="BA59">
            <v>0</v>
          </cell>
        </row>
        <row r="60">
          <cell r="B60">
            <v>28</v>
          </cell>
          <cell r="C60">
            <v>0</v>
          </cell>
          <cell r="D60">
            <v>0</v>
          </cell>
          <cell r="E60">
            <v>0</v>
          </cell>
          <cell r="F60">
            <v>0</v>
          </cell>
          <cell r="G60">
            <v>0</v>
          </cell>
          <cell r="H60">
            <v>0</v>
          </cell>
          <cell r="I60">
            <v>0</v>
          </cell>
          <cell r="J60">
            <v>0</v>
          </cell>
          <cell r="K60">
            <v>0</v>
          </cell>
          <cell r="L60">
            <v>0</v>
          </cell>
          <cell r="M60">
            <v>0</v>
          </cell>
          <cell r="N60">
            <v>59.4</v>
          </cell>
          <cell r="O60">
            <v>28.2</v>
          </cell>
          <cell r="P60">
            <v>11.4</v>
          </cell>
          <cell r="Q60">
            <v>24</v>
          </cell>
          <cell r="R60">
            <v>22.6</v>
          </cell>
          <cell r="S60">
            <v>27.9</v>
          </cell>
          <cell r="T60">
            <v>24.4</v>
          </cell>
          <cell r="U60">
            <v>30</v>
          </cell>
          <cell r="V60">
            <v>27.8</v>
          </cell>
          <cell r="W60">
            <v>15.3</v>
          </cell>
          <cell r="X60">
            <v>28.1</v>
          </cell>
          <cell r="Y60">
            <v>82.4</v>
          </cell>
          <cell r="Z60">
            <v>20.5</v>
          </cell>
          <cell r="AA60">
            <v>22.9</v>
          </cell>
          <cell r="AB60">
            <v>14.6</v>
          </cell>
          <cell r="AC60">
            <v>35.4</v>
          </cell>
          <cell r="AD60">
            <v>25.2</v>
          </cell>
          <cell r="AE60">
            <v>30.2</v>
          </cell>
          <cell r="AF60">
            <v>29.2</v>
          </cell>
          <cell r="AG60">
            <v>16.8</v>
          </cell>
          <cell r="AH60">
            <v>15.5</v>
          </cell>
          <cell r="AI60">
            <v>16.3</v>
          </cell>
          <cell r="AJ60">
            <v>53.3</v>
          </cell>
          <cell r="AK60">
            <v>40.5</v>
          </cell>
          <cell r="AL60">
            <v>18.170000000000002</v>
          </cell>
          <cell r="AM60">
            <v>52.6</v>
          </cell>
          <cell r="AN60">
            <v>16.579999999999998</v>
          </cell>
          <cell r="AO60">
            <v>19.96</v>
          </cell>
          <cell r="AP60">
            <v>92.69</v>
          </cell>
          <cell r="AQ60">
            <v>81.739999999999995</v>
          </cell>
          <cell r="AR60">
            <v>17.350000000000001</v>
          </cell>
          <cell r="AS60">
            <v>55.17</v>
          </cell>
          <cell r="AT60">
            <v>19.489999999999998</v>
          </cell>
          <cell r="AU60">
            <v>0</v>
          </cell>
          <cell r="AV60">
            <v>0</v>
          </cell>
          <cell r="AW60">
            <v>0</v>
          </cell>
          <cell r="AX60">
            <v>0</v>
          </cell>
          <cell r="AY60">
            <v>0</v>
          </cell>
          <cell r="AZ60">
            <v>0</v>
          </cell>
          <cell r="BA60">
            <v>0</v>
          </cell>
        </row>
        <row r="61">
          <cell r="B61">
            <v>29</v>
          </cell>
          <cell r="C61">
            <v>0</v>
          </cell>
          <cell r="D61">
            <v>0</v>
          </cell>
          <cell r="E61">
            <v>0</v>
          </cell>
          <cell r="F61">
            <v>0</v>
          </cell>
          <cell r="G61">
            <v>0</v>
          </cell>
          <cell r="H61">
            <v>0</v>
          </cell>
          <cell r="I61">
            <v>0</v>
          </cell>
          <cell r="J61">
            <v>0</v>
          </cell>
          <cell r="K61">
            <v>0</v>
          </cell>
          <cell r="L61">
            <v>0</v>
          </cell>
          <cell r="M61">
            <v>0</v>
          </cell>
          <cell r="O61">
            <v>20.3</v>
          </cell>
          <cell r="S61">
            <v>35.6</v>
          </cell>
          <cell r="W61">
            <v>14.5</v>
          </cell>
          <cell r="AA61">
            <v>27.5</v>
          </cell>
          <cell r="AE61">
            <v>33.6</v>
          </cell>
          <cell r="AI61">
            <v>14.3</v>
          </cell>
          <cell r="AL61">
            <v>0</v>
          </cell>
          <cell r="AM61">
            <v>34.06</v>
          </cell>
          <cell r="AN61">
            <v>0</v>
          </cell>
          <cell r="AO61">
            <v>0</v>
          </cell>
          <cell r="AP61">
            <v>0</v>
          </cell>
          <cell r="AQ61">
            <v>70.37</v>
          </cell>
          <cell r="AR61">
            <v>0</v>
          </cell>
          <cell r="AS61">
            <v>0</v>
          </cell>
          <cell r="AT61">
            <v>0</v>
          </cell>
          <cell r="AU61">
            <v>0</v>
          </cell>
          <cell r="AV61">
            <v>0</v>
          </cell>
          <cell r="AW61">
            <v>0</v>
          </cell>
          <cell r="AX61">
            <v>0</v>
          </cell>
          <cell r="AY61">
            <v>0</v>
          </cell>
          <cell r="AZ61">
            <v>0</v>
          </cell>
          <cell r="BA61">
            <v>0</v>
          </cell>
        </row>
        <row r="62">
          <cell r="B62">
            <v>1</v>
          </cell>
          <cell r="C62">
            <v>0</v>
          </cell>
          <cell r="D62">
            <v>0</v>
          </cell>
          <cell r="E62">
            <v>0</v>
          </cell>
          <cell r="F62">
            <v>0</v>
          </cell>
          <cell r="G62">
            <v>0</v>
          </cell>
          <cell r="H62">
            <v>0</v>
          </cell>
          <cell r="I62">
            <v>0</v>
          </cell>
          <cell r="J62">
            <v>0</v>
          </cell>
          <cell r="K62">
            <v>0</v>
          </cell>
          <cell r="L62">
            <v>0</v>
          </cell>
          <cell r="M62">
            <v>0</v>
          </cell>
          <cell r="N62">
            <v>46</v>
          </cell>
          <cell r="O62">
            <v>20.3</v>
          </cell>
          <cell r="P62">
            <v>49.7</v>
          </cell>
          <cell r="Q62">
            <v>50.8</v>
          </cell>
          <cell r="R62">
            <v>24</v>
          </cell>
          <cell r="S62">
            <v>28.1</v>
          </cell>
          <cell r="T62">
            <v>23</v>
          </cell>
          <cell r="U62">
            <v>36.9</v>
          </cell>
          <cell r="V62">
            <v>30.2</v>
          </cell>
          <cell r="W62">
            <v>13.6</v>
          </cell>
          <cell r="X62">
            <v>23.9</v>
          </cell>
          <cell r="Y62">
            <v>98</v>
          </cell>
          <cell r="Z62">
            <v>11.4</v>
          </cell>
          <cell r="AA62">
            <v>24.7</v>
          </cell>
          <cell r="AB62">
            <v>13.1</v>
          </cell>
          <cell r="AC62">
            <v>36.299999999999997</v>
          </cell>
          <cell r="AD62">
            <v>24.4</v>
          </cell>
          <cell r="AE62">
            <v>35.5</v>
          </cell>
          <cell r="AF62">
            <v>27.4</v>
          </cell>
          <cell r="AG62">
            <v>17</v>
          </cell>
          <cell r="AH62">
            <v>15.3</v>
          </cell>
          <cell r="AI62">
            <v>14.1</v>
          </cell>
          <cell r="AJ62">
            <v>49.8</v>
          </cell>
          <cell r="AK62">
            <v>35.5</v>
          </cell>
          <cell r="AL62">
            <v>18.170000000000002</v>
          </cell>
          <cell r="AM62">
            <v>102.91</v>
          </cell>
          <cell r="AN62">
            <v>14.56</v>
          </cell>
          <cell r="AO62">
            <v>17.350000000000001</v>
          </cell>
          <cell r="AP62">
            <v>204.16</v>
          </cell>
          <cell r="AQ62">
            <v>63.34</v>
          </cell>
          <cell r="AR62">
            <v>17.350000000000001</v>
          </cell>
          <cell r="AS62">
            <v>44.9</v>
          </cell>
          <cell r="AT62">
            <v>0</v>
          </cell>
          <cell r="AU62">
            <v>0</v>
          </cell>
          <cell r="AV62">
            <v>0</v>
          </cell>
          <cell r="AW62">
            <v>0</v>
          </cell>
          <cell r="AX62">
            <v>0</v>
          </cell>
          <cell r="AY62">
            <v>0</v>
          </cell>
          <cell r="AZ62">
            <v>0</v>
          </cell>
          <cell r="BA62">
            <v>0</v>
          </cell>
        </row>
        <row r="63">
          <cell r="B63">
            <v>2</v>
          </cell>
          <cell r="C63">
            <v>0</v>
          </cell>
          <cell r="D63">
            <v>0</v>
          </cell>
          <cell r="E63">
            <v>0</v>
          </cell>
          <cell r="F63">
            <v>0</v>
          </cell>
          <cell r="G63">
            <v>0</v>
          </cell>
          <cell r="H63">
            <v>0</v>
          </cell>
          <cell r="I63">
            <v>0</v>
          </cell>
          <cell r="J63">
            <v>0</v>
          </cell>
          <cell r="K63">
            <v>0</v>
          </cell>
          <cell r="L63">
            <v>0</v>
          </cell>
          <cell r="M63">
            <v>0</v>
          </cell>
          <cell r="N63">
            <v>22.9</v>
          </cell>
          <cell r="O63">
            <v>27.2</v>
          </cell>
          <cell r="P63">
            <v>53</v>
          </cell>
          <cell r="Q63">
            <v>35.200000000000003</v>
          </cell>
          <cell r="R63">
            <v>20.3</v>
          </cell>
          <cell r="S63">
            <v>56.9</v>
          </cell>
          <cell r="T63">
            <v>22.3</v>
          </cell>
          <cell r="U63">
            <v>25.7</v>
          </cell>
          <cell r="V63">
            <v>33.6</v>
          </cell>
          <cell r="W63">
            <v>14.4</v>
          </cell>
          <cell r="X63">
            <v>23.2</v>
          </cell>
          <cell r="Y63">
            <v>76.599999999999994</v>
          </cell>
          <cell r="Z63">
            <v>13.7</v>
          </cell>
          <cell r="AA63">
            <v>21.9</v>
          </cell>
          <cell r="AB63">
            <v>12.4</v>
          </cell>
          <cell r="AC63">
            <v>43.8</v>
          </cell>
          <cell r="AD63">
            <v>22.5</v>
          </cell>
          <cell r="AE63">
            <v>30.5</v>
          </cell>
          <cell r="AF63">
            <v>28.1</v>
          </cell>
          <cell r="AG63">
            <v>16.5</v>
          </cell>
          <cell r="AH63">
            <v>14.1</v>
          </cell>
          <cell r="AI63">
            <v>12.7</v>
          </cell>
          <cell r="AJ63">
            <v>43.2</v>
          </cell>
          <cell r="AK63">
            <v>66.8</v>
          </cell>
          <cell r="AL63">
            <v>17.350000000000001</v>
          </cell>
          <cell r="AM63">
            <v>57.82</v>
          </cell>
          <cell r="AN63">
            <v>16.96</v>
          </cell>
          <cell r="AO63">
            <v>20.440000000000001</v>
          </cell>
          <cell r="AP63">
            <v>144.32</v>
          </cell>
          <cell r="AQ63">
            <v>130.24</v>
          </cell>
          <cell r="AR63">
            <v>16.579999999999998</v>
          </cell>
          <cell r="AS63">
            <v>34.82</v>
          </cell>
          <cell r="AT63">
            <v>0</v>
          </cell>
          <cell r="AU63">
            <v>0</v>
          </cell>
          <cell r="AV63">
            <v>0</v>
          </cell>
          <cell r="AW63">
            <v>0</v>
          </cell>
          <cell r="AX63">
            <v>0</v>
          </cell>
          <cell r="AY63">
            <v>0</v>
          </cell>
          <cell r="AZ63">
            <v>0</v>
          </cell>
          <cell r="BA63">
            <v>0</v>
          </cell>
        </row>
        <row r="64">
          <cell r="B64">
            <v>3</v>
          </cell>
          <cell r="C64">
            <v>0</v>
          </cell>
          <cell r="D64">
            <v>0</v>
          </cell>
          <cell r="E64">
            <v>0</v>
          </cell>
          <cell r="F64">
            <v>0</v>
          </cell>
          <cell r="G64">
            <v>0</v>
          </cell>
          <cell r="H64">
            <v>0</v>
          </cell>
          <cell r="I64">
            <v>0</v>
          </cell>
          <cell r="J64">
            <v>0</v>
          </cell>
          <cell r="K64">
            <v>0</v>
          </cell>
          <cell r="L64">
            <v>0</v>
          </cell>
          <cell r="M64">
            <v>0</v>
          </cell>
          <cell r="N64">
            <v>24</v>
          </cell>
          <cell r="O64">
            <v>23</v>
          </cell>
          <cell r="P64">
            <v>46.6</v>
          </cell>
          <cell r="Q64">
            <v>32.700000000000003</v>
          </cell>
          <cell r="R64">
            <v>46</v>
          </cell>
          <cell r="S64">
            <v>54.3</v>
          </cell>
          <cell r="T64">
            <v>20.7</v>
          </cell>
          <cell r="U64">
            <v>23.8</v>
          </cell>
          <cell r="V64">
            <v>30.1</v>
          </cell>
          <cell r="W64">
            <v>13.6</v>
          </cell>
          <cell r="X64">
            <v>22.2</v>
          </cell>
          <cell r="Y64">
            <v>86.6</v>
          </cell>
          <cell r="Z64">
            <v>11</v>
          </cell>
          <cell r="AA64">
            <v>22.6</v>
          </cell>
          <cell r="AB64">
            <v>31.4</v>
          </cell>
          <cell r="AC64">
            <v>30.8</v>
          </cell>
          <cell r="AD64">
            <v>20</v>
          </cell>
          <cell r="AE64">
            <v>24.1</v>
          </cell>
          <cell r="AF64">
            <v>34.1</v>
          </cell>
          <cell r="AG64">
            <v>17.8</v>
          </cell>
          <cell r="AH64">
            <v>12.7</v>
          </cell>
          <cell r="AI64">
            <v>11.7</v>
          </cell>
          <cell r="AJ64">
            <v>37.4</v>
          </cell>
          <cell r="AK64">
            <v>35.1</v>
          </cell>
          <cell r="AL64">
            <v>17.350000000000001</v>
          </cell>
          <cell r="AM64">
            <v>44.9</v>
          </cell>
          <cell r="AN64">
            <v>13.71</v>
          </cell>
          <cell r="AO64">
            <v>16.21</v>
          </cell>
          <cell r="AP64">
            <v>94.11</v>
          </cell>
          <cell r="AQ64">
            <v>83.07</v>
          </cell>
          <cell r="AR64">
            <v>16.579999999999998</v>
          </cell>
          <cell r="AS64">
            <v>30.79</v>
          </cell>
          <cell r="AT64">
            <v>0</v>
          </cell>
          <cell r="AU64">
            <v>0</v>
          </cell>
          <cell r="AV64">
            <v>0</v>
          </cell>
          <cell r="AW64">
            <v>0</v>
          </cell>
          <cell r="AX64">
            <v>0</v>
          </cell>
          <cell r="AY64">
            <v>0</v>
          </cell>
          <cell r="AZ64">
            <v>0</v>
          </cell>
          <cell r="BA64">
            <v>0</v>
          </cell>
        </row>
        <row r="65">
          <cell r="B65">
            <v>4</v>
          </cell>
          <cell r="C65">
            <v>0</v>
          </cell>
          <cell r="D65">
            <v>0</v>
          </cell>
          <cell r="E65">
            <v>0</v>
          </cell>
          <cell r="F65">
            <v>0</v>
          </cell>
          <cell r="G65">
            <v>0</v>
          </cell>
          <cell r="H65">
            <v>0</v>
          </cell>
          <cell r="I65">
            <v>0</v>
          </cell>
          <cell r="J65">
            <v>0</v>
          </cell>
          <cell r="K65">
            <v>0</v>
          </cell>
          <cell r="L65">
            <v>0</v>
          </cell>
          <cell r="M65">
            <v>0</v>
          </cell>
          <cell r="N65">
            <v>44.8</v>
          </cell>
          <cell r="O65">
            <v>20.3</v>
          </cell>
          <cell r="P65">
            <v>21.6</v>
          </cell>
          <cell r="Q65">
            <v>25</v>
          </cell>
          <cell r="R65">
            <v>49</v>
          </cell>
          <cell r="S65">
            <v>44.8</v>
          </cell>
          <cell r="T65">
            <v>19.5</v>
          </cell>
          <cell r="U65">
            <v>24.7</v>
          </cell>
          <cell r="V65">
            <v>35.6</v>
          </cell>
          <cell r="W65">
            <v>12.5</v>
          </cell>
          <cell r="X65">
            <v>19.2</v>
          </cell>
          <cell r="Y65">
            <v>58.8</v>
          </cell>
          <cell r="Z65">
            <v>11</v>
          </cell>
          <cell r="AA65">
            <v>26.1</v>
          </cell>
          <cell r="AB65">
            <v>18.5</v>
          </cell>
          <cell r="AC65">
            <v>31.2</v>
          </cell>
          <cell r="AD65">
            <v>18.8</v>
          </cell>
          <cell r="AE65">
            <v>19.8</v>
          </cell>
          <cell r="AF65">
            <v>74.5</v>
          </cell>
          <cell r="AG65">
            <v>19</v>
          </cell>
          <cell r="AH65">
            <v>14.7</v>
          </cell>
          <cell r="AI65">
            <v>11.4</v>
          </cell>
          <cell r="AJ65">
            <v>34.9</v>
          </cell>
          <cell r="AK65">
            <v>40.9</v>
          </cell>
          <cell r="AL65">
            <v>16.96</v>
          </cell>
          <cell r="AM65">
            <v>56.75</v>
          </cell>
          <cell r="AN65">
            <v>12.98</v>
          </cell>
          <cell r="AO65">
            <v>15.18</v>
          </cell>
          <cell r="AP65">
            <v>110.58</v>
          </cell>
          <cell r="AQ65">
            <v>98.45</v>
          </cell>
          <cell r="AR65">
            <v>16.21</v>
          </cell>
          <cell r="AS65">
            <v>28.75</v>
          </cell>
          <cell r="AT65">
            <v>0</v>
          </cell>
          <cell r="AU65">
            <v>0</v>
          </cell>
          <cell r="AV65">
            <v>0</v>
          </cell>
          <cell r="AW65">
            <v>0</v>
          </cell>
          <cell r="AX65">
            <v>0</v>
          </cell>
          <cell r="AY65">
            <v>0</v>
          </cell>
          <cell r="AZ65">
            <v>0</v>
          </cell>
          <cell r="BA65">
            <v>0</v>
          </cell>
        </row>
        <row r="66">
          <cell r="B66">
            <v>5</v>
          </cell>
          <cell r="C66">
            <v>0</v>
          </cell>
          <cell r="D66">
            <v>0</v>
          </cell>
          <cell r="E66">
            <v>0</v>
          </cell>
          <cell r="F66">
            <v>0</v>
          </cell>
          <cell r="G66">
            <v>0</v>
          </cell>
          <cell r="H66">
            <v>0</v>
          </cell>
          <cell r="I66">
            <v>0</v>
          </cell>
          <cell r="J66">
            <v>0</v>
          </cell>
          <cell r="K66">
            <v>0</v>
          </cell>
          <cell r="L66">
            <v>0</v>
          </cell>
          <cell r="M66">
            <v>0</v>
          </cell>
          <cell r="N66">
            <v>24</v>
          </cell>
          <cell r="O66">
            <v>20.3</v>
          </cell>
          <cell r="P66">
            <v>30.7</v>
          </cell>
          <cell r="Q66">
            <v>31.7</v>
          </cell>
          <cell r="R66">
            <v>28.1</v>
          </cell>
          <cell r="S66">
            <v>36.1</v>
          </cell>
          <cell r="T66">
            <v>19.5</v>
          </cell>
          <cell r="U66">
            <v>23.8</v>
          </cell>
          <cell r="V66">
            <v>34.1</v>
          </cell>
          <cell r="W66">
            <v>12.3</v>
          </cell>
          <cell r="X66">
            <v>31.1</v>
          </cell>
          <cell r="Y66">
            <v>33</v>
          </cell>
          <cell r="Z66">
            <v>13.1</v>
          </cell>
          <cell r="AA66">
            <v>22.8</v>
          </cell>
          <cell r="AB66">
            <v>30.7</v>
          </cell>
          <cell r="AC66">
            <v>37.700000000000003</v>
          </cell>
          <cell r="AD66">
            <v>18.2</v>
          </cell>
          <cell r="AE66">
            <v>19</v>
          </cell>
          <cell r="AF66">
            <v>34</v>
          </cell>
          <cell r="AG66">
            <v>32.5</v>
          </cell>
          <cell r="AH66">
            <v>18</v>
          </cell>
          <cell r="AI66">
            <v>11</v>
          </cell>
          <cell r="AJ66">
            <v>46.8</v>
          </cell>
          <cell r="AK66">
            <v>32.700000000000003</v>
          </cell>
          <cell r="AL66">
            <v>16.579999999999998</v>
          </cell>
          <cell r="AM66">
            <v>55.69</v>
          </cell>
          <cell r="AN66">
            <v>12.55</v>
          </cell>
          <cell r="AO66">
            <v>14.56</v>
          </cell>
          <cell r="AP66">
            <v>110.58</v>
          </cell>
          <cell r="AQ66">
            <v>98.45</v>
          </cell>
          <cell r="AR66">
            <v>15.86</v>
          </cell>
          <cell r="AS66">
            <v>23.29</v>
          </cell>
          <cell r="AT66">
            <v>0</v>
          </cell>
          <cell r="AU66">
            <v>0</v>
          </cell>
          <cell r="AV66">
            <v>0</v>
          </cell>
          <cell r="AW66">
            <v>0</v>
          </cell>
          <cell r="AX66">
            <v>0</v>
          </cell>
          <cell r="AY66">
            <v>0</v>
          </cell>
          <cell r="AZ66">
            <v>0</v>
          </cell>
          <cell r="BA66">
            <v>0</v>
          </cell>
        </row>
        <row r="67">
          <cell r="B67">
            <v>6</v>
          </cell>
          <cell r="C67">
            <v>0</v>
          </cell>
          <cell r="D67">
            <v>0</v>
          </cell>
          <cell r="E67">
            <v>0</v>
          </cell>
          <cell r="F67">
            <v>0</v>
          </cell>
          <cell r="G67">
            <v>0</v>
          </cell>
          <cell r="H67">
            <v>0</v>
          </cell>
          <cell r="I67">
            <v>0</v>
          </cell>
          <cell r="J67">
            <v>0</v>
          </cell>
          <cell r="K67">
            <v>0</v>
          </cell>
          <cell r="L67">
            <v>0</v>
          </cell>
          <cell r="M67">
            <v>0</v>
          </cell>
          <cell r="N67">
            <v>29.3</v>
          </cell>
          <cell r="O67">
            <v>18.5</v>
          </cell>
          <cell r="P67">
            <v>23.6</v>
          </cell>
          <cell r="Q67">
            <v>37.799999999999997</v>
          </cell>
          <cell r="R67">
            <v>23.6</v>
          </cell>
          <cell r="S67">
            <v>31.5</v>
          </cell>
          <cell r="T67">
            <v>19.3</v>
          </cell>
          <cell r="U67">
            <v>23.3</v>
          </cell>
          <cell r="V67">
            <v>29.8</v>
          </cell>
          <cell r="W67">
            <v>12.3</v>
          </cell>
          <cell r="X67">
            <v>28.2</v>
          </cell>
          <cell r="Y67">
            <v>41.2</v>
          </cell>
          <cell r="Z67">
            <v>18.8</v>
          </cell>
          <cell r="AA67">
            <v>24.4</v>
          </cell>
          <cell r="AB67">
            <v>43.9</v>
          </cell>
          <cell r="AC67">
            <v>29.1</v>
          </cell>
          <cell r="AD67">
            <v>17.899999999999999</v>
          </cell>
          <cell r="AE67">
            <v>18.5</v>
          </cell>
          <cell r="AF67">
            <v>33</v>
          </cell>
          <cell r="AG67">
            <v>20.3</v>
          </cell>
          <cell r="AH67">
            <v>19.8</v>
          </cell>
          <cell r="AI67">
            <v>12.1</v>
          </cell>
          <cell r="AJ67">
            <v>82.9</v>
          </cell>
          <cell r="AK67">
            <v>30.8</v>
          </cell>
          <cell r="AL67">
            <v>16.21</v>
          </cell>
          <cell r="AM67">
            <v>43.99</v>
          </cell>
          <cell r="AN67">
            <v>12.76</v>
          </cell>
          <cell r="AO67">
            <v>14.86</v>
          </cell>
          <cell r="AP67">
            <v>74.05</v>
          </cell>
          <cell r="AQ67">
            <v>75.3</v>
          </cell>
          <cell r="AR67">
            <v>15.51</v>
          </cell>
          <cell r="AS67">
            <v>29.42</v>
          </cell>
          <cell r="AT67">
            <v>0</v>
          </cell>
          <cell r="AU67">
            <v>0</v>
          </cell>
          <cell r="AV67">
            <v>0</v>
          </cell>
          <cell r="AW67">
            <v>0</v>
          </cell>
          <cell r="AX67">
            <v>0</v>
          </cell>
          <cell r="AY67">
            <v>0</v>
          </cell>
          <cell r="AZ67">
            <v>0</v>
          </cell>
          <cell r="BA67">
            <v>0</v>
          </cell>
        </row>
        <row r="68">
          <cell r="B68">
            <v>7</v>
          </cell>
          <cell r="C68">
            <v>0</v>
          </cell>
          <cell r="D68">
            <v>0</v>
          </cell>
          <cell r="E68">
            <v>0</v>
          </cell>
          <cell r="F68">
            <v>0</v>
          </cell>
          <cell r="G68">
            <v>0</v>
          </cell>
          <cell r="H68">
            <v>0</v>
          </cell>
          <cell r="I68">
            <v>0</v>
          </cell>
          <cell r="J68">
            <v>0</v>
          </cell>
          <cell r="K68">
            <v>0</v>
          </cell>
          <cell r="L68">
            <v>0</v>
          </cell>
          <cell r="M68">
            <v>0</v>
          </cell>
          <cell r="N68">
            <v>39.5</v>
          </cell>
          <cell r="O68">
            <v>17.3</v>
          </cell>
          <cell r="P68">
            <v>19.7</v>
          </cell>
          <cell r="Q68">
            <v>33.9</v>
          </cell>
          <cell r="R68">
            <v>24.6</v>
          </cell>
          <cell r="S68">
            <v>26.4</v>
          </cell>
          <cell r="T68">
            <v>18.8</v>
          </cell>
          <cell r="U68">
            <v>29.9</v>
          </cell>
          <cell r="V68">
            <v>26.7</v>
          </cell>
          <cell r="W68">
            <v>11</v>
          </cell>
          <cell r="X68">
            <v>25.9</v>
          </cell>
          <cell r="Y68">
            <v>38.4</v>
          </cell>
          <cell r="Z68">
            <v>20.2</v>
          </cell>
          <cell r="AA68">
            <v>83.7</v>
          </cell>
          <cell r="AB68">
            <v>36.700000000000003</v>
          </cell>
          <cell r="AC68">
            <v>28.4</v>
          </cell>
          <cell r="AD68">
            <v>17.399999999999999</v>
          </cell>
          <cell r="AE68">
            <v>17.5</v>
          </cell>
          <cell r="AF68">
            <v>43.5</v>
          </cell>
          <cell r="AH68">
            <v>23.5</v>
          </cell>
          <cell r="AI68">
            <v>17.8</v>
          </cell>
          <cell r="AJ68">
            <v>50.6</v>
          </cell>
          <cell r="AK68">
            <v>44.8</v>
          </cell>
          <cell r="AL68">
            <v>16.579999999999998</v>
          </cell>
          <cell r="AM68">
            <v>53.62</v>
          </cell>
          <cell r="AN68">
            <v>12.76</v>
          </cell>
          <cell r="AO68">
            <v>14.86</v>
          </cell>
          <cell r="AP68">
            <v>107.47</v>
          </cell>
          <cell r="AQ68">
            <v>95.54</v>
          </cell>
          <cell r="AR68">
            <v>15.86</v>
          </cell>
          <cell r="AS68">
            <v>27.13</v>
          </cell>
          <cell r="AT68">
            <v>0</v>
          </cell>
          <cell r="AU68">
            <v>0</v>
          </cell>
          <cell r="AV68">
            <v>0</v>
          </cell>
          <cell r="AW68">
            <v>0</v>
          </cell>
          <cell r="AX68">
            <v>0</v>
          </cell>
          <cell r="AY68">
            <v>0</v>
          </cell>
          <cell r="AZ68">
            <v>0</v>
          </cell>
          <cell r="BA68">
            <v>0</v>
          </cell>
        </row>
        <row r="69">
          <cell r="B69">
            <v>8</v>
          </cell>
          <cell r="C69">
            <v>0</v>
          </cell>
          <cell r="D69">
            <v>0</v>
          </cell>
          <cell r="E69">
            <v>0</v>
          </cell>
          <cell r="F69">
            <v>0</v>
          </cell>
          <cell r="G69">
            <v>0</v>
          </cell>
          <cell r="H69">
            <v>0</v>
          </cell>
          <cell r="I69">
            <v>0</v>
          </cell>
          <cell r="J69">
            <v>0</v>
          </cell>
          <cell r="K69">
            <v>0</v>
          </cell>
          <cell r="L69">
            <v>0</v>
          </cell>
          <cell r="M69">
            <v>0</v>
          </cell>
          <cell r="N69">
            <v>21.1</v>
          </cell>
          <cell r="O69">
            <v>22.2</v>
          </cell>
          <cell r="P69">
            <v>17.7</v>
          </cell>
          <cell r="Q69">
            <v>30.5</v>
          </cell>
          <cell r="R69">
            <v>22.1</v>
          </cell>
          <cell r="S69">
            <v>23.1</v>
          </cell>
          <cell r="T69">
            <v>18.3</v>
          </cell>
          <cell r="U69">
            <v>24.7</v>
          </cell>
          <cell r="V69">
            <v>31</v>
          </cell>
          <cell r="W69">
            <v>11.9</v>
          </cell>
          <cell r="X69">
            <v>23.9</v>
          </cell>
          <cell r="Y69">
            <v>34.5</v>
          </cell>
          <cell r="Z69">
            <v>14.1</v>
          </cell>
          <cell r="AA69">
            <v>42.9</v>
          </cell>
          <cell r="AB69">
            <v>29.7</v>
          </cell>
          <cell r="AC69">
            <v>25</v>
          </cell>
          <cell r="AD69">
            <v>16.7</v>
          </cell>
          <cell r="AE69">
            <v>18</v>
          </cell>
          <cell r="AF69">
            <v>40.4</v>
          </cell>
          <cell r="AH69">
            <v>19.5</v>
          </cell>
          <cell r="AI69">
            <v>15.7</v>
          </cell>
          <cell r="AJ69">
            <v>41.5</v>
          </cell>
          <cell r="AK69">
            <v>32.700000000000003</v>
          </cell>
          <cell r="AL69">
            <v>19.96</v>
          </cell>
          <cell r="AM69">
            <v>53.62</v>
          </cell>
          <cell r="AN69">
            <v>34.82</v>
          </cell>
          <cell r="AO69">
            <v>41.34</v>
          </cell>
          <cell r="AP69">
            <v>88.49</v>
          </cell>
          <cell r="AQ69">
            <v>77.84</v>
          </cell>
          <cell r="AR69">
            <v>19.04</v>
          </cell>
          <cell r="AS69">
            <v>21.43</v>
          </cell>
          <cell r="AT69">
            <v>0</v>
          </cell>
          <cell r="AU69">
            <v>0</v>
          </cell>
          <cell r="AV69">
            <v>0</v>
          </cell>
          <cell r="AW69">
            <v>0</v>
          </cell>
          <cell r="AX69">
            <v>0</v>
          </cell>
          <cell r="AY69">
            <v>0</v>
          </cell>
          <cell r="AZ69">
            <v>0</v>
          </cell>
          <cell r="BA69">
            <v>0</v>
          </cell>
        </row>
        <row r="70">
          <cell r="B70">
            <v>9</v>
          </cell>
          <cell r="C70">
            <v>0</v>
          </cell>
          <cell r="D70">
            <v>0</v>
          </cell>
          <cell r="E70">
            <v>0</v>
          </cell>
          <cell r="F70">
            <v>0</v>
          </cell>
          <cell r="G70">
            <v>0</v>
          </cell>
          <cell r="H70">
            <v>0</v>
          </cell>
          <cell r="I70">
            <v>0</v>
          </cell>
          <cell r="J70">
            <v>0</v>
          </cell>
          <cell r="K70">
            <v>0</v>
          </cell>
          <cell r="L70">
            <v>0</v>
          </cell>
          <cell r="M70">
            <v>0</v>
          </cell>
          <cell r="N70">
            <v>24</v>
          </cell>
          <cell r="O70">
            <v>26.3</v>
          </cell>
          <cell r="P70">
            <v>16.3</v>
          </cell>
          <cell r="Q70">
            <v>37.799999999999997</v>
          </cell>
          <cell r="R70">
            <v>22.5</v>
          </cell>
          <cell r="S70">
            <v>22.6</v>
          </cell>
          <cell r="T70">
            <v>16.3</v>
          </cell>
          <cell r="U70">
            <v>25</v>
          </cell>
          <cell r="V70">
            <v>30.9</v>
          </cell>
          <cell r="W70">
            <v>13.1</v>
          </cell>
          <cell r="X70">
            <v>32.299999999999997</v>
          </cell>
          <cell r="Y70">
            <v>33.1</v>
          </cell>
          <cell r="Z70">
            <v>13.2</v>
          </cell>
          <cell r="AA70">
            <v>33.299999999999997</v>
          </cell>
          <cell r="AB70">
            <v>30.1</v>
          </cell>
          <cell r="AC70">
            <v>24.3</v>
          </cell>
          <cell r="AD70">
            <v>16.2</v>
          </cell>
          <cell r="AE70">
            <v>16.2</v>
          </cell>
          <cell r="AF70">
            <v>32.5</v>
          </cell>
          <cell r="AH70">
            <v>15.1</v>
          </cell>
          <cell r="AI70">
            <v>12.9</v>
          </cell>
          <cell r="AJ70">
            <v>44.3</v>
          </cell>
          <cell r="AK70">
            <v>32.6</v>
          </cell>
          <cell r="AL70">
            <v>16.21</v>
          </cell>
          <cell r="AM70">
            <v>48.65</v>
          </cell>
          <cell r="AN70">
            <v>15.18</v>
          </cell>
          <cell r="AO70">
            <v>18.170000000000002</v>
          </cell>
          <cell r="AP70">
            <v>71.58</v>
          </cell>
          <cell r="AQ70">
            <v>62.21</v>
          </cell>
          <cell r="AR70">
            <v>23.56</v>
          </cell>
          <cell r="AS70">
            <v>26.2</v>
          </cell>
          <cell r="AT70">
            <v>0</v>
          </cell>
          <cell r="AU70">
            <v>0</v>
          </cell>
          <cell r="AV70">
            <v>0</v>
          </cell>
          <cell r="AW70">
            <v>0</v>
          </cell>
          <cell r="AX70">
            <v>0</v>
          </cell>
          <cell r="AY70">
            <v>0</v>
          </cell>
          <cell r="AZ70">
            <v>0</v>
          </cell>
          <cell r="BA70">
            <v>0</v>
          </cell>
        </row>
        <row r="71">
          <cell r="B71">
            <v>10</v>
          </cell>
          <cell r="C71">
            <v>0</v>
          </cell>
          <cell r="D71">
            <v>0</v>
          </cell>
          <cell r="E71">
            <v>0</v>
          </cell>
          <cell r="F71">
            <v>0</v>
          </cell>
          <cell r="G71">
            <v>0</v>
          </cell>
          <cell r="H71">
            <v>0</v>
          </cell>
          <cell r="I71">
            <v>0</v>
          </cell>
          <cell r="J71">
            <v>0</v>
          </cell>
          <cell r="K71">
            <v>0</v>
          </cell>
          <cell r="L71">
            <v>0</v>
          </cell>
          <cell r="M71">
            <v>0</v>
          </cell>
          <cell r="N71">
            <v>24</v>
          </cell>
          <cell r="O71">
            <v>18.5</v>
          </cell>
          <cell r="P71">
            <v>15.6</v>
          </cell>
          <cell r="Q71">
            <v>33.9</v>
          </cell>
          <cell r="R71">
            <v>20.8</v>
          </cell>
          <cell r="S71">
            <v>22.9</v>
          </cell>
          <cell r="T71">
            <v>16</v>
          </cell>
          <cell r="U71">
            <v>22.4</v>
          </cell>
          <cell r="V71">
            <v>25.9</v>
          </cell>
          <cell r="W71">
            <v>10.3</v>
          </cell>
          <cell r="X71">
            <v>29.1</v>
          </cell>
          <cell r="Y71">
            <v>32.1</v>
          </cell>
          <cell r="Z71">
            <v>15.4</v>
          </cell>
          <cell r="AA71">
            <v>28.6</v>
          </cell>
          <cell r="AB71">
            <v>20.7</v>
          </cell>
          <cell r="AC71">
            <v>23.3</v>
          </cell>
          <cell r="AD71">
            <v>16.899999999999999</v>
          </cell>
          <cell r="AE71">
            <v>16.600000000000001</v>
          </cell>
          <cell r="AF71">
            <v>31.6</v>
          </cell>
          <cell r="AH71">
            <v>16.100000000000001</v>
          </cell>
          <cell r="AI71">
            <v>11.5</v>
          </cell>
          <cell r="AJ71">
            <v>37.1</v>
          </cell>
          <cell r="AK71">
            <v>29.5</v>
          </cell>
          <cell r="AL71">
            <v>16.579999999999998</v>
          </cell>
          <cell r="AM71">
            <v>47.7</v>
          </cell>
          <cell r="AN71">
            <v>13.98</v>
          </cell>
          <cell r="AO71">
            <v>16.579999999999998</v>
          </cell>
          <cell r="AP71">
            <v>63.34</v>
          </cell>
          <cell r="AQ71">
            <v>54.65</v>
          </cell>
          <cell r="AR71">
            <v>21.95</v>
          </cell>
          <cell r="AS71">
            <v>20.440000000000001</v>
          </cell>
          <cell r="AT71">
            <v>0</v>
          </cell>
          <cell r="AU71">
            <v>0</v>
          </cell>
          <cell r="AV71">
            <v>0</v>
          </cell>
          <cell r="AW71">
            <v>0</v>
          </cell>
          <cell r="AX71">
            <v>0</v>
          </cell>
          <cell r="AY71">
            <v>0</v>
          </cell>
          <cell r="AZ71">
            <v>0</v>
          </cell>
          <cell r="BA71">
            <v>0</v>
          </cell>
        </row>
        <row r="72">
          <cell r="B72">
            <v>11</v>
          </cell>
          <cell r="C72">
            <v>0</v>
          </cell>
          <cell r="D72">
            <v>0</v>
          </cell>
          <cell r="E72">
            <v>0</v>
          </cell>
          <cell r="F72">
            <v>0</v>
          </cell>
          <cell r="G72">
            <v>0</v>
          </cell>
          <cell r="H72">
            <v>0</v>
          </cell>
          <cell r="I72">
            <v>0</v>
          </cell>
          <cell r="J72">
            <v>0</v>
          </cell>
          <cell r="K72">
            <v>0</v>
          </cell>
          <cell r="L72">
            <v>0</v>
          </cell>
          <cell r="M72">
            <v>0</v>
          </cell>
          <cell r="N72">
            <v>24</v>
          </cell>
          <cell r="O72">
            <v>17.3</v>
          </cell>
          <cell r="P72">
            <v>21.5</v>
          </cell>
          <cell r="Q72">
            <v>28.2</v>
          </cell>
          <cell r="R72">
            <v>22.1</v>
          </cell>
          <cell r="S72">
            <v>20.7</v>
          </cell>
          <cell r="T72">
            <v>16</v>
          </cell>
          <cell r="U72">
            <v>15.6</v>
          </cell>
          <cell r="V72">
            <v>23.6</v>
          </cell>
          <cell r="W72">
            <v>10</v>
          </cell>
          <cell r="X72">
            <v>23.9</v>
          </cell>
          <cell r="Y72">
            <v>36.1</v>
          </cell>
          <cell r="Z72">
            <v>13.1</v>
          </cell>
          <cell r="AA72">
            <v>26.8</v>
          </cell>
          <cell r="AB72">
            <v>16.8</v>
          </cell>
          <cell r="AC72">
            <v>29.4</v>
          </cell>
          <cell r="AD72">
            <v>18</v>
          </cell>
          <cell r="AE72">
            <v>14.7</v>
          </cell>
          <cell r="AF72">
            <v>52.7</v>
          </cell>
          <cell r="AH72">
            <v>33.700000000000003</v>
          </cell>
          <cell r="AI72">
            <v>11.7</v>
          </cell>
          <cell r="AJ72">
            <v>30.9</v>
          </cell>
          <cell r="AK72">
            <v>71.400000000000006</v>
          </cell>
          <cell r="AL72">
            <v>58.9</v>
          </cell>
          <cell r="AM72">
            <v>44.9</v>
          </cell>
          <cell r="AN72">
            <v>21.95</v>
          </cell>
          <cell r="AO72">
            <v>26.5</v>
          </cell>
          <cell r="AP72">
            <v>62.21</v>
          </cell>
          <cell r="AQ72">
            <v>53.62</v>
          </cell>
          <cell r="AR72">
            <v>20.93</v>
          </cell>
          <cell r="AS72">
            <v>18.38</v>
          </cell>
          <cell r="AT72">
            <v>0</v>
          </cell>
          <cell r="AU72">
            <v>0</v>
          </cell>
          <cell r="AV72">
            <v>0</v>
          </cell>
          <cell r="AW72">
            <v>0</v>
          </cell>
          <cell r="AX72">
            <v>0</v>
          </cell>
          <cell r="AY72">
            <v>0</v>
          </cell>
          <cell r="AZ72">
            <v>0</v>
          </cell>
          <cell r="BA72">
            <v>0</v>
          </cell>
        </row>
        <row r="73">
          <cell r="B73">
            <v>12</v>
          </cell>
          <cell r="C73">
            <v>0</v>
          </cell>
          <cell r="D73">
            <v>0</v>
          </cell>
          <cell r="E73">
            <v>0</v>
          </cell>
          <cell r="F73">
            <v>0</v>
          </cell>
          <cell r="G73">
            <v>0</v>
          </cell>
          <cell r="H73">
            <v>0</v>
          </cell>
          <cell r="I73">
            <v>0</v>
          </cell>
          <cell r="J73">
            <v>0</v>
          </cell>
          <cell r="K73">
            <v>0</v>
          </cell>
          <cell r="L73">
            <v>0</v>
          </cell>
          <cell r="M73">
            <v>0</v>
          </cell>
          <cell r="N73">
            <v>44.8</v>
          </cell>
          <cell r="O73">
            <v>16.8</v>
          </cell>
          <cell r="P73">
            <v>27.1</v>
          </cell>
          <cell r="Q73">
            <v>33.9</v>
          </cell>
          <cell r="R73">
            <v>24</v>
          </cell>
          <cell r="S73">
            <v>21.5</v>
          </cell>
          <cell r="T73">
            <v>16</v>
          </cell>
          <cell r="U73">
            <v>12.6</v>
          </cell>
          <cell r="V73">
            <v>25.1</v>
          </cell>
          <cell r="W73">
            <v>12.8</v>
          </cell>
          <cell r="X73">
            <v>25.9</v>
          </cell>
          <cell r="Y73">
            <v>47.1</v>
          </cell>
          <cell r="Z73">
            <v>21.2</v>
          </cell>
          <cell r="AA73">
            <v>23.6</v>
          </cell>
          <cell r="AB73">
            <v>18.899999999999999</v>
          </cell>
          <cell r="AC73">
            <v>29.8</v>
          </cell>
          <cell r="AD73">
            <v>17.399999999999999</v>
          </cell>
          <cell r="AE73">
            <v>14.2</v>
          </cell>
          <cell r="AF73">
            <v>50.2</v>
          </cell>
          <cell r="AH73">
            <v>21.2</v>
          </cell>
          <cell r="AI73">
            <v>11.4</v>
          </cell>
          <cell r="AJ73">
            <v>25.3</v>
          </cell>
          <cell r="AK73">
            <v>36.5</v>
          </cell>
          <cell r="AL73">
            <v>107.47</v>
          </cell>
          <cell r="AM73">
            <v>37.979999999999997</v>
          </cell>
          <cell r="AN73">
            <v>20.440000000000001</v>
          </cell>
          <cell r="AO73">
            <v>24.7</v>
          </cell>
          <cell r="AP73">
            <v>52.6</v>
          </cell>
          <cell r="AQ73">
            <v>44.9</v>
          </cell>
          <cell r="AR73">
            <v>19.96</v>
          </cell>
          <cell r="AS73">
            <v>29.42</v>
          </cell>
          <cell r="AT73">
            <v>0</v>
          </cell>
          <cell r="AU73">
            <v>0</v>
          </cell>
          <cell r="AV73">
            <v>0</v>
          </cell>
          <cell r="AW73">
            <v>0</v>
          </cell>
          <cell r="AX73">
            <v>0</v>
          </cell>
          <cell r="AY73">
            <v>0</v>
          </cell>
          <cell r="AZ73">
            <v>0</v>
          </cell>
          <cell r="BA73">
            <v>0</v>
          </cell>
        </row>
        <row r="74">
          <cell r="B74">
            <v>13</v>
          </cell>
          <cell r="C74">
            <v>0</v>
          </cell>
          <cell r="D74">
            <v>0</v>
          </cell>
          <cell r="E74">
            <v>0</v>
          </cell>
          <cell r="F74">
            <v>0</v>
          </cell>
          <cell r="G74">
            <v>0</v>
          </cell>
          <cell r="H74">
            <v>0</v>
          </cell>
          <cell r="I74">
            <v>0</v>
          </cell>
          <cell r="J74">
            <v>0</v>
          </cell>
          <cell r="K74">
            <v>0</v>
          </cell>
          <cell r="L74">
            <v>0</v>
          </cell>
          <cell r="M74">
            <v>0</v>
          </cell>
          <cell r="N74">
            <v>27</v>
          </cell>
          <cell r="O74">
            <v>16.8</v>
          </cell>
          <cell r="P74">
            <v>20.3</v>
          </cell>
          <cell r="Q74">
            <v>37.799999999999997</v>
          </cell>
          <cell r="R74">
            <v>19.899999999999999</v>
          </cell>
          <cell r="S74">
            <v>21.8</v>
          </cell>
          <cell r="T74">
            <v>16</v>
          </cell>
          <cell r="U74">
            <v>11.6</v>
          </cell>
          <cell r="V74">
            <v>28.1</v>
          </cell>
          <cell r="W74">
            <v>13.6</v>
          </cell>
          <cell r="X74">
            <v>31.4</v>
          </cell>
          <cell r="Y74">
            <v>43.5</v>
          </cell>
          <cell r="Z74">
            <v>14.8</v>
          </cell>
          <cell r="AA74">
            <v>19.3</v>
          </cell>
          <cell r="AB74">
            <v>26.5</v>
          </cell>
          <cell r="AC74">
            <v>48.8</v>
          </cell>
          <cell r="AD74">
            <v>19.5</v>
          </cell>
          <cell r="AE74">
            <v>14.2</v>
          </cell>
          <cell r="AF74">
            <v>41</v>
          </cell>
          <cell r="AH74">
            <v>18.5</v>
          </cell>
          <cell r="AI74">
            <v>11</v>
          </cell>
          <cell r="AJ74">
            <v>28.6</v>
          </cell>
          <cell r="AK74">
            <v>54.9</v>
          </cell>
          <cell r="AL74">
            <v>51.6</v>
          </cell>
          <cell r="AM74">
            <v>31.14</v>
          </cell>
          <cell r="AN74">
            <v>15.86</v>
          </cell>
          <cell r="AO74">
            <v>19.04</v>
          </cell>
          <cell r="AP74">
            <v>46.75</v>
          </cell>
          <cell r="AQ74">
            <v>39.64</v>
          </cell>
          <cell r="AR74">
            <v>43.99</v>
          </cell>
          <cell r="AS74">
            <v>19.04</v>
          </cell>
          <cell r="AT74">
            <v>0</v>
          </cell>
          <cell r="AU74">
            <v>0</v>
          </cell>
          <cell r="AV74">
            <v>0</v>
          </cell>
          <cell r="AW74">
            <v>0</v>
          </cell>
          <cell r="AX74">
            <v>0</v>
          </cell>
          <cell r="AY74">
            <v>0</v>
          </cell>
          <cell r="AZ74">
            <v>0</v>
          </cell>
          <cell r="BA74">
            <v>0</v>
          </cell>
        </row>
        <row r="75">
          <cell r="B75">
            <v>14</v>
          </cell>
          <cell r="C75">
            <v>0</v>
          </cell>
          <cell r="D75">
            <v>0</v>
          </cell>
          <cell r="E75">
            <v>0</v>
          </cell>
          <cell r="F75">
            <v>0</v>
          </cell>
          <cell r="G75">
            <v>0</v>
          </cell>
          <cell r="H75">
            <v>0</v>
          </cell>
          <cell r="I75">
            <v>0</v>
          </cell>
          <cell r="J75">
            <v>0</v>
          </cell>
          <cell r="K75">
            <v>0</v>
          </cell>
          <cell r="L75">
            <v>0</v>
          </cell>
          <cell r="M75">
            <v>0</v>
          </cell>
          <cell r="N75">
            <v>44.8</v>
          </cell>
          <cell r="O75">
            <v>18.600000000000001</v>
          </cell>
          <cell r="P75">
            <v>28.6</v>
          </cell>
          <cell r="Q75">
            <v>26</v>
          </cell>
          <cell r="R75">
            <v>20.8</v>
          </cell>
          <cell r="S75">
            <v>28.8</v>
          </cell>
          <cell r="T75">
            <v>33.299999999999997</v>
          </cell>
          <cell r="U75">
            <v>11.1</v>
          </cell>
          <cell r="V75">
            <v>30.8</v>
          </cell>
          <cell r="W75">
            <v>10.3</v>
          </cell>
          <cell r="X75">
            <v>29.3</v>
          </cell>
          <cell r="Y75">
            <v>42.9</v>
          </cell>
          <cell r="Z75">
            <v>14.2</v>
          </cell>
          <cell r="AA75">
            <v>18.5</v>
          </cell>
          <cell r="AB75">
            <v>24.4</v>
          </cell>
          <cell r="AC75">
            <v>67</v>
          </cell>
          <cell r="AD75">
            <v>24.1</v>
          </cell>
          <cell r="AE75">
            <v>14.2</v>
          </cell>
          <cell r="AF75">
            <v>59.5</v>
          </cell>
          <cell r="AH75">
            <v>16.399999999999999</v>
          </cell>
          <cell r="AI75">
            <v>13.9</v>
          </cell>
          <cell r="AJ75">
            <v>26.6</v>
          </cell>
          <cell r="AK75">
            <v>60.6</v>
          </cell>
          <cell r="AL75">
            <v>33.31</v>
          </cell>
          <cell r="AM75">
            <v>27.77</v>
          </cell>
          <cell r="AN75">
            <v>15.51</v>
          </cell>
          <cell r="AO75">
            <v>18.600000000000001</v>
          </cell>
          <cell r="AP75">
            <v>43.1</v>
          </cell>
          <cell r="AQ75">
            <v>36.380000000000003</v>
          </cell>
          <cell r="AR75">
            <v>34.06</v>
          </cell>
          <cell r="AS75">
            <v>18.170000000000002</v>
          </cell>
          <cell r="AT75">
            <v>0</v>
          </cell>
          <cell r="AU75">
            <v>0</v>
          </cell>
          <cell r="AV75">
            <v>0</v>
          </cell>
          <cell r="AW75">
            <v>0</v>
          </cell>
          <cell r="AX75">
            <v>0</v>
          </cell>
          <cell r="AY75">
            <v>0</v>
          </cell>
          <cell r="AZ75">
            <v>0</v>
          </cell>
          <cell r="BA75">
            <v>0</v>
          </cell>
        </row>
        <row r="76">
          <cell r="B76">
            <v>15</v>
          </cell>
          <cell r="C76">
            <v>0</v>
          </cell>
          <cell r="D76">
            <v>0</v>
          </cell>
          <cell r="E76">
            <v>0</v>
          </cell>
          <cell r="F76">
            <v>0</v>
          </cell>
          <cell r="G76">
            <v>0</v>
          </cell>
          <cell r="H76">
            <v>0</v>
          </cell>
          <cell r="I76">
            <v>0</v>
          </cell>
          <cell r="J76">
            <v>0</v>
          </cell>
          <cell r="K76">
            <v>0</v>
          </cell>
          <cell r="L76">
            <v>0</v>
          </cell>
          <cell r="M76">
            <v>0</v>
          </cell>
          <cell r="N76">
            <v>38.700000000000003</v>
          </cell>
          <cell r="O76">
            <v>16</v>
          </cell>
          <cell r="P76">
            <v>19.899999999999999</v>
          </cell>
          <cell r="Q76">
            <v>43.2</v>
          </cell>
          <cell r="R76">
            <v>47.2</v>
          </cell>
          <cell r="S76">
            <v>21.6</v>
          </cell>
          <cell r="T76">
            <v>21.2</v>
          </cell>
          <cell r="U76">
            <v>11.1</v>
          </cell>
          <cell r="V76">
            <v>47.3</v>
          </cell>
          <cell r="W76">
            <v>16.2</v>
          </cell>
          <cell r="X76">
            <v>38.1</v>
          </cell>
          <cell r="Y76">
            <v>39.9</v>
          </cell>
          <cell r="Z76">
            <v>11.5</v>
          </cell>
          <cell r="AA76">
            <v>23.6</v>
          </cell>
          <cell r="AB76">
            <v>26.2</v>
          </cell>
          <cell r="AC76">
            <v>40.200000000000003</v>
          </cell>
          <cell r="AD76">
            <v>22.8</v>
          </cell>
          <cell r="AE76">
            <v>13.7</v>
          </cell>
          <cell r="AF76">
            <v>105.5</v>
          </cell>
          <cell r="AH76">
            <v>18.5</v>
          </cell>
          <cell r="AI76">
            <v>17.399999999999999</v>
          </cell>
          <cell r="AJ76">
            <v>24</v>
          </cell>
          <cell r="AK76">
            <v>41.5</v>
          </cell>
          <cell r="AL76">
            <v>27.13</v>
          </cell>
          <cell r="AM76">
            <v>26.5</v>
          </cell>
          <cell r="AN76">
            <v>17.75</v>
          </cell>
          <cell r="AO76">
            <v>21.43</v>
          </cell>
          <cell r="AP76">
            <v>41.34</v>
          </cell>
          <cell r="AQ76">
            <v>34.82</v>
          </cell>
          <cell r="AR76">
            <v>37.17</v>
          </cell>
          <cell r="AS76">
            <v>32.94</v>
          </cell>
          <cell r="AT76">
            <v>0</v>
          </cell>
          <cell r="AU76">
            <v>0</v>
          </cell>
          <cell r="AV76">
            <v>0</v>
          </cell>
          <cell r="AW76">
            <v>0</v>
          </cell>
          <cell r="AX76">
            <v>0</v>
          </cell>
          <cell r="AY76">
            <v>0</v>
          </cell>
          <cell r="AZ76">
            <v>0</v>
          </cell>
          <cell r="BA76">
            <v>0</v>
          </cell>
        </row>
        <row r="77">
          <cell r="B77">
            <v>16</v>
          </cell>
          <cell r="C77">
            <v>0</v>
          </cell>
          <cell r="D77">
            <v>0</v>
          </cell>
          <cell r="E77">
            <v>0</v>
          </cell>
          <cell r="F77">
            <v>0</v>
          </cell>
          <cell r="G77">
            <v>0</v>
          </cell>
          <cell r="H77">
            <v>0</v>
          </cell>
          <cell r="I77">
            <v>0</v>
          </cell>
          <cell r="J77">
            <v>0</v>
          </cell>
          <cell r="K77">
            <v>0</v>
          </cell>
          <cell r="L77">
            <v>0</v>
          </cell>
          <cell r="M77">
            <v>0</v>
          </cell>
          <cell r="N77">
            <v>33.799999999999997</v>
          </cell>
          <cell r="O77">
            <v>16</v>
          </cell>
          <cell r="P77">
            <v>17.2</v>
          </cell>
          <cell r="Q77">
            <v>30.3</v>
          </cell>
          <cell r="R77">
            <v>32.6</v>
          </cell>
          <cell r="S77">
            <v>19.100000000000001</v>
          </cell>
          <cell r="T77">
            <v>35.4</v>
          </cell>
          <cell r="U77">
            <v>10.6</v>
          </cell>
          <cell r="V77">
            <v>31.2</v>
          </cell>
          <cell r="W77">
            <v>10.6</v>
          </cell>
          <cell r="X77">
            <v>36.5</v>
          </cell>
          <cell r="Y77">
            <v>36</v>
          </cell>
          <cell r="Z77">
            <v>11.9</v>
          </cell>
          <cell r="AA77">
            <v>21.4</v>
          </cell>
          <cell r="AB77">
            <v>19.100000000000001</v>
          </cell>
          <cell r="AC77">
            <v>34.799999999999997</v>
          </cell>
          <cell r="AD77">
            <v>48.4</v>
          </cell>
          <cell r="AE77">
            <v>13.7</v>
          </cell>
          <cell r="AF77">
            <v>91.3</v>
          </cell>
          <cell r="AH77">
            <v>26</v>
          </cell>
          <cell r="AI77">
            <v>17.600000000000001</v>
          </cell>
          <cell r="AJ77">
            <v>23.7</v>
          </cell>
          <cell r="AK77">
            <v>38.5</v>
          </cell>
          <cell r="AL77">
            <v>23.56</v>
          </cell>
          <cell r="AM77">
            <v>36.380000000000003</v>
          </cell>
          <cell r="AN77">
            <v>21.43</v>
          </cell>
          <cell r="AO77">
            <v>25.89</v>
          </cell>
          <cell r="AP77">
            <v>61.09</v>
          </cell>
          <cell r="AQ77">
            <v>52.6</v>
          </cell>
          <cell r="AR77">
            <v>20.440000000000001</v>
          </cell>
          <cell r="AS77">
            <v>23.29</v>
          </cell>
          <cell r="AT77">
            <v>0</v>
          </cell>
          <cell r="AU77">
            <v>0</v>
          </cell>
          <cell r="AV77">
            <v>0</v>
          </cell>
          <cell r="AW77">
            <v>0</v>
          </cell>
          <cell r="AX77">
            <v>0</v>
          </cell>
          <cell r="AY77">
            <v>0</v>
          </cell>
          <cell r="AZ77">
            <v>0</v>
          </cell>
          <cell r="BA77">
            <v>0</v>
          </cell>
        </row>
        <row r="78">
          <cell r="B78">
            <v>17</v>
          </cell>
          <cell r="C78">
            <v>0</v>
          </cell>
          <cell r="D78">
            <v>0</v>
          </cell>
          <cell r="E78">
            <v>0</v>
          </cell>
          <cell r="F78">
            <v>0</v>
          </cell>
          <cell r="G78">
            <v>0</v>
          </cell>
          <cell r="H78">
            <v>0</v>
          </cell>
          <cell r="I78">
            <v>0</v>
          </cell>
          <cell r="J78">
            <v>0</v>
          </cell>
          <cell r="K78">
            <v>0</v>
          </cell>
          <cell r="L78">
            <v>0</v>
          </cell>
          <cell r="M78">
            <v>0</v>
          </cell>
          <cell r="N78">
            <v>36</v>
          </cell>
          <cell r="O78">
            <v>21.3</v>
          </cell>
          <cell r="P78">
            <v>16.7</v>
          </cell>
          <cell r="Q78">
            <v>28.2</v>
          </cell>
          <cell r="R78">
            <v>33.799999999999997</v>
          </cell>
          <cell r="S78">
            <v>36.299999999999997</v>
          </cell>
          <cell r="T78">
            <v>23</v>
          </cell>
          <cell r="U78">
            <v>12.4</v>
          </cell>
          <cell r="V78">
            <v>60</v>
          </cell>
          <cell r="W78">
            <v>18.8</v>
          </cell>
          <cell r="X78">
            <v>27.2</v>
          </cell>
          <cell r="Y78">
            <v>33.6</v>
          </cell>
          <cell r="Z78">
            <v>11.7</v>
          </cell>
          <cell r="AA78">
            <v>20.3</v>
          </cell>
          <cell r="AB78">
            <v>18.100000000000001</v>
          </cell>
          <cell r="AC78">
            <v>31.2</v>
          </cell>
          <cell r="AD78">
            <v>28.3</v>
          </cell>
          <cell r="AE78">
            <v>16.2</v>
          </cell>
          <cell r="AF78">
            <v>70.7</v>
          </cell>
          <cell r="AH78">
            <v>19.2</v>
          </cell>
          <cell r="AI78">
            <v>24.5</v>
          </cell>
          <cell r="AJ78">
            <v>28.6</v>
          </cell>
          <cell r="AK78">
            <v>55.6</v>
          </cell>
          <cell r="AL78">
            <v>21.43</v>
          </cell>
          <cell r="AM78">
            <v>44.9</v>
          </cell>
          <cell r="AN78">
            <v>21.43</v>
          </cell>
          <cell r="AO78">
            <v>25.89</v>
          </cell>
          <cell r="AP78">
            <v>81.739999999999995</v>
          </cell>
          <cell r="AQ78">
            <v>71.58</v>
          </cell>
          <cell r="AR78">
            <v>33.31</v>
          </cell>
          <cell r="AS78">
            <v>60.54</v>
          </cell>
          <cell r="AT78">
            <v>0</v>
          </cell>
          <cell r="AU78">
            <v>0</v>
          </cell>
          <cell r="AV78">
            <v>0</v>
          </cell>
          <cell r="AW78">
            <v>0</v>
          </cell>
          <cell r="AX78">
            <v>0</v>
          </cell>
          <cell r="AY78">
            <v>0</v>
          </cell>
          <cell r="AZ78">
            <v>0</v>
          </cell>
          <cell r="BA78">
            <v>0</v>
          </cell>
        </row>
        <row r="79">
          <cell r="B79">
            <v>18</v>
          </cell>
          <cell r="C79">
            <v>0</v>
          </cell>
          <cell r="D79">
            <v>0</v>
          </cell>
          <cell r="E79">
            <v>0</v>
          </cell>
          <cell r="F79">
            <v>0</v>
          </cell>
          <cell r="G79">
            <v>0</v>
          </cell>
          <cell r="H79">
            <v>0</v>
          </cell>
          <cell r="I79">
            <v>0</v>
          </cell>
          <cell r="J79">
            <v>0</v>
          </cell>
          <cell r="K79">
            <v>0</v>
          </cell>
          <cell r="L79">
            <v>0</v>
          </cell>
          <cell r="M79">
            <v>0</v>
          </cell>
          <cell r="N79">
            <v>60.1</v>
          </cell>
          <cell r="O79">
            <v>15.2</v>
          </cell>
          <cell r="P79">
            <v>37.299999999999997</v>
          </cell>
          <cell r="Q79">
            <v>32.700000000000003</v>
          </cell>
          <cell r="R79">
            <v>22.1</v>
          </cell>
          <cell r="S79">
            <v>92</v>
          </cell>
          <cell r="T79">
            <v>22.3</v>
          </cell>
          <cell r="U79">
            <v>40.5</v>
          </cell>
          <cell r="V79">
            <v>36.200000000000003</v>
          </cell>
          <cell r="W79">
            <v>19.600000000000001</v>
          </cell>
          <cell r="X79">
            <v>28</v>
          </cell>
          <cell r="Y79">
            <v>33</v>
          </cell>
          <cell r="Z79">
            <v>10.6</v>
          </cell>
          <cell r="AA79">
            <v>23.4</v>
          </cell>
          <cell r="AB79">
            <v>27.4</v>
          </cell>
          <cell r="AC79">
            <v>28</v>
          </cell>
          <cell r="AD79">
            <v>25.2</v>
          </cell>
          <cell r="AE79">
            <v>14.9</v>
          </cell>
          <cell r="AF79">
            <v>61.3</v>
          </cell>
          <cell r="AH79">
            <v>16.100000000000001</v>
          </cell>
          <cell r="AI79">
            <v>15.3</v>
          </cell>
          <cell r="AJ79">
            <v>30.5</v>
          </cell>
          <cell r="AK79">
            <v>41.5</v>
          </cell>
          <cell r="AL79">
            <v>19.489999999999998</v>
          </cell>
          <cell r="AM79">
            <v>41.34</v>
          </cell>
          <cell r="AN79">
            <v>15.86</v>
          </cell>
          <cell r="AO79">
            <v>19.04</v>
          </cell>
          <cell r="AP79">
            <v>81.739999999999995</v>
          </cell>
          <cell r="AQ79">
            <v>71.58</v>
          </cell>
          <cell r="AR79">
            <v>31.85</v>
          </cell>
          <cell r="AS79">
            <v>31.14</v>
          </cell>
          <cell r="AT79">
            <v>0</v>
          </cell>
          <cell r="AU79">
            <v>0</v>
          </cell>
          <cell r="AV79">
            <v>0</v>
          </cell>
          <cell r="AW79">
            <v>0</v>
          </cell>
          <cell r="AX79">
            <v>0</v>
          </cell>
          <cell r="AY79">
            <v>0</v>
          </cell>
          <cell r="AZ79">
            <v>0</v>
          </cell>
          <cell r="BA79">
            <v>0</v>
          </cell>
        </row>
        <row r="80">
          <cell r="B80">
            <v>19</v>
          </cell>
          <cell r="C80">
            <v>0</v>
          </cell>
          <cell r="D80">
            <v>0</v>
          </cell>
          <cell r="E80">
            <v>0</v>
          </cell>
          <cell r="F80">
            <v>0</v>
          </cell>
          <cell r="G80">
            <v>0</v>
          </cell>
          <cell r="H80">
            <v>0</v>
          </cell>
          <cell r="I80">
            <v>0</v>
          </cell>
          <cell r="J80">
            <v>0</v>
          </cell>
          <cell r="K80">
            <v>0</v>
          </cell>
          <cell r="L80">
            <v>0</v>
          </cell>
          <cell r="M80">
            <v>0</v>
          </cell>
          <cell r="N80">
            <v>59.5</v>
          </cell>
          <cell r="O80">
            <v>20.3</v>
          </cell>
          <cell r="P80">
            <v>18.5</v>
          </cell>
          <cell r="Q80">
            <v>25</v>
          </cell>
          <cell r="R80">
            <v>53.4</v>
          </cell>
          <cell r="S80">
            <v>91.7</v>
          </cell>
          <cell r="T80">
            <v>25</v>
          </cell>
          <cell r="U80">
            <v>108.8</v>
          </cell>
          <cell r="V80">
            <v>41.1</v>
          </cell>
          <cell r="W80">
            <v>25.1</v>
          </cell>
          <cell r="X80">
            <v>26.2</v>
          </cell>
          <cell r="Y80">
            <v>30.9</v>
          </cell>
          <cell r="Z80">
            <v>10.6</v>
          </cell>
          <cell r="AA80">
            <v>19.399999999999999</v>
          </cell>
          <cell r="AB80">
            <v>19.100000000000001</v>
          </cell>
          <cell r="AC80">
            <v>26.1</v>
          </cell>
          <cell r="AD80">
            <v>21.4</v>
          </cell>
          <cell r="AE80">
            <v>8.6</v>
          </cell>
          <cell r="AF80">
            <v>55.3</v>
          </cell>
          <cell r="AH80">
            <v>15.9</v>
          </cell>
          <cell r="AI80">
            <v>14.3</v>
          </cell>
          <cell r="AJ80">
            <v>34.9</v>
          </cell>
          <cell r="AK80">
            <v>34.299999999999997</v>
          </cell>
          <cell r="AL80">
            <v>29.08</v>
          </cell>
          <cell r="AM80">
            <v>35.590000000000003</v>
          </cell>
          <cell r="AN80">
            <v>14.86</v>
          </cell>
          <cell r="AO80">
            <v>17.75</v>
          </cell>
          <cell r="AP80">
            <v>66.8</v>
          </cell>
          <cell r="AQ80">
            <v>57.82</v>
          </cell>
          <cell r="AR80">
            <v>29.75</v>
          </cell>
          <cell r="AS80">
            <v>29.42</v>
          </cell>
          <cell r="AT80">
            <v>0</v>
          </cell>
          <cell r="AU80">
            <v>0</v>
          </cell>
          <cell r="AV80">
            <v>0</v>
          </cell>
          <cell r="AW80">
            <v>0</v>
          </cell>
          <cell r="AX80">
            <v>0</v>
          </cell>
          <cell r="AY80">
            <v>0</v>
          </cell>
          <cell r="AZ80">
            <v>0</v>
          </cell>
          <cell r="BA80">
            <v>0</v>
          </cell>
        </row>
        <row r="81">
          <cell r="B81">
            <v>20</v>
          </cell>
          <cell r="C81">
            <v>0</v>
          </cell>
          <cell r="D81">
            <v>0</v>
          </cell>
          <cell r="E81">
            <v>0</v>
          </cell>
          <cell r="F81">
            <v>0</v>
          </cell>
          <cell r="G81">
            <v>0</v>
          </cell>
          <cell r="H81">
            <v>0</v>
          </cell>
          <cell r="I81">
            <v>0</v>
          </cell>
          <cell r="J81">
            <v>0</v>
          </cell>
          <cell r="K81">
            <v>0</v>
          </cell>
          <cell r="L81">
            <v>0</v>
          </cell>
          <cell r="M81">
            <v>0</v>
          </cell>
          <cell r="N81">
            <v>52.9</v>
          </cell>
          <cell r="O81">
            <v>30.5</v>
          </cell>
          <cell r="P81">
            <v>19.600000000000001</v>
          </cell>
          <cell r="Q81">
            <v>27.1</v>
          </cell>
          <cell r="R81">
            <v>37.200000000000003</v>
          </cell>
          <cell r="S81">
            <v>47.3</v>
          </cell>
          <cell r="T81">
            <v>21.8</v>
          </cell>
          <cell r="U81">
            <v>32</v>
          </cell>
          <cell r="V81">
            <v>35.700000000000003</v>
          </cell>
          <cell r="W81">
            <v>22.6</v>
          </cell>
          <cell r="X81">
            <v>23.9</v>
          </cell>
          <cell r="Y81">
            <v>28.3</v>
          </cell>
          <cell r="Z81">
            <v>13.3</v>
          </cell>
          <cell r="AA81">
            <v>18.8</v>
          </cell>
          <cell r="AB81">
            <v>61.5</v>
          </cell>
          <cell r="AC81">
            <v>24.4</v>
          </cell>
          <cell r="AD81">
            <v>22.3</v>
          </cell>
          <cell r="AE81">
            <v>10</v>
          </cell>
          <cell r="AF81">
            <v>59.5</v>
          </cell>
          <cell r="AH81">
            <v>15.5</v>
          </cell>
          <cell r="AI81">
            <v>65.599999999999994</v>
          </cell>
          <cell r="AJ81">
            <v>43.9</v>
          </cell>
          <cell r="AK81">
            <v>36.5</v>
          </cell>
          <cell r="AL81">
            <v>21.95</v>
          </cell>
          <cell r="AM81">
            <v>34.82</v>
          </cell>
          <cell r="AN81">
            <v>15.51</v>
          </cell>
          <cell r="AO81">
            <v>18.600000000000001</v>
          </cell>
          <cell r="AP81">
            <v>57.82</v>
          </cell>
          <cell r="AQ81">
            <v>49.62</v>
          </cell>
          <cell r="AR81">
            <v>37.17</v>
          </cell>
          <cell r="AS81">
            <v>31.14</v>
          </cell>
          <cell r="AT81">
            <v>0</v>
          </cell>
          <cell r="AU81">
            <v>0</v>
          </cell>
          <cell r="AV81">
            <v>0</v>
          </cell>
          <cell r="AW81">
            <v>0</v>
          </cell>
          <cell r="AX81">
            <v>0</v>
          </cell>
          <cell r="AY81">
            <v>0</v>
          </cell>
          <cell r="AZ81">
            <v>0</v>
          </cell>
          <cell r="BA81">
            <v>0</v>
          </cell>
        </row>
        <row r="82">
          <cell r="B82">
            <v>21</v>
          </cell>
          <cell r="C82">
            <v>0</v>
          </cell>
          <cell r="D82">
            <v>0</v>
          </cell>
          <cell r="E82">
            <v>0</v>
          </cell>
          <cell r="F82">
            <v>0</v>
          </cell>
          <cell r="G82">
            <v>0</v>
          </cell>
          <cell r="H82">
            <v>0</v>
          </cell>
          <cell r="I82">
            <v>0</v>
          </cell>
          <cell r="J82">
            <v>0</v>
          </cell>
          <cell r="K82">
            <v>0</v>
          </cell>
          <cell r="L82">
            <v>0</v>
          </cell>
          <cell r="M82">
            <v>0</v>
          </cell>
          <cell r="N82">
            <v>41.1</v>
          </cell>
          <cell r="O82">
            <v>20.3</v>
          </cell>
          <cell r="P82">
            <v>16.8</v>
          </cell>
          <cell r="Q82">
            <v>22.1</v>
          </cell>
          <cell r="R82">
            <v>28.1</v>
          </cell>
          <cell r="S82">
            <v>38.1</v>
          </cell>
          <cell r="T82">
            <v>20.7</v>
          </cell>
          <cell r="U82">
            <v>43.9</v>
          </cell>
          <cell r="V82">
            <v>52.4</v>
          </cell>
          <cell r="W82">
            <v>16.899999999999999</v>
          </cell>
          <cell r="X82">
            <v>22.4</v>
          </cell>
          <cell r="Y82">
            <v>25</v>
          </cell>
          <cell r="Z82">
            <v>10.199999999999999</v>
          </cell>
          <cell r="AA82">
            <v>19.7</v>
          </cell>
          <cell r="AB82">
            <v>26.2</v>
          </cell>
          <cell r="AC82">
            <v>23.3</v>
          </cell>
          <cell r="AD82">
            <v>19.8</v>
          </cell>
          <cell r="AE82">
            <v>10.9</v>
          </cell>
          <cell r="AF82">
            <v>59.7</v>
          </cell>
          <cell r="AH82">
            <v>14.3</v>
          </cell>
          <cell r="AI82">
            <v>21.2</v>
          </cell>
          <cell r="AJ82">
            <v>36.5</v>
          </cell>
          <cell r="AK82">
            <v>38.799999999999997</v>
          </cell>
          <cell r="AL82">
            <v>85.75</v>
          </cell>
          <cell r="AM82">
            <v>34.06</v>
          </cell>
          <cell r="AN82">
            <v>13.71</v>
          </cell>
          <cell r="AO82">
            <v>16.21</v>
          </cell>
          <cell r="AP82">
            <v>55.69</v>
          </cell>
          <cell r="AQ82">
            <v>47.7</v>
          </cell>
          <cell r="AR82">
            <v>27.13</v>
          </cell>
          <cell r="AS82">
            <v>21.43</v>
          </cell>
          <cell r="AT82">
            <v>0</v>
          </cell>
          <cell r="AU82">
            <v>0</v>
          </cell>
          <cell r="AV82">
            <v>0</v>
          </cell>
          <cell r="AW82">
            <v>0</v>
          </cell>
          <cell r="AX82">
            <v>0</v>
          </cell>
          <cell r="AY82">
            <v>0</v>
          </cell>
          <cell r="AZ82">
            <v>0</v>
          </cell>
          <cell r="BA82">
            <v>0</v>
          </cell>
        </row>
        <row r="83">
          <cell r="B83">
            <v>22</v>
          </cell>
          <cell r="C83">
            <v>0</v>
          </cell>
          <cell r="D83">
            <v>0</v>
          </cell>
          <cell r="E83">
            <v>0</v>
          </cell>
          <cell r="F83">
            <v>0</v>
          </cell>
          <cell r="G83">
            <v>0</v>
          </cell>
          <cell r="H83">
            <v>0</v>
          </cell>
          <cell r="I83">
            <v>0</v>
          </cell>
          <cell r="J83">
            <v>0</v>
          </cell>
          <cell r="K83">
            <v>0</v>
          </cell>
          <cell r="L83">
            <v>0</v>
          </cell>
          <cell r="M83">
            <v>0</v>
          </cell>
          <cell r="N83">
            <v>36</v>
          </cell>
          <cell r="O83">
            <v>22.1</v>
          </cell>
          <cell r="P83">
            <v>15.3</v>
          </cell>
          <cell r="Q83">
            <v>28.2</v>
          </cell>
          <cell r="R83">
            <v>20.8</v>
          </cell>
          <cell r="S83">
            <v>51.2</v>
          </cell>
          <cell r="T83">
            <v>28.2</v>
          </cell>
          <cell r="U83">
            <v>63.2</v>
          </cell>
          <cell r="V83">
            <v>61.3</v>
          </cell>
          <cell r="W83">
            <v>21.8</v>
          </cell>
          <cell r="X83">
            <v>21.1</v>
          </cell>
          <cell r="Y83">
            <v>24.6</v>
          </cell>
          <cell r="Z83">
            <v>9.5</v>
          </cell>
          <cell r="AA83">
            <v>17.899999999999999</v>
          </cell>
          <cell r="AB83">
            <v>25.6</v>
          </cell>
          <cell r="AC83">
            <v>25.2</v>
          </cell>
          <cell r="AD83">
            <v>18.8</v>
          </cell>
          <cell r="AE83">
            <v>30.5</v>
          </cell>
          <cell r="AF83">
            <v>59.8</v>
          </cell>
          <cell r="AH83">
            <v>13.7</v>
          </cell>
          <cell r="AI83">
            <v>17.899999999999999</v>
          </cell>
          <cell r="AJ83">
            <v>27.2</v>
          </cell>
          <cell r="AK83">
            <v>37.6</v>
          </cell>
          <cell r="AL83">
            <v>113.73</v>
          </cell>
          <cell r="AM83">
            <v>45.82</v>
          </cell>
          <cell r="AN83">
            <v>12.98</v>
          </cell>
          <cell r="AO83">
            <v>15.18</v>
          </cell>
          <cell r="AP83">
            <v>107.47</v>
          </cell>
          <cell r="AQ83">
            <v>95.54</v>
          </cell>
          <cell r="AR83">
            <v>52.6</v>
          </cell>
          <cell r="AS83">
            <v>21.95</v>
          </cell>
          <cell r="AT83">
            <v>0</v>
          </cell>
          <cell r="AU83">
            <v>0</v>
          </cell>
          <cell r="AV83">
            <v>0</v>
          </cell>
          <cell r="AW83">
            <v>0</v>
          </cell>
          <cell r="AX83">
            <v>0</v>
          </cell>
          <cell r="AY83">
            <v>0</v>
          </cell>
          <cell r="AZ83">
            <v>0</v>
          </cell>
          <cell r="BA83">
            <v>0</v>
          </cell>
        </row>
        <row r="84">
          <cell r="B84">
            <v>23</v>
          </cell>
          <cell r="C84">
            <v>0</v>
          </cell>
          <cell r="D84">
            <v>0</v>
          </cell>
          <cell r="E84">
            <v>0</v>
          </cell>
          <cell r="F84">
            <v>0</v>
          </cell>
          <cell r="G84">
            <v>0</v>
          </cell>
          <cell r="H84">
            <v>0</v>
          </cell>
          <cell r="I84">
            <v>0</v>
          </cell>
          <cell r="J84">
            <v>0</v>
          </cell>
          <cell r="K84">
            <v>0</v>
          </cell>
          <cell r="L84">
            <v>0</v>
          </cell>
          <cell r="M84">
            <v>0</v>
          </cell>
          <cell r="N84">
            <v>60.1</v>
          </cell>
          <cell r="O84">
            <v>24</v>
          </cell>
          <cell r="P84">
            <v>13.9</v>
          </cell>
          <cell r="Q84">
            <v>32.6</v>
          </cell>
          <cell r="R84">
            <v>18.5</v>
          </cell>
          <cell r="S84">
            <v>56.8</v>
          </cell>
          <cell r="T84">
            <v>23.2</v>
          </cell>
          <cell r="U84">
            <v>43.9</v>
          </cell>
          <cell r="V84">
            <v>55.9</v>
          </cell>
          <cell r="W84">
            <v>17.3</v>
          </cell>
          <cell r="X84">
            <v>21.1</v>
          </cell>
          <cell r="Y84">
            <v>32.1</v>
          </cell>
          <cell r="Z84">
            <v>12.3</v>
          </cell>
          <cell r="AA84">
            <v>21.9</v>
          </cell>
          <cell r="AB84">
            <v>22</v>
          </cell>
          <cell r="AC84">
            <v>21.7</v>
          </cell>
          <cell r="AD84">
            <v>17.2</v>
          </cell>
          <cell r="AE84">
            <v>33.6</v>
          </cell>
          <cell r="AF84">
            <v>50.4</v>
          </cell>
          <cell r="AH84">
            <v>14.5</v>
          </cell>
          <cell r="AI84">
            <v>15.7</v>
          </cell>
          <cell r="AJ84">
            <v>28.6</v>
          </cell>
          <cell r="AK84">
            <v>33</v>
          </cell>
          <cell r="AL84">
            <v>84.4</v>
          </cell>
          <cell r="AM84">
            <v>38.799999999999997</v>
          </cell>
          <cell r="AN84">
            <v>24.13</v>
          </cell>
          <cell r="AO84">
            <v>29.08</v>
          </cell>
          <cell r="AP84">
            <v>72.81</v>
          </cell>
          <cell r="AQ84">
            <v>63.34</v>
          </cell>
          <cell r="AR84">
            <v>30.44</v>
          </cell>
          <cell r="AS84">
            <v>23.29</v>
          </cell>
          <cell r="AT84">
            <v>0</v>
          </cell>
          <cell r="AU84">
            <v>0</v>
          </cell>
          <cell r="AV84">
            <v>0</v>
          </cell>
          <cell r="AW84">
            <v>0</v>
          </cell>
          <cell r="AX84">
            <v>0</v>
          </cell>
          <cell r="AY84">
            <v>0</v>
          </cell>
          <cell r="AZ84">
            <v>0</v>
          </cell>
          <cell r="BA84">
            <v>0</v>
          </cell>
        </row>
        <row r="85">
          <cell r="B85">
            <v>24</v>
          </cell>
          <cell r="C85">
            <v>0</v>
          </cell>
          <cell r="D85">
            <v>0</v>
          </cell>
          <cell r="E85">
            <v>0</v>
          </cell>
          <cell r="F85">
            <v>0</v>
          </cell>
          <cell r="G85">
            <v>0</v>
          </cell>
          <cell r="H85">
            <v>0</v>
          </cell>
          <cell r="I85">
            <v>0</v>
          </cell>
          <cell r="J85">
            <v>0</v>
          </cell>
          <cell r="K85">
            <v>0</v>
          </cell>
          <cell r="L85">
            <v>0</v>
          </cell>
          <cell r="M85">
            <v>0</v>
          </cell>
          <cell r="N85">
            <v>83</v>
          </cell>
          <cell r="O85">
            <v>26.6</v>
          </cell>
          <cell r="P85">
            <v>28.8</v>
          </cell>
          <cell r="Q85">
            <v>37.6</v>
          </cell>
          <cell r="R85">
            <v>49</v>
          </cell>
          <cell r="S85">
            <v>59.7</v>
          </cell>
          <cell r="T85">
            <v>20.7</v>
          </cell>
          <cell r="U85">
            <v>35.299999999999997</v>
          </cell>
          <cell r="V85">
            <v>45.3</v>
          </cell>
          <cell r="W85">
            <v>16.100000000000001</v>
          </cell>
          <cell r="X85">
            <v>20.399999999999999</v>
          </cell>
          <cell r="Y85">
            <v>28.3</v>
          </cell>
          <cell r="Z85">
            <v>10.7</v>
          </cell>
          <cell r="AA85">
            <v>23.9</v>
          </cell>
          <cell r="AB85">
            <v>21</v>
          </cell>
          <cell r="AC85">
            <v>32.1</v>
          </cell>
          <cell r="AD85">
            <v>16.2</v>
          </cell>
          <cell r="AE85">
            <v>13.4</v>
          </cell>
          <cell r="AF85">
            <v>58.3</v>
          </cell>
          <cell r="AH85">
            <v>19.8</v>
          </cell>
          <cell r="AI85">
            <v>15.1</v>
          </cell>
          <cell r="AJ85">
            <v>48.2</v>
          </cell>
          <cell r="AK85">
            <v>32.4</v>
          </cell>
          <cell r="AL85">
            <v>65.63</v>
          </cell>
          <cell r="AM85">
            <v>34.82</v>
          </cell>
          <cell r="AN85">
            <v>17.75</v>
          </cell>
          <cell r="AO85">
            <v>21.43</v>
          </cell>
          <cell r="AP85">
            <v>66.8</v>
          </cell>
          <cell r="AQ85">
            <v>57.82</v>
          </cell>
          <cell r="AR85">
            <v>27.77</v>
          </cell>
          <cell r="AS85">
            <v>21.43</v>
          </cell>
          <cell r="AT85">
            <v>0</v>
          </cell>
          <cell r="AU85">
            <v>0</v>
          </cell>
          <cell r="AV85">
            <v>0</v>
          </cell>
          <cell r="AW85">
            <v>0</v>
          </cell>
          <cell r="AX85">
            <v>0</v>
          </cell>
          <cell r="AY85">
            <v>0</v>
          </cell>
          <cell r="AZ85">
            <v>0</v>
          </cell>
          <cell r="BA85">
            <v>0</v>
          </cell>
        </row>
        <row r="86">
          <cell r="B86">
            <v>25</v>
          </cell>
          <cell r="C86">
            <v>0</v>
          </cell>
          <cell r="D86">
            <v>0</v>
          </cell>
          <cell r="E86">
            <v>0</v>
          </cell>
          <cell r="F86">
            <v>0</v>
          </cell>
          <cell r="G86">
            <v>0</v>
          </cell>
          <cell r="H86">
            <v>0</v>
          </cell>
          <cell r="I86">
            <v>0</v>
          </cell>
          <cell r="J86">
            <v>0</v>
          </cell>
          <cell r="K86">
            <v>0</v>
          </cell>
          <cell r="L86">
            <v>0</v>
          </cell>
          <cell r="M86">
            <v>0</v>
          </cell>
          <cell r="N86">
            <v>83</v>
          </cell>
          <cell r="O86">
            <v>28.3</v>
          </cell>
          <cell r="P86">
            <v>26.9</v>
          </cell>
          <cell r="Q86">
            <v>37.799999999999997</v>
          </cell>
          <cell r="R86">
            <v>17.3</v>
          </cell>
          <cell r="S86">
            <v>65.099999999999994</v>
          </cell>
          <cell r="T86">
            <v>26.6</v>
          </cell>
          <cell r="U86">
            <v>54.5</v>
          </cell>
          <cell r="V86">
            <v>40.200000000000003</v>
          </cell>
          <cell r="W86">
            <v>15.3</v>
          </cell>
          <cell r="X86">
            <v>19.399999999999999</v>
          </cell>
          <cell r="Y86">
            <v>24.3</v>
          </cell>
          <cell r="Z86">
            <v>17.100000000000001</v>
          </cell>
          <cell r="AA86">
            <v>21</v>
          </cell>
          <cell r="AB86">
            <v>20.399999999999999</v>
          </cell>
          <cell r="AC86">
            <v>32.5</v>
          </cell>
          <cell r="AD86">
            <v>15.7</v>
          </cell>
          <cell r="AE86">
            <v>10</v>
          </cell>
          <cell r="AF86">
            <v>47</v>
          </cell>
          <cell r="AH86">
            <v>58</v>
          </cell>
          <cell r="AI86">
            <v>22.2</v>
          </cell>
          <cell r="AJ86">
            <v>66.400000000000006</v>
          </cell>
          <cell r="AK86">
            <v>31.1</v>
          </cell>
          <cell r="AL86">
            <v>64.48</v>
          </cell>
          <cell r="AM86">
            <v>30.44</v>
          </cell>
          <cell r="AN86">
            <v>15.86</v>
          </cell>
          <cell r="AO86">
            <v>19.04</v>
          </cell>
          <cell r="AP86">
            <v>55.69</v>
          </cell>
          <cell r="AQ86">
            <v>47.7</v>
          </cell>
          <cell r="AR86">
            <v>26.5</v>
          </cell>
          <cell r="AS86">
            <v>45.36</v>
          </cell>
          <cell r="AT86">
            <v>0</v>
          </cell>
          <cell r="AU86">
            <v>0</v>
          </cell>
          <cell r="AV86">
            <v>0</v>
          </cell>
          <cell r="AW86">
            <v>0</v>
          </cell>
          <cell r="AX86">
            <v>0</v>
          </cell>
          <cell r="AY86">
            <v>0</v>
          </cell>
          <cell r="AZ86">
            <v>0</v>
          </cell>
          <cell r="BA86">
            <v>0</v>
          </cell>
        </row>
        <row r="87">
          <cell r="B87">
            <v>26</v>
          </cell>
          <cell r="C87">
            <v>0</v>
          </cell>
          <cell r="D87">
            <v>0</v>
          </cell>
          <cell r="E87">
            <v>0</v>
          </cell>
          <cell r="F87">
            <v>0</v>
          </cell>
          <cell r="G87">
            <v>0</v>
          </cell>
          <cell r="H87">
            <v>0</v>
          </cell>
          <cell r="I87">
            <v>0</v>
          </cell>
          <cell r="J87">
            <v>0</v>
          </cell>
          <cell r="K87">
            <v>0</v>
          </cell>
          <cell r="L87">
            <v>0</v>
          </cell>
          <cell r="M87">
            <v>0</v>
          </cell>
          <cell r="N87">
            <v>104.5</v>
          </cell>
          <cell r="O87">
            <v>20.3</v>
          </cell>
          <cell r="P87">
            <v>17.899999999999999</v>
          </cell>
          <cell r="Q87">
            <v>27.1</v>
          </cell>
          <cell r="R87">
            <v>25</v>
          </cell>
          <cell r="S87">
            <v>60.8</v>
          </cell>
          <cell r="T87">
            <v>28.2</v>
          </cell>
          <cell r="U87">
            <v>38.1</v>
          </cell>
          <cell r="V87">
            <v>36.6</v>
          </cell>
          <cell r="W87">
            <v>14.5</v>
          </cell>
          <cell r="X87">
            <v>22</v>
          </cell>
          <cell r="Y87">
            <v>22.4</v>
          </cell>
          <cell r="Z87">
            <v>14.7</v>
          </cell>
          <cell r="AA87">
            <v>29.3</v>
          </cell>
          <cell r="AB87">
            <v>19.2</v>
          </cell>
          <cell r="AC87">
            <v>118</v>
          </cell>
          <cell r="AD87">
            <v>19.2</v>
          </cell>
          <cell r="AE87">
            <v>14</v>
          </cell>
          <cell r="AF87">
            <v>44.5</v>
          </cell>
          <cell r="AH87">
            <v>64.599999999999994</v>
          </cell>
          <cell r="AI87">
            <v>15.9</v>
          </cell>
          <cell r="AJ87">
            <v>43.2</v>
          </cell>
          <cell r="AK87">
            <v>25.3</v>
          </cell>
          <cell r="AL87">
            <v>67.97</v>
          </cell>
          <cell r="AM87">
            <v>27.13</v>
          </cell>
          <cell r="AN87">
            <v>26.5</v>
          </cell>
          <cell r="AO87">
            <v>31.85</v>
          </cell>
          <cell r="AP87">
            <v>47.7</v>
          </cell>
          <cell r="AQ87">
            <v>40.479999999999997</v>
          </cell>
          <cell r="AR87">
            <v>24.13</v>
          </cell>
          <cell r="AS87">
            <v>24.13</v>
          </cell>
          <cell r="AT87">
            <v>0</v>
          </cell>
          <cell r="AU87">
            <v>0</v>
          </cell>
          <cell r="AV87">
            <v>0</v>
          </cell>
          <cell r="AW87">
            <v>0</v>
          </cell>
          <cell r="AX87">
            <v>0</v>
          </cell>
          <cell r="AY87">
            <v>0</v>
          </cell>
          <cell r="AZ87">
            <v>0</v>
          </cell>
          <cell r="BA87">
            <v>0</v>
          </cell>
        </row>
        <row r="88">
          <cell r="B88">
            <v>27</v>
          </cell>
          <cell r="C88">
            <v>0</v>
          </cell>
          <cell r="D88">
            <v>0</v>
          </cell>
          <cell r="E88">
            <v>0</v>
          </cell>
          <cell r="F88">
            <v>0</v>
          </cell>
          <cell r="G88">
            <v>0</v>
          </cell>
          <cell r="H88">
            <v>0</v>
          </cell>
          <cell r="I88">
            <v>0</v>
          </cell>
          <cell r="J88">
            <v>0</v>
          </cell>
          <cell r="K88">
            <v>0</v>
          </cell>
          <cell r="L88">
            <v>0</v>
          </cell>
          <cell r="M88">
            <v>0</v>
          </cell>
          <cell r="N88">
            <v>82.7</v>
          </cell>
          <cell r="O88">
            <v>16.8</v>
          </cell>
          <cell r="P88">
            <v>47.7</v>
          </cell>
          <cell r="Q88">
            <v>35.200000000000003</v>
          </cell>
          <cell r="R88">
            <v>18.5</v>
          </cell>
          <cell r="S88">
            <v>54.9</v>
          </cell>
          <cell r="T88">
            <v>24.4</v>
          </cell>
          <cell r="U88">
            <v>42.4</v>
          </cell>
          <cell r="V88">
            <v>47.6</v>
          </cell>
          <cell r="W88">
            <v>14</v>
          </cell>
          <cell r="X88">
            <v>70.099999999999994</v>
          </cell>
          <cell r="Y88">
            <v>27.7</v>
          </cell>
          <cell r="Z88">
            <v>28.7</v>
          </cell>
          <cell r="AA88">
            <v>25.7</v>
          </cell>
          <cell r="AB88">
            <v>31.5</v>
          </cell>
          <cell r="AC88">
            <v>52.2</v>
          </cell>
          <cell r="AD88">
            <v>15.9</v>
          </cell>
          <cell r="AE88">
            <v>14</v>
          </cell>
          <cell r="AF88">
            <v>58.2</v>
          </cell>
          <cell r="AH88">
            <v>34.299999999999997</v>
          </cell>
          <cell r="AI88">
            <v>15.1</v>
          </cell>
          <cell r="AJ88">
            <v>42.5</v>
          </cell>
          <cell r="AK88">
            <v>27.8</v>
          </cell>
          <cell r="AL88">
            <v>81.739999999999995</v>
          </cell>
          <cell r="AM88">
            <v>23.56</v>
          </cell>
          <cell r="AN88">
            <v>19.04</v>
          </cell>
          <cell r="AO88">
            <v>23.01</v>
          </cell>
          <cell r="AP88">
            <v>41.34</v>
          </cell>
          <cell r="AQ88">
            <v>34.82</v>
          </cell>
          <cell r="AR88">
            <v>22.47</v>
          </cell>
          <cell r="AS88">
            <v>24.7</v>
          </cell>
          <cell r="AT88">
            <v>0</v>
          </cell>
          <cell r="AU88">
            <v>0</v>
          </cell>
          <cell r="AV88">
            <v>0</v>
          </cell>
          <cell r="AW88">
            <v>0</v>
          </cell>
          <cell r="AX88">
            <v>0</v>
          </cell>
          <cell r="AY88">
            <v>0</v>
          </cell>
          <cell r="AZ88">
            <v>0</v>
          </cell>
          <cell r="BA88">
            <v>0</v>
          </cell>
        </row>
        <row r="89">
          <cell r="B89">
            <v>28</v>
          </cell>
          <cell r="C89">
            <v>0</v>
          </cell>
          <cell r="D89">
            <v>0</v>
          </cell>
          <cell r="E89">
            <v>0</v>
          </cell>
          <cell r="F89">
            <v>0</v>
          </cell>
          <cell r="G89">
            <v>0</v>
          </cell>
          <cell r="H89">
            <v>0</v>
          </cell>
          <cell r="I89">
            <v>0</v>
          </cell>
          <cell r="J89">
            <v>0</v>
          </cell>
          <cell r="K89">
            <v>0</v>
          </cell>
          <cell r="L89">
            <v>0</v>
          </cell>
          <cell r="M89">
            <v>0</v>
          </cell>
          <cell r="N89">
            <v>46.7</v>
          </cell>
          <cell r="O89">
            <v>19.399999999999999</v>
          </cell>
          <cell r="P89">
            <v>22.7</v>
          </cell>
          <cell r="Q89">
            <v>29.4</v>
          </cell>
          <cell r="R89">
            <v>20.8</v>
          </cell>
          <cell r="S89">
            <v>50.9</v>
          </cell>
          <cell r="T89">
            <v>30.3</v>
          </cell>
          <cell r="U89">
            <v>33.799999999999997</v>
          </cell>
          <cell r="V89">
            <v>35.1</v>
          </cell>
          <cell r="W89">
            <v>13.6</v>
          </cell>
          <cell r="X89">
            <v>38.1</v>
          </cell>
          <cell r="Y89">
            <v>24.6</v>
          </cell>
          <cell r="Z89">
            <v>15.8</v>
          </cell>
          <cell r="AA89">
            <v>23.7</v>
          </cell>
          <cell r="AB89">
            <v>16.8</v>
          </cell>
          <cell r="AC89">
            <v>39.799999999999997</v>
          </cell>
          <cell r="AD89">
            <v>18.2</v>
          </cell>
          <cell r="AE89">
            <v>13.2</v>
          </cell>
          <cell r="AF89">
            <v>73.8</v>
          </cell>
          <cell r="AH89">
            <v>28</v>
          </cell>
          <cell r="AI89">
            <v>14.1</v>
          </cell>
          <cell r="AJ89">
            <v>36.799999999999997</v>
          </cell>
          <cell r="AK89">
            <v>34.299999999999997</v>
          </cell>
          <cell r="AL89">
            <v>59.99</v>
          </cell>
          <cell r="AM89">
            <v>22.47</v>
          </cell>
          <cell r="AN89">
            <v>19.04</v>
          </cell>
          <cell r="AO89">
            <v>23.01</v>
          </cell>
          <cell r="AP89">
            <v>36.380000000000003</v>
          </cell>
          <cell r="AQ89">
            <v>30.44</v>
          </cell>
          <cell r="AR89">
            <v>27.13</v>
          </cell>
          <cell r="AS89">
            <v>33.68</v>
          </cell>
          <cell r="AT89">
            <v>0</v>
          </cell>
          <cell r="AU89">
            <v>0</v>
          </cell>
          <cell r="AV89">
            <v>0</v>
          </cell>
          <cell r="AW89">
            <v>0</v>
          </cell>
          <cell r="AX89">
            <v>0</v>
          </cell>
          <cell r="AY89">
            <v>0</v>
          </cell>
          <cell r="AZ89">
            <v>0</v>
          </cell>
          <cell r="BA89">
            <v>0</v>
          </cell>
        </row>
        <row r="90">
          <cell r="B90">
            <v>29</v>
          </cell>
          <cell r="C90">
            <v>0</v>
          </cell>
          <cell r="D90">
            <v>0</v>
          </cell>
          <cell r="E90">
            <v>0</v>
          </cell>
          <cell r="F90">
            <v>0</v>
          </cell>
          <cell r="G90">
            <v>0</v>
          </cell>
          <cell r="H90">
            <v>0</v>
          </cell>
          <cell r="I90">
            <v>0</v>
          </cell>
          <cell r="J90">
            <v>0</v>
          </cell>
          <cell r="K90">
            <v>0</v>
          </cell>
          <cell r="L90">
            <v>0</v>
          </cell>
          <cell r="M90">
            <v>0</v>
          </cell>
          <cell r="N90">
            <v>60.1</v>
          </cell>
          <cell r="O90">
            <v>42.1</v>
          </cell>
          <cell r="P90">
            <v>29.6</v>
          </cell>
          <cell r="Q90">
            <v>25</v>
          </cell>
          <cell r="R90">
            <v>18.2</v>
          </cell>
          <cell r="S90">
            <v>53.2</v>
          </cell>
          <cell r="T90">
            <v>34.299999999999997</v>
          </cell>
          <cell r="U90">
            <v>36.1</v>
          </cell>
          <cell r="V90">
            <v>64</v>
          </cell>
          <cell r="W90">
            <v>13.2</v>
          </cell>
          <cell r="X90">
            <v>34.6</v>
          </cell>
          <cell r="Y90">
            <v>24.6</v>
          </cell>
          <cell r="Z90">
            <v>33.799999999999997</v>
          </cell>
          <cell r="AA90">
            <v>22.6</v>
          </cell>
          <cell r="AB90">
            <v>37.200000000000003</v>
          </cell>
          <cell r="AC90">
            <v>34</v>
          </cell>
          <cell r="AD90">
            <v>18.2</v>
          </cell>
          <cell r="AE90">
            <v>12.2</v>
          </cell>
          <cell r="AF90">
            <v>61</v>
          </cell>
          <cell r="AH90">
            <v>32.5</v>
          </cell>
          <cell r="AI90">
            <v>16.899999999999999</v>
          </cell>
          <cell r="AJ90">
            <v>36.200000000000003</v>
          </cell>
          <cell r="AK90">
            <v>39.1</v>
          </cell>
          <cell r="AL90">
            <v>46.75</v>
          </cell>
          <cell r="AM90">
            <v>24.7</v>
          </cell>
          <cell r="AN90">
            <v>19.04</v>
          </cell>
          <cell r="AO90">
            <v>23.01</v>
          </cell>
          <cell r="AP90">
            <v>34.82</v>
          </cell>
          <cell r="AQ90">
            <v>29.08</v>
          </cell>
          <cell r="AR90">
            <v>23.01</v>
          </cell>
          <cell r="AS90">
            <v>26.2</v>
          </cell>
          <cell r="AT90">
            <v>0</v>
          </cell>
          <cell r="AU90">
            <v>0</v>
          </cell>
          <cell r="AV90">
            <v>0</v>
          </cell>
          <cell r="AW90">
            <v>0</v>
          </cell>
          <cell r="AX90">
            <v>0</v>
          </cell>
          <cell r="AY90">
            <v>0</v>
          </cell>
          <cell r="AZ90">
            <v>0</v>
          </cell>
          <cell r="BA90">
            <v>0</v>
          </cell>
        </row>
        <row r="91">
          <cell r="B91">
            <v>30</v>
          </cell>
          <cell r="C91">
            <v>0</v>
          </cell>
          <cell r="D91">
            <v>0</v>
          </cell>
          <cell r="E91">
            <v>0</v>
          </cell>
          <cell r="F91">
            <v>0</v>
          </cell>
          <cell r="G91">
            <v>0</v>
          </cell>
          <cell r="H91">
            <v>0</v>
          </cell>
          <cell r="I91">
            <v>0</v>
          </cell>
          <cell r="J91">
            <v>0</v>
          </cell>
          <cell r="K91">
            <v>0</v>
          </cell>
          <cell r="L91">
            <v>0</v>
          </cell>
          <cell r="M91">
            <v>0</v>
          </cell>
          <cell r="N91">
            <v>59.5</v>
          </cell>
          <cell r="O91">
            <v>21.5</v>
          </cell>
          <cell r="P91">
            <v>89.8</v>
          </cell>
          <cell r="Q91">
            <v>31.6</v>
          </cell>
          <cell r="R91">
            <v>15.2</v>
          </cell>
          <cell r="S91">
            <v>37.700000000000003</v>
          </cell>
          <cell r="T91">
            <v>64.8</v>
          </cell>
          <cell r="U91">
            <v>32.799999999999997</v>
          </cell>
          <cell r="V91">
            <v>52.3</v>
          </cell>
          <cell r="W91">
            <v>13</v>
          </cell>
          <cell r="X91">
            <v>29.7</v>
          </cell>
          <cell r="Y91">
            <v>23.3</v>
          </cell>
          <cell r="Z91">
            <v>58.1</v>
          </cell>
          <cell r="AA91">
            <v>56.7</v>
          </cell>
          <cell r="AB91">
            <v>24.8</v>
          </cell>
          <cell r="AC91">
            <v>30.8</v>
          </cell>
          <cell r="AD91">
            <v>18.8</v>
          </cell>
          <cell r="AE91">
            <v>18.8</v>
          </cell>
          <cell r="AF91">
            <v>52.6</v>
          </cell>
          <cell r="AH91">
            <v>24</v>
          </cell>
          <cell r="AI91">
            <v>16.2</v>
          </cell>
          <cell r="AJ91">
            <v>34</v>
          </cell>
          <cell r="AK91">
            <v>35.5</v>
          </cell>
          <cell r="AL91">
            <v>39.64</v>
          </cell>
          <cell r="AM91">
            <v>23.56</v>
          </cell>
          <cell r="AN91">
            <v>19.489999999999998</v>
          </cell>
          <cell r="AO91">
            <v>23.56</v>
          </cell>
          <cell r="AP91">
            <v>34.82</v>
          </cell>
          <cell r="AQ91">
            <v>29.08</v>
          </cell>
          <cell r="AR91">
            <v>21.95</v>
          </cell>
          <cell r="AS91">
            <v>21.95</v>
          </cell>
          <cell r="AT91">
            <v>0</v>
          </cell>
          <cell r="AU91">
            <v>0</v>
          </cell>
          <cell r="AV91">
            <v>0</v>
          </cell>
          <cell r="AW91">
            <v>0</v>
          </cell>
          <cell r="AX91">
            <v>0</v>
          </cell>
          <cell r="AY91">
            <v>0</v>
          </cell>
          <cell r="AZ91">
            <v>0</v>
          </cell>
          <cell r="BA91">
            <v>0</v>
          </cell>
        </row>
        <row r="92">
          <cell r="B92">
            <v>31</v>
          </cell>
          <cell r="C92">
            <v>0</v>
          </cell>
          <cell r="D92">
            <v>0</v>
          </cell>
          <cell r="E92">
            <v>0</v>
          </cell>
          <cell r="F92">
            <v>0</v>
          </cell>
          <cell r="G92">
            <v>0</v>
          </cell>
          <cell r="H92">
            <v>0</v>
          </cell>
          <cell r="I92">
            <v>0</v>
          </cell>
          <cell r="J92">
            <v>0</v>
          </cell>
          <cell r="K92">
            <v>0</v>
          </cell>
          <cell r="L92">
            <v>0</v>
          </cell>
          <cell r="M92">
            <v>0</v>
          </cell>
          <cell r="N92">
            <v>46.7</v>
          </cell>
          <cell r="O92">
            <v>23</v>
          </cell>
          <cell r="P92">
            <v>50.6</v>
          </cell>
          <cell r="Q92">
            <v>25</v>
          </cell>
          <cell r="R92">
            <v>22.1</v>
          </cell>
          <cell r="S92">
            <v>35.700000000000003</v>
          </cell>
          <cell r="T92">
            <v>30.5</v>
          </cell>
          <cell r="U92">
            <v>41</v>
          </cell>
          <cell r="V92">
            <v>37.700000000000003</v>
          </cell>
          <cell r="W92">
            <v>13.2</v>
          </cell>
          <cell r="X92">
            <v>42</v>
          </cell>
          <cell r="Y92">
            <v>22.9</v>
          </cell>
          <cell r="Z92">
            <v>28.5</v>
          </cell>
          <cell r="AA92">
            <v>29.4</v>
          </cell>
          <cell r="AB92">
            <v>63.6</v>
          </cell>
          <cell r="AC92">
            <v>26.8</v>
          </cell>
          <cell r="AD92">
            <v>19.3</v>
          </cell>
          <cell r="AE92">
            <v>19.2</v>
          </cell>
          <cell r="AF92">
            <v>55.4</v>
          </cell>
          <cell r="AH92">
            <v>17.600000000000001</v>
          </cell>
          <cell r="AI92">
            <v>18.5</v>
          </cell>
          <cell r="AJ92">
            <v>30.1</v>
          </cell>
          <cell r="AK92">
            <v>56.9</v>
          </cell>
          <cell r="AL92">
            <v>34.82</v>
          </cell>
          <cell r="AM92">
            <v>22.47</v>
          </cell>
          <cell r="AN92">
            <v>25.89</v>
          </cell>
          <cell r="AO92">
            <v>31.14</v>
          </cell>
          <cell r="AP92">
            <v>34.82</v>
          </cell>
          <cell r="AQ92">
            <v>29.08</v>
          </cell>
          <cell r="AR92">
            <v>21.43</v>
          </cell>
          <cell r="AS92">
            <v>23.84</v>
          </cell>
          <cell r="AT92">
            <v>0</v>
          </cell>
          <cell r="AU92">
            <v>0</v>
          </cell>
          <cell r="AV92">
            <v>0</v>
          </cell>
          <cell r="AW92">
            <v>0</v>
          </cell>
          <cell r="AX92">
            <v>0</v>
          </cell>
          <cell r="AY92">
            <v>0</v>
          </cell>
          <cell r="AZ92">
            <v>0</v>
          </cell>
          <cell r="BA92">
            <v>0</v>
          </cell>
        </row>
        <row r="93">
          <cell r="B93">
            <v>1</v>
          </cell>
          <cell r="C93">
            <v>0</v>
          </cell>
          <cell r="D93">
            <v>0</v>
          </cell>
          <cell r="E93">
            <v>0</v>
          </cell>
          <cell r="F93">
            <v>0</v>
          </cell>
          <cell r="G93">
            <v>0</v>
          </cell>
          <cell r="H93">
            <v>0</v>
          </cell>
          <cell r="I93">
            <v>0</v>
          </cell>
          <cell r="J93">
            <v>0</v>
          </cell>
          <cell r="K93">
            <v>0</v>
          </cell>
          <cell r="L93">
            <v>0</v>
          </cell>
          <cell r="M93">
            <v>0</v>
          </cell>
          <cell r="N93">
            <v>41.1</v>
          </cell>
          <cell r="O93">
            <v>21.1</v>
          </cell>
          <cell r="P93">
            <v>32.799999999999997</v>
          </cell>
          <cell r="Q93">
            <v>32.700000000000003</v>
          </cell>
          <cell r="R93">
            <v>19.899999999999999</v>
          </cell>
          <cell r="S93">
            <v>30.9</v>
          </cell>
          <cell r="T93">
            <v>115.7</v>
          </cell>
          <cell r="U93">
            <v>64.2</v>
          </cell>
          <cell r="V93">
            <v>32.5</v>
          </cell>
          <cell r="W93">
            <v>12.4</v>
          </cell>
          <cell r="X93">
            <v>31.5</v>
          </cell>
          <cell r="Y93">
            <v>21.6</v>
          </cell>
          <cell r="Z93">
            <v>22.8</v>
          </cell>
          <cell r="AA93">
            <v>23.9</v>
          </cell>
          <cell r="AB93">
            <v>60.4</v>
          </cell>
          <cell r="AC93">
            <v>37.299999999999997</v>
          </cell>
          <cell r="AD93">
            <v>83.8</v>
          </cell>
          <cell r="AE93">
            <v>27.1</v>
          </cell>
          <cell r="AF93">
            <v>51.3</v>
          </cell>
          <cell r="AH93">
            <v>22.2</v>
          </cell>
          <cell r="AI93">
            <v>17.899999999999999</v>
          </cell>
          <cell r="AJ93">
            <v>31.1</v>
          </cell>
          <cell r="AK93">
            <v>37.5</v>
          </cell>
          <cell r="AL93">
            <v>51.6</v>
          </cell>
          <cell r="AM93">
            <v>23.56</v>
          </cell>
          <cell r="AN93">
            <v>17.350000000000001</v>
          </cell>
          <cell r="AO93">
            <v>25.89</v>
          </cell>
          <cell r="AP93">
            <v>34.06</v>
          </cell>
          <cell r="AQ93">
            <v>28.42</v>
          </cell>
          <cell r="AR93">
            <v>30.44</v>
          </cell>
          <cell r="AS93">
            <v>23.29</v>
          </cell>
          <cell r="AT93">
            <v>0</v>
          </cell>
          <cell r="AU93">
            <v>0</v>
          </cell>
          <cell r="AV93">
            <v>0</v>
          </cell>
          <cell r="AW93">
            <v>0</v>
          </cell>
          <cell r="AX93">
            <v>0</v>
          </cell>
          <cell r="AY93">
            <v>0</v>
          </cell>
          <cell r="AZ93">
            <v>0</v>
          </cell>
          <cell r="BA93">
            <v>0</v>
          </cell>
        </row>
        <row r="94">
          <cell r="B94">
            <v>2</v>
          </cell>
          <cell r="C94">
            <v>0</v>
          </cell>
          <cell r="D94">
            <v>0</v>
          </cell>
          <cell r="E94">
            <v>0</v>
          </cell>
          <cell r="F94">
            <v>0</v>
          </cell>
          <cell r="G94">
            <v>0</v>
          </cell>
          <cell r="H94">
            <v>0</v>
          </cell>
          <cell r="I94">
            <v>0</v>
          </cell>
          <cell r="J94">
            <v>0</v>
          </cell>
          <cell r="K94">
            <v>0</v>
          </cell>
          <cell r="L94">
            <v>0</v>
          </cell>
          <cell r="M94">
            <v>0</v>
          </cell>
          <cell r="N94">
            <v>32.5</v>
          </cell>
          <cell r="O94">
            <v>18.5</v>
          </cell>
          <cell r="P94">
            <v>27.1</v>
          </cell>
          <cell r="Q94">
            <v>30.5</v>
          </cell>
          <cell r="R94">
            <v>22.1</v>
          </cell>
          <cell r="S94">
            <v>29.3</v>
          </cell>
          <cell r="T94">
            <v>48.7</v>
          </cell>
          <cell r="U94">
            <v>56.2</v>
          </cell>
          <cell r="V94">
            <v>37</v>
          </cell>
          <cell r="W94">
            <v>21.4</v>
          </cell>
          <cell r="X94">
            <v>32</v>
          </cell>
          <cell r="Y94">
            <v>28.3</v>
          </cell>
          <cell r="Z94">
            <v>20</v>
          </cell>
          <cell r="AA94">
            <v>24.4</v>
          </cell>
          <cell r="AB94">
            <v>64</v>
          </cell>
          <cell r="AC94">
            <v>48</v>
          </cell>
          <cell r="AD94">
            <v>48.3</v>
          </cell>
          <cell r="AE94">
            <v>18.8</v>
          </cell>
          <cell r="AF94">
            <v>89.9</v>
          </cell>
          <cell r="AH94">
            <v>17.2</v>
          </cell>
          <cell r="AI94">
            <v>14.3</v>
          </cell>
          <cell r="AJ94">
            <v>34</v>
          </cell>
          <cell r="AK94">
            <v>31.1</v>
          </cell>
          <cell r="AL94">
            <v>37.979999999999997</v>
          </cell>
          <cell r="AM94">
            <v>42.21</v>
          </cell>
          <cell r="AN94">
            <v>15.18</v>
          </cell>
          <cell r="AO94">
            <v>29.75</v>
          </cell>
          <cell r="AP94">
            <v>34.82</v>
          </cell>
          <cell r="AQ94">
            <v>29.08</v>
          </cell>
          <cell r="AR94">
            <v>27.13</v>
          </cell>
          <cell r="AS94">
            <v>110.58</v>
          </cell>
          <cell r="AT94">
            <v>0</v>
          </cell>
          <cell r="AU94">
            <v>0</v>
          </cell>
          <cell r="AV94">
            <v>0</v>
          </cell>
          <cell r="AW94">
            <v>0</v>
          </cell>
          <cell r="AX94">
            <v>0</v>
          </cell>
          <cell r="AY94">
            <v>0</v>
          </cell>
          <cell r="AZ94">
            <v>0</v>
          </cell>
          <cell r="BA94">
            <v>0</v>
          </cell>
        </row>
        <row r="95">
          <cell r="B95">
            <v>3</v>
          </cell>
          <cell r="C95">
            <v>0</v>
          </cell>
          <cell r="D95">
            <v>0</v>
          </cell>
          <cell r="E95">
            <v>0</v>
          </cell>
          <cell r="F95">
            <v>0</v>
          </cell>
          <cell r="G95">
            <v>0</v>
          </cell>
          <cell r="H95">
            <v>0</v>
          </cell>
          <cell r="I95">
            <v>0</v>
          </cell>
          <cell r="J95">
            <v>0</v>
          </cell>
          <cell r="K95">
            <v>0</v>
          </cell>
          <cell r="L95">
            <v>0</v>
          </cell>
          <cell r="M95">
            <v>0</v>
          </cell>
          <cell r="N95">
            <v>41.1</v>
          </cell>
          <cell r="O95">
            <v>16.8</v>
          </cell>
          <cell r="P95">
            <v>25</v>
          </cell>
          <cell r="Q95">
            <v>35.200000000000003</v>
          </cell>
          <cell r="R95">
            <v>19.899999999999999</v>
          </cell>
          <cell r="S95">
            <v>32.5</v>
          </cell>
          <cell r="T95">
            <v>45.8</v>
          </cell>
          <cell r="U95">
            <v>42.5</v>
          </cell>
          <cell r="V95">
            <v>56.4</v>
          </cell>
          <cell r="W95">
            <v>17.899999999999999</v>
          </cell>
          <cell r="X95">
            <v>32.9</v>
          </cell>
          <cell r="Y95">
            <v>27.5</v>
          </cell>
          <cell r="Z95">
            <v>19</v>
          </cell>
          <cell r="AA95">
            <v>23.4</v>
          </cell>
          <cell r="AB95">
            <v>53.5</v>
          </cell>
          <cell r="AC95">
            <v>29.8</v>
          </cell>
          <cell r="AD95">
            <v>57.6</v>
          </cell>
          <cell r="AE95">
            <v>17.5</v>
          </cell>
          <cell r="AF95">
            <v>77.3</v>
          </cell>
          <cell r="AH95">
            <v>15.9</v>
          </cell>
          <cell r="AI95">
            <v>34.9</v>
          </cell>
          <cell r="AJ95">
            <v>37.700000000000003</v>
          </cell>
          <cell r="AK95">
            <v>32.4</v>
          </cell>
          <cell r="AL95">
            <v>32.57</v>
          </cell>
          <cell r="AM95">
            <v>23.01</v>
          </cell>
          <cell r="AN95">
            <v>19.489999999999998</v>
          </cell>
          <cell r="AO95">
            <v>31.14</v>
          </cell>
          <cell r="AP95">
            <v>34.82</v>
          </cell>
          <cell r="AQ95">
            <v>29.08</v>
          </cell>
          <cell r="AR95">
            <v>24.7</v>
          </cell>
          <cell r="AS95">
            <v>57.82</v>
          </cell>
          <cell r="AT95">
            <v>0</v>
          </cell>
          <cell r="AU95">
            <v>0</v>
          </cell>
          <cell r="AV95">
            <v>0</v>
          </cell>
          <cell r="AW95">
            <v>0</v>
          </cell>
          <cell r="AX95">
            <v>0</v>
          </cell>
          <cell r="AY95">
            <v>0</v>
          </cell>
          <cell r="AZ95">
            <v>0</v>
          </cell>
          <cell r="BA95">
            <v>0</v>
          </cell>
        </row>
        <row r="96">
          <cell r="B96">
            <v>4</v>
          </cell>
          <cell r="C96">
            <v>0</v>
          </cell>
          <cell r="D96">
            <v>0</v>
          </cell>
          <cell r="E96">
            <v>0</v>
          </cell>
          <cell r="F96">
            <v>0</v>
          </cell>
          <cell r="G96">
            <v>0</v>
          </cell>
          <cell r="H96">
            <v>0</v>
          </cell>
          <cell r="I96">
            <v>0</v>
          </cell>
          <cell r="J96">
            <v>0</v>
          </cell>
          <cell r="K96">
            <v>0</v>
          </cell>
          <cell r="L96">
            <v>0</v>
          </cell>
          <cell r="M96">
            <v>0</v>
          </cell>
          <cell r="N96">
            <v>31.3</v>
          </cell>
          <cell r="O96">
            <v>16.8</v>
          </cell>
          <cell r="P96">
            <v>22.5</v>
          </cell>
          <cell r="Q96">
            <v>25</v>
          </cell>
          <cell r="R96">
            <v>23.6</v>
          </cell>
          <cell r="S96">
            <v>27.9</v>
          </cell>
          <cell r="T96">
            <v>37.200000000000003</v>
          </cell>
          <cell r="U96">
            <v>39.299999999999997</v>
          </cell>
          <cell r="V96">
            <v>92</v>
          </cell>
          <cell r="W96">
            <v>18.399999999999999</v>
          </cell>
          <cell r="X96">
            <v>38.4</v>
          </cell>
          <cell r="Y96">
            <v>37.6</v>
          </cell>
          <cell r="Z96">
            <v>18.399999999999999</v>
          </cell>
          <cell r="AA96">
            <v>41</v>
          </cell>
          <cell r="AB96">
            <v>48.6</v>
          </cell>
          <cell r="AC96">
            <v>49.1</v>
          </cell>
          <cell r="AD96">
            <v>52.9</v>
          </cell>
          <cell r="AE96">
            <v>23.6</v>
          </cell>
          <cell r="AF96">
            <v>68.2</v>
          </cell>
          <cell r="AH96">
            <v>15.1</v>
          </cell>
          <cell r="AI96">
            <v>17.399999999999999</v>
          </cell>
          <cell r="AJ96">
            <v>31.1</v>
          </cell>
          <cell r="AK96">
            <v>44.8</v>
          </cell>
          <cell r="AL96">
            <v>29.08</v>
          </cell>
          <cell r="AM96">
            <v>22.47</v>
          </cell>
          <cell r="AN96">
            <v>47.7</v>
          </cell>
          <cell r="AO96">
            <v>31.85</v>
          </cell>
          <cell r="AP96">
            <v>32.57</v>
          </cell>
          <cell r="AQ96">
            <v>27.13</v>
          </cell>
          <cell r="AR96">
            <v>23.56</v>
          </cell>
          <cell r="AS96">
            <v>47.7</v>
          </cell>
          <cell r="AT96">
            <v>0</v>
          </cell>
          <cell r="AU96">
            <v>0</v>
          </cell>
          <cell r="AV96">
            <v>0</v>
          </cell>
          <cell r="AW96">
            <v>0</v>
          </cell>
          <cell r="AX96">
            <v>0</v>
          </cell>
          <cell r="AY96">
            <v>0</v>
          </cell>
          <cell r="AZ96">
            <v>0</v>
          </cell>
          <cell r="BA96">
            <v>0</v>
          </cell>
        </row>
        <row r="97">
          <cell r="B97">
            <v>5</v>
          </cell>
          <cell r="C97">
            <v>0</v>
          </cell>
          <cell r="D97">
            <v>0</v>
          </cell>
          <cell r="E97">
            <v>0</v>
          </cell>
          <cell r="F97">
            <v>0</v>
          </cell>
          <cell r="G97">
            <v>0</v>
          </cell>
          <cell r="H97">
            <v>0</v>
          </cell>
          <cell r="I97">
            <v>0</v>
          </cell>
          <cell r="J97">
            <v>0</v>
          </cell>
          <cell r="K97">
            <v>0</v>
          </cell>
          <cell r="L97">
            <v>0</v>
          </cell>
          <cell r="M97">
            <v>0</v>
          </cell>
          <cell r="N97">
            <v>31.3</v>
          </cell>
          <cell r="O97">
            <v>15.2</v>
          </cell>
          <cell r="P97">
            <v>25</v>
          </cell>
          <cell r="Q97">
            <v>35.1</v>
          </cell>
          <cell r="R97">
            <v>24</v>
          </cell>
          <cell r="S97">
            <v>26.3</v>
          </cell>
          <cell r="T97">
            <v>33.799999999999997</v>
          </cell>
          <cell r="U97">
            <v>52.5</v>
          </cell>
          <cell r="V97">
            <v>88.7</v>
          </cell>
          <cell r="W97">
            <v>15.2</v>
          </cell>
          <cell r="X97">
            <v>39.6</v>
          </cell>
          <cell r="Y97">
            <v>35.5</v>
          </cell>
          <cell r="Z97">
            <v>22.5</v>
          </cell>
          <cell r="AA97">
            <v>49.6</v>
          </cell>
          <cell r="AB97">
            <v>63.7</v>
          </cell>
          <cell r="AC97">
            <v>38</v>
          </cell>
          <cell r="AD97">
            <v>44.5</v>
          </cell>
          <cell r="AE97">
            <v>18.8</v>
          </cell>
          <cell r="AF97">
            <v>64.5</v>
          </cell>
          <cell r="AH97">
            <v>15</v>
          </cell>
          <cell r="AI97">
            <v>85.7</v>
          </cell>
          <cell r="AJ97">
            <v>28.9</v>
          </cell>
          <cell r="AK97">
            <v>43.2</v>
          </cell>
          <cell r="AL97">
            <v>26.5</v>
          </cell>
          <cell r="AM97">
            <v>29.75</v>
          </cell>
          <cell r="AN97">
            <v>92.69</v>
          </cell>
          <cell r="AO97">
            <v>25.89</v>
          </cell>
          <cell r="AP97">
            <v>40.479999999999997</v>
          </cell>
          <cell r="AQ97">
            <v>34.06</v>
          </cell>
          <cell r="AR97">
            <v>21.95</v>
          </cell>
          <cell r="AS97">
            <v>30.79</v>
          </cell>
          <cell r="AT97">
            <v>0</v>
          </cell>
          <cell r="AU97">
            <v>0</v>
          </cell>
          <cell r="AV97">
            <v>0</v>
          </cell>
          <cell r="AW97">
            <v>0</v>
          </cell>
          <cell r="AX97">
            <v>0</v>
          </cell>
          <cell r="AY97">
            <v>0</v>
          </cell>
          <cell r="AZ97">
            <v>0</v>
          </cell>
          <cell r="BA97">
            <v>0</v>
          </cell>
        </row>
        <row r="98">
          <cell r="B98">
            <v>6</v>
          </cell>
          <cell r="C98">
            <v>0</v>
          </cell>
          <cell r="D98">
            <v>0</v>
          </cell>
          <cell r="E98">
            <v>0</v>
          </cell>
          <cell r="F98">
            <v>0</v>
          </cell>
          <cell r="G98">
            <v>0</v>
          </cell>
          <cell r="H98">
            <v>0</v>
          </cell>
          <cell r="I98">
            <v>0</v>
          </cell>
          <cell r="J98">
            <v>0</v>
          </cell>
          <cell r="K98">
            <v>0</v>
          </cell>
          <cell r="L98">
            <v>0</v>
          </cell>
          <cell r="M98">
            <v>0</v>
          </cell>
          <cell r="N98">
            <v>36</v>
          </cell>
          <cell r="O98">
            <v>14.7</v>
          </cell>
          <cell r="P98">
            <v>30.5</v>
          </cell>
          <cell r="Q98">
            <v>35.200000000000003</v>
          </cell>
          <cell r="R98">
            <v>20.3</v>
          </cell>
          <cell r="S98">
            <v>23.5</v>
          </cell>
          <cell r="T98">
            <v>32.299999999999997</v>
          </cell>
          <cell r="U98">
            <v>72.2</v>
          </cell>
          <cell r="V98">
            <v>54.9</v>
          </cell>
          <cell r="W98">
            <v>18.8</v>
          </cell>
          <cell r="X98">
            <v>32.5</v>
          </cell>
          <cell r="Y98">
            <v>33.200000000000003</v>
          </cell>
          <cell r="Z98">
            <v>45.1</v>
          </cell>
          <cell r="AA98">
            <v>31.2</v>
          </cell>
          <cell r="AB98">
            <v>56.1</v>
          </cell>
          <cell r="AC98">
            <v>42.8</v>
          </cell>
          <cell r="AD98">
            <v>41.4</v>
          </cell>
          <cell r="AE98">
            <v>23.6</v>
          </cell>
          <cell r="AF98">
            <v>50.8</v>
          </cell>
          <cell r="AH98">
            <v>28.6</v>
          </cell>
          <cell r="AI98">
            <v>63.1</v>
          </cell>
          <cell r="AJ98">
            <v>35.799999999999997</v>
          </cell>
          <cell r="AK98">
            <v>61</v>
          </cell>
          <cell r="AL98">
            <v>24.7</v>
          </cell>
          <cell r="AM98">
            <v>23.01</v>
          </cell>
          <cell r="AN98">
            <v>21.43</v>
          </cell>
          <cell r="AO98">
            <v>36.380000000000003</v>
          </cell>
          <cell r="AP98">
            <v>34.06</v>
          </cell>
          <cell r="AQ98">
            <v>28.42</v>
          </cell>
          <cell r="AR98">
            <v>25.89</v>
          </cell>
          <cell r="AS98">
            <v>28.09</v>
          </cell>
          <cell r="AT98">
            <v>0</v>
          </cell>
          <cell r="AU98">
            <v>0</v>
          </cell>
          <cell r="AV98">
            <v>0</v>
          </cell>
          <cell r="AW98">
            <v>0</v>
          </cell>
          <cell r="AX98">
            <v>0</v>
          </cell>
          <cell r="AY98">
            <v>0</v>
          </cell>
          <cell r="AZ98">
            <v>0</v>
          </cell>
          <cell r="BA98">
            <v>0</v>
          </cell>
        </row>
        <row r="99">
          <cell r="B99">
            <v>7</v>
          </cell>
          <cell r="C99">
            <v>0</v>
          </cell>
          <cell r="D99">
            <v>0</v>
          </cell>
          <cell r="E99">
            <v>0</v>
          </cell>
          <cell r="F99">
            <v>0</v>
          </cell>
          <cell r="G99">
            <v>0</v>
          </cell>
          <cell r="H99">
            <v>0</v>
          </cell>
          <cell r="I99">
            <v>0</v>
          </cell>
          <cell r="J99">
            <v>0</v>
          </cell>
          <cell r="K99">
            <v>0</v>
          </cell>
          <cell r="L99">
            <v>0</v>
          </cell>
          <cell r="M99">
            <v>0</v>
          </cell>
          <cell r="N99">
            <v>63.3</v>
          </cell>
          <cell r="O99">
            <v>14.4</v>
          </cell>
          <cell r="P99">
            <v>41.2</v>
          </cell>
          <cell r="Q99">
            <v>26.2</v>
          </cell>
          <cell r="R99">
            <v>21.7</v>
          </cell>
          <cell r="S99">
            <v>48.4</v>
          </cell>
          <cell r="T99">
            <v>31</v>
          </cell>
          <cell r="U99">
            <v>64</v>
          </cell>
          <cell r="V99">
            <v>65.099999999999994</v>
          </cell>
          <cell r="W99">
            <v>27.8</v>
          </cell>
          <cell r="X99">
            <v>32.799999999999997</v>
          </cell>
          <cell r="Y99">
            <v>30.6</v>
          </cell>
          <cell r="Z99">
            <v>28.6</v>
          </cell>
          <cell r="AA99">
            <v>32.5</v>
          </cell>
          <cell r="AB99">
            <v>52.4</v>
          </cell>
          <cell r="AC99">
            <v>52.9</v>
          </cell>
          <cell r="AD99">
            <v>36.6</v>
          </cell>
          <cell r="AE99">
            <v>19.5</v>
          </cell>
          <cell r="AF99">
            <v>43.3</v>
          </cell>
          <cell r="AH99">
            <v>14.3</v>
          </cell>
          <cell r="AI99">
            <v>45</v>
          </cell>
          <cell r="AJ99">
            <v>31.3</v>
          </cell>
          <cell r="AK99">
            <v>40.4</v>
          </cell>
          <cell r="AL99">
            <v>61.09</v>
          </cell>
          <cell r="AM99">
            <v>24.13</v>
          </cell>
          <cell r="AN99">
            <v>21.43</v>
          </cell>
          <cell r="AO99">
            <v>37.17</v>
          </cell>
          <cell r="AP99">
            <v>33.31</v>
          </cell>
          <cell r="AQ99">
            <v>27.77</v>
          </cell>
          <cell r="AR99">
            <v>20.93</v>
          </cell>
          <cell r="AS99">
            <v>29.42</v>
          </cell>
          <cell r="AT99">
            <v>0</v>
          </cell>
          <cell r="AU99">
            <v>0</v>
          </cell>
          <cell r="AV99">
            <v>0</v>
          </cell>
          <cell r="AW99">
            <v>0</v>
          </cell>
          <cell r="AX99">
            <v>0</v>
          </cell>
          <cell r="AY99">
            <v>0</v>
          </cell>
          <cell r="AZ99">
            <v>0</v>
          </cell>
          <cell r="BA99">
            <v>0</v>
          </cell>
        </row>
        <row r="100">
          <cell r="B100">
            <v>8</v>
          </cell>
          <cell r="C100">
            <v>0</v>
          </cell>
          <cell r="D100">
            <v>0</v>
          </cell>
          <cell r="E100">
            <v>0</v>
          </cell>
          <cell r="F100">
            <v>0</v>
          </cell>
          <cell r="G100">
            <v>0</v>
          </cell>
          <cell r="H100">
            <v>0</v>
          </cell>
          <cell r="I100">
            <v>0</v>
          </cell>
          <cell r="J100">
            <v>0</v>
          </cell>
          <cell r="K100">
            <v>0</v>
          </cell>
          <cell r="L100">
            <v>0</v>
          </cell>
          <cell r="M100">
            <v>0</v>
          </cell>
          <cell r="N100">
            <v>41.1</v>
          </cell>
          <cell r="O100">
            <v>14.7</v>
          </cell>
          <cell r="P100">
            <v>35.4</v>
          </cell>
          <cell r="Q100">
            <v>25</v>
          </cell>
          <cell r="R100">
            <v>18.5</v>
          </cell>
          <cell r="S100">
            <v>23.8</v>
          </cell>
          <cell r="T100">
            <v>28.5</v>
          </cell>
          <cell r="U100">
            <v>48.3</v>
          </cell>
          <cell r="V100">
            <v>51</v>
          </cell>
          <cell r="W100">
            <v>17.399999999999999</v>
          </cell>
          <cell r="X100">
            <v>36.4</v>
          </cell>
          <cell r="Y100">
            <v>28.7</v>
          </cell>
          <cell r="Z100">
            <v>68.400000000000006</v>
          </cell>
          <cell r="AA100">
            <v>68.3</v>
          </cell>
          <cell r="AB100">
            <v>59.3</v>
          </cell>
          <cell r="AC100">
            <v>50.6</v>
          </cell>
          <cell r="AD100">
            <v>35.9</v>
          </cell>
          <cell r="AE100">
            <v>23.6</v>
          </cell>
          <cell r="AF100">
            <v>37.700000000000003</v>
          </cell>
          <cell r="AH100">
            <v>15.2</v>
          </cell>
          <cell r="AI100">
            <v>76.599999999999994</v>
          </cell>
          <cell r="AJ100">
            <v>32.4</v>
          </cell>
          <cell r="AK100">
            <v>38.1</v>
          </cell>
          <cell r="AL100">
            <v>53.62</v>
          </cell>
          <cell r="AM100">
            <v>19.96</v>
          </cell>
          <cell r="AN100">
            <v>19.04</v>
          </cell>
          <cell r="AO100">
            <v>29.08</v>
          </cell>
          <cell r="AP100">
            <v>29.75</v>
          </cell>
          <cell r="AQ100">
            <v>24.7</v>
          </cell>
          <cell r="AR100">
            <v>32.57</v>
          </cell>
          <cell r="AS100">
            <v>30.44</v>
          </cell>
          <cell r="AT100">
            <v>0</v>
          </cell>
          <cell r="AU100">
            <v>0</v>
          </cell>
          <cell r="AV100">
            <v>0</v>
          </cell>
          <cell r="AW100">
            <v>0</v>
          </cell>
          <cell r="AX100">
            <v>0</v>
          </cell>
          <cell r="AY100">
            <v>0</v>
          </cell>
          <cell r="AZ100">
            <v>0</v>
          </cell>
          <cell r="BA100">
            <v>0</v>
          </cell>
        </row>
        <row r="101">
          <cell r="B101">
            <v>9</v>
          </cell>
          <cell r="C101">
            <v>0</v>
          </cell>
          <cell r="D101">
            <v>0</v>
          </cell>
          <cell r="E101">
            <v>0</v>
          </cell>
          <cell r="F101">
            <v>0</v>
          </cell>
          <cell r="G101">
            <v>0</v>
          </cell>
          <cell r="H101">
            <v>0</v>
          </cell>
          <cell r="I101">
            <v>0</v>
          </cell>
          <cell r="J101">
            <v>0</v>
          </cell>
          <cell r="K101">
            <v>0</v>
          </cell>
          <cell r="L101">
            <v>0</v>
          </cell>
          <cell r="M101">
            <v>0</v>
          </cell>
          <cell r="N101">
            <v>32.5</v>
          </cell>
          <cell r="O101">
            <v>35.1</v>
          </cell>
          <cell r="P101">
            <v>26</v>
          </cell>
          <cell r="Q101">
            <v>43</v>
          </cell>
          <cell r="R101">
            <v>22.2</v>
          </cell>
          <cell r="S101">
            <v>65.2</v>
          </cell>
          <cell r="T101">
            <v>24.6</v>
          </cell>
          <cell r="U101">
            <v>41.6</v>
          </cell>
          <cell r="V101">
            <v>48.5</v>
          </cell>
          <cell r="W101">
            <v>15.9</v>
          </cell>
          <cell r="X101">
            <v>32.4</v>
          </cell>
          <cell r="Y101">
            <v>46.8</v>
          </cell>
          <cell r="Z101">
            <v>39.200000000000003</v>
          </cell>
          <cell r="AA101">
            <v>38.200000000000003</v>
          </cell>
          <cell r="AB101">
            <v>44.5</v>
          </cell>
          <cell r="AC101">
            <v>47.9</v>
          </cell>
          <cell r="AD101">
            <v>34.4</v>
          </cell>
          <cell r="AE101">
            <v>32.299999999999997</v>
          </cell>
          <cell r="AF101">
            <v>33.4</v>
          </cell>
          <cell r="AH101">
            <v>42.2</v>
          </cell>
          <cell r="AI101">
            <v>31.1</v>
          </cell>
          <cell r="AJ101">
            <v>36.5</v>
          </cell>
          <cell r="AK101">
            <v>43.2</v>
          </cell>
          <cell r="AL101">
            <v>37.979999999999997</v>
          </cell>
          <cell r="AM101">
            <v>27.77</v>
          </cell>
          <cell r="AN101">
            <v>24.7</v>
          </cell>
          <cell r="AO101">
            <v>25.89</v>
          </cell>
          <cell r="AP101">
            <v>51.6</v>
          </cell>
          <cell r="AQ101">
            <v>43.99</v>
          </cell>
          <cell r="AR101">
            <v>22.47</v>
          </cell>
          <cell r="AS101">
            <v>27.77</v>
          </cell>
          <cell r="AT101">
            <v>0</v>
          </cell>
          <cell r="AU101">
            <v>0</v>
          </cell>
          <cell r="AV101">
            <v>0</v>
          </cell>
          <cell r="AW101">
            <v>0</v>
          </cell>
          <cell r="AX101">
            <v>0</v>
          </cell>
          <cell r="AY101">
            <v>0</v>
          </cell>
          <cell r="AZ101">
            <v>0</v>
          </cell>
          <cell r="BA101">
            <v>0</v>
          </cell>
        </row>
        <row r="102">
          <cell r="B102">
            <v>10</v>
          </cell>
          <cell r="C102">
            <v>0</v>
          </cell>
          <cell r="D102">
            <v>0</v>
          </cell>
          <cell r="E102">
            <v>0</v>
          </cell>
          <cell r="F102">
            <v>0</v>
          </cell>
          <cell r="G102">
            <v>0</v>
          </cell>
          <cell r="H102">
            <v>0</v>
          </cell>
          <cell r="I102">
            <v>0</v>
          </cell>
          <cell r="J102">
            <v>0</v>
          </cell>
          <cell r="K102">
            <v>0</v>
          </cell>
          <cell r="L102">
            <v>0</v>
          </cell>
          <cell r="M102">
            <v>0</v>
          </cell>
          <cell r="N102">
            <v>30.3</v>
          </cell>
          <cell r="O102">
            <v>20.3</v>
          </cell>
          <cell r="P102">
            <v>40.9</v>
          </cell>
          <cell r="Q102">
            <v>36.5</v>
          </cell>
          <cell r="R102">
            <v>17.3</v>
          </cell>
          <cell r="S102">
            <v>37</v>
          </cell>
          <cell r="T102">
            <v>22.5</v>
          </cell>
          <cell r="U102">
            <v>36.700000000000003</v>
          </cell>
          <cell r="V102">
            <v>43.6</v>
          </cell>
          <cell r="W102">
            <v>15.7</v>
          </cell>
          <cell r="X102">
            <v>35.1</v>
          </cell>
          <cell r="Y102">
            <v>41</v>
          </cell>
          <cell r="Z102">
            <v>38.5</v>
          </cell>
          <cell r="AA102">
            <v>32.799999999999997</v>
          </cell>
          <cell r="AB102">
            <v>36.299999999999997</v>
          </cell>
          <cell r="AC102">
            <v>39.5</v>
          </cell>
          <cell r="AD102">
            <v>66.8</v>
          </cell>
          <cell r="AE102">
            <v>33.6</v>
          </cell>
          <cell r="AF102">
            <v>29.5</v>
          </cell>
          <cell r="AH102">
            <v>21.2</v>
          </cell>
          <cell r="AI102">
            <v>27.8</v>
          </cell>
          <cell r="AJ102">
            <v>37.1</v>
          </cell>
          <cell r="AK102">
            <v>33.299999999999997</v>
          </cell>
          <cell r="AL102">
            <v>32.57</v>
          </cell>
          <cell r="AM102">
            <v>24.7</v>
          </cell>
          <cell r="AN102">
            <v>19.04</v>
          </cell>
          <cell r="AO102">
            <v>23.56</v>
          </cell>
          <cell r="AP102">
            <v>36.380000000000003</v>
          </cell>
          <cell r="AQ102">
            <v>30.44</v>
          </cell>
          <cell r="AR102">
            <v>19.489999999999998</v>
          </cell>
          <cell r="AS102">
            <v>47.7</v>
          </cell>
          <cell r="AT102">
            <v>0</v>
          </cell>
          <cell r="AU102">
            <v>0</v>
          </cell>
          <cell r="AV102">
            <v>0</v>
          </cell>
          <cell r="AW102">
            <v>0</v>
          </cell>
          <cell r="AX102">
            <v>0</v>
          </cell>
          <cell r="AY102">
            <v>0</v>
          </cell>
          <cell r="AZ102">
            <v>0</v>
          </cell>
          <cell r="BA102">
            <v>0</v>
          </cell>
        </row>
        <row r="103">
          <cell r="B103">
            <v>11</v>
          </cell>
          <cell r="C103">
            <v>0</v>
          </cell>
          <cell r="D103">
            <v>0</v>
          </cell>
          <cell r="E103">
            <v>0</v>
          </cell>
          <cell r="F103">
            <v>0</v>
          </cell>
          <cell r="G103">
            <v>0</v>
          </cell>
          <cell r="H103">
            <v>0</v>
          </cell>
          <cell r="I103">
            <v>0</v>
          </cell>
          <cell r="J103">
            <v>0</v>
          </cell>
          <cell r="K103">
            <v>0</v>
          </cell>
          <cell r="L103">
            <v>0</v>
          </cell>
          <cell r="M103">
            <v>0</v>
          </cell>
          <cell r="N103">
            <v>32.5</v>
          </cell>
          <cell r="O103">
            <v>23.4</v>
          </cell>
          <cell r="P103">
            <v>26</v>
          </cell>
          <cell r="Q103">
            <v>28.5</v>
          </cell>
          <cell r="R103">
            <v>15.2</v>
          </cell>
          <cell r="S103">
            <v>87.1</v>
          </cell>
          <cell r="T103">
            <v>21.8</v>
          </cell>
          <cell r="U103">
            <v>34.6</v>
          </cell>
          <cell r="V103">
            <v>37.9</v>
          </cell>
          <cell r="W103">
            <v>13.2</v>
          </cell>
          <cell r="X103">
            <v>32.1</v>
          </cell>
          <cell r="Y103">
            <v>36.4</v>
          </cell>
          <cell r="Z103">
            <v>38.799999999999997</v>
          </cell>
          <cell r="AA103">
            <v>48.8</v>
          </cell>
          <cell r="AB103">
            <v>32.1</v>
          </cell>
          <cell r="AC103">
            <v>35.4</v>
          </cell>
          <cell r="AD103">
            <v>32.5</v>
          </cell>
          <cell r="AE103">
            <v>36.200000000000003</v>
          </cell>
          <cell r="AF103">
            <v>27.6</v>
          </cell>
          <cell r="AH103">
            <v>24.4</v>
          </cell>
          <cell r="AI103">
            <v>19.100000000000001</v>
          </cell>
          <cell r="AJ103">
            <v>29.9</v>
          </cell>
          <cell r="AK103">
            <v>43.2</v>
          </cell>
          <cell r="AL103">
            <v>29.08</v>
          </cell>
          <cell r="AM103">
            <v>20.93</v>
          </cell>
          <cell r="AN103">
            <v>47.7</v>
          </cell>
          <cell r="AO103">
            <v>30.44</v>
          </cell>
          <cell r="AP103">
            <v>34.82</v>
          </cell>
          <cell r="AQ103">
            <v>29.08</v>
          </cell>
          <cell r="AR103">
            <v>20.93</v>
          </cell>
          <cell r="AS103">
            <v>43.1</v>
          </cell>
          <cell r="AT103">
            <v>0</v>
          </cell>
          <cell r="AU103">
            <v>0</v>
          </cell>
          <cell r="AV103">
            <v>0</v>
          </cell>
          <cell r="AW103">
            <v>0</v>
          </cell>
          <cell r="AX103">
            <v>0</v>
          </cell>
          <cell r="AY103">
            <v>0</v>
          </cell>
          <cell r="AZ103">
            <v>0</v>
          </cell>
          <cell r="BA103">
            <v>0</v>
          </cell>
        </row>
        <row r="104">
          <cell r="B104">
            <v>12</v>
          </cell>
          <cell r="C104">
            <v>0</v>
          </cell>
          <cell r="D104">
            <v>0</v>
          </cell>
          <cell r="E104">
            <v>0</v>
          </cell>
          <cell r="F104">
            <v>0</v>
          </cell>
          <cell r="G104">
            <v>0</v>
          </cell>
          <cell r="H104">
            <v>0</v>
          </cell>
          <cell r="I104">
            <v>0</v>
          </cell>
          <cell r="J104">
            <v>0</v>
          </cell>
          <cell r="K104">
            <v>0</v>
          </cell>
          <cell r="L104">
            <v>0</v>
          </cell>
          <cell r="M104">
            <v>0</v>
          </cell>
          <cell r="N104">
            <v>32.5</v>
          </cell>
          <cell r="O104">
            <v>17.3</v>
          </cell>
          <cell r="P104">
            <v>34</v>
          </cell>
          <cell r="Q104">
            <v>32.700000000000003</v>
          </cell>
          <cell r="R104">
            <v>12.3</v>
          </cell>
          <cell r="S104">
            <v>87.4</v>
          </cell>
          <cell r="T104">
            <v>21.8</v>
          </cell>
          <cell r="U104">
            <v>30.6</v>
          </cell>
          <cell r="V104">
            <v>33.799999999999997</v>
          </cell>
          <cell r="W104">
            <v>13.5</v>
          </cell>
          <cell r="X104">
            <v>40.1</v>
          </cell>
          <cell r="Y104">
            <v>34.5</v>
          </cell>
          <cell r="Z104">
            <v>31.2</v>
          </cell>
          <cell r="AA104">
            <v>67.7</v>
          </cell>
          <cell r="AB104">
            <v>29.4</v>
          </cell>
          <cell r="AC104">
            <v>33</v>
          </cell>
          <cell r="AD104">
            <v>31.2</v>
          </cell>
          <cell r="AE104">
            <v>27.1</v>
          </cell>
          <cell r="AF104">
            <v>51.8</v>
          </cell>
          <cell r="AH104">
            <v>17.100000000000001</v>
          </cell>
          <cell r="AI104">
            <v>17.600000000000001</v>
          </cell>
          <cell r="AJ104">
            <v>48.5</v>
          </cell>
          <cell r="AK104">
            <v>58.9</v>
          </cell>
          <cell r="AL104">
            <v>26.5</v>
          </cell>
          <cell r="AM104">
            <v>30.44</v>
          </cell>
          <cell r="AN104">
            <v>20.440000000000001</v>
          </cell>
          <cell r="AO104">
            <v>33.31</v>
          </cell>
          <cell r="AP104">
            <v>36.380000000000003</v>
          </cell>
          <cell r="AQ104">
            <v>30.44</v>
          </cell>
          <cell r="AR104">
            <v>24.13</v>
          </cell>
          <cell r="AS104">
            <v>50.11</v>
          </cell>
          <cell r="AT104">
            <v>0</v>
          </cell>
          <cell r="AU104">
            <v>0</v>
          </cell>
          <cell r="AV104">
            <v>0</v>
          </cell>
          <cell r="AW104">
            <v>0</v>
          </cell>
          <cell r="AX104">
            <v>0</v>
          </cell>
          <cell r="AY104">
            <v>0</v>
          </cell>
          <cell r="AZ104">
            <v>0</v>
          </cell>
          <cell r="BA104">
            <v>0</v>
          </cell>
        </row>
        <row r="105">
          <cell r="B105">
            <v>13</v>
          </cell>
          <cell r="C105">
            <v>0</v>
          </cell>
          <cell r="D105">
            <v>0</v>
          </cell>
          <cell r="E105">
            <v>0</v>
          </cell>
          <cell r="F105">
            <v>0</v>
          </cell>
          <cell r="G105">
            <v>0</v>
          </cell>
          <cell r="H105">
            <v>0</v>
          </cell>
          <cell r="I105">
            <v>0</v>
          </cell>
          <cell r="J105">
            <v>0</v>
          </cell>
          <cell r="K105">
            <v>0</v>
          </cell>
          <cell r="L105">
            <v>0</v>
          </cell>
          <cell r="M105">
            <v>0</v>
          </cell>
          <cell r="N105">
            <v>28.1</v>
          </cell>
          <cell r="O105">
            <v>16.5</v>
          </cell>
          <cell r="P105">
            <v>25</v>
          </cell>
          <cell r="Q105">
            <v>37.799999999999997</v>
          </cell>
          <cell r="R105">
            <v>11.6</v>
          </cell>
          <cell r="S105">
            <v>109.4</v>
          </cell>
          <cell r="T105">
            <v>21.1</v>
          </cell>
          <cell r="U105">
            <v>64.3</v>
          </cell>
          <cell r="V105">
            <v>30.3</v>
          </cell>
          <cell r="W105">
            <v>19.7</v>
          </cell>
          <cell r="X105">
            <v>36.5</v>
          </cell>
          <cell r="Y105">
            <v>31.9</v>
          </cell>
          <cell r="Z105">
            <v>32.5</v>
          </cell>
          <cell r="AA105">
            <v>56.6</v>
          </cell>
          <cell r="AB105">
            <v>28</v>
          </cell>
          <cell r="AC105">
            <v>27.6</v>
          </cell>
          <cell r="AD105">
            <v>25.2</v>
          </cell>
          <cell r="AE105">
            <v>45.9</v>
          </cell>
          <cell r="AF105">
            <v>38.200000000000003</v>
          </cell>
          <cell r="AH105">
            <v>17.600000000000001</v>
          </cell>
          <cell r="AI105">
            <v>15.9</v>
          </cell>
          <cell r="AJ105">
            <v>34</v>
          </cell>
          <cell r="AK105">
            <v>42.5</v>
          </cell>
          <cell r="AL105">
            <v>29.08</v>
          </cell>
          <cell r="AM105">
            <v>40.479999999999997</v>
          </cell>
          <cell r="AN105">
            <v>18.170000000000002</v>
          </cell>
          <cell r="AO105">
            <v>40.479999999999997</v>
          </cell>
          <cell r="AP105">
            <v>51.6</v>
          </cell>
          <cell r="AQ105">
            <v>43.99</v>
          </cell>
          <cell r="AR105">
            <v>21.95</v>
          </cell>
          <cell r="AS105">
            <v>60.54</v>
          </cell>
          <cell r="AT105">
            <v>0</v>
          </cell>
          <cell r="AU105">
            <v>0</v>
          </cell>
          <cell r="AV105">
            <v>0</v>
          </cell>
          <cell r="AW105">
            <v>0</v>
          </cell>
          <cell r="AX105">
            <v>0</v>
          </cell>
          <cell r="AY105">
            <v>0</v>
          </cell>
          <cell r="AZ105">
            <v>0</v>
          </cell>
          <cell r="BA105">
            <v>0</v>
          </cell>
        </row>
        <row r="106">
          <cell r="B106">
            <v>14</v>
          </cell>
          <cell r="C106">
            <v>0</v>
          </cell>
          <cell r="D106">
            <v>0</v>
          </cell>
          <cell r="E106">
            <v>0</v>
          </cell>
          <cell r="F106">
            <v>0</v>
          </cell>
          <cell r="G106">
            <v>0</v>
          </cell>
          <cell r="H106">
            <v>0</v>
          </cell>
          <cell r="I106">
            <v>0</v>
          </cell>
          <cell r="J106">
            <v>0</v>
          </cell>
          <cell r="K106">
            <v>0</v>
          </cell>
          <cell r="L106">
            <v>0</v>
          </cell>
          <cell r="M106">
            <v>0</v>
          </cell>
          <cell r="N106">
            <v>31.3</v>
          </cell>
          <cell r="O106">
            <v>17.600000000000001</v>
          </cell>
          <cell r="P106">
            <v>28.3</v>
          </cell>
          <cell r="Q106">
            <v>32.700000000000003</v>
          </cell>
          <cell r="R106">
            <v>10.4</v>
          </cell>
          <cell r="S106">
            <v>107.3</v>
          </cell>
          <cell r="T106">
            <v>21.1</v>
          </cell>
          <cell r="U106">
            <v>63.7</v>
          </cell>
          <cell r="V106">
            <v>27.6</v>
          </cell>
          <cell r="W106">
            <v>42.4</v>
          </cell>
          <cell r="X106">
            <v>39.799999999999997</v>
          </cell>
          <cell r="Y106">
            <v>41</v>
          </cell>
          <cell r="Z106">
            <v>33.6</v>
          </cell>
          <cell r="AA106">
            <v>83.8</v>
          </cell>
          <cell r="AB106">
            <v>25.6</v>
          </cell>
          <cell r="AC106">
            <v>30</v>
          </cell>
          <cell r="AD106">
            <v>24.1</v>
          </cell>
          <cell r="AE106">
            <v>32.5</v>
          </cell>
          <cell r="AF106">
            <v>30.8</v>
          </cell>
          <cell r="AH106">
            <v>34.299999999999997</v>
          </cell>
          <cell r="AI106">
            <v>29.5</v>
          </cell>
          <cell r="AJ106">
            <v>31.1</v>
          </cell>
          <cell r="AK106">
            <v>33.6</v>
          </cell>
          <cell r="AL106">
            <v>54.65</v>
          </cell>
          <cell r="AM106">
            <v>33.31</v>
          </cell>
          <cell r="AN106">
            <v>16.21</v>
          </cell>
          <cell r="AO106">
            <v>34.82</v>
          </cell>
          <cell r="AP106">
            <v>46.75</v>
          </cell>
          <cell r="AQ106">
            <v>39.64</v>
          </cell>
          <cell r="AR106">
            <v>27.77</v>
          </cell>
          <cell r="AS106">
            <v>43.99</v>
          </cell>
          <cell r="AT106">
            <v>0</v>
          </cell>
          <cell r="AU106">
            <v>0</v>
          </cell>
          <cell r="AV106">
            <v>0</v>
          </cell>
          <cell r="AW106">
            <v>0</v>
          </cell>
          <cell r="AX106">
            <v>0</v>
          </cell>
          <cell r="AY106">
            <v>0</v>
          </cell>
          <cell r="AZ106">
            <v>0</v>
          </cell>
          <cell r="BA106">
            <v>0</v>
          </cell>
        </row>
        <row r="107">
          <cell r="B107">
            <v>15</v>
          </cell>
          <cell r="C107">
            <v>0</v>
          </cell>
          <cell r="D107">
            <v>0</v>
          </cell>
          <cell r="E107">
            <v>0</v>
          </cell>
          <cell r="F107">
            <v>0</v>
          </cell>
          <cell r="G107">
            <v>0</v>
          </cell>
          <cell r="H107">
            <v>0</v>
          </cell>
          <cell r="I107">
            <v>0</v>
          </cell>
          <cell r="J107">
            <v>0</v>
          </cell>
          <cell r="K107">
            <v>0</v>
          </cell>
          <cell r="L107">
            <v>0</v>
          </cell>
          <cell r="M107">
            <v>0</v>
          </cell>
          <cell r="N107">
            <v>50.7</v>
          </cell>
          <cell r="O107">
            <v>17.7</v>
          </cell>
          <cell r="P107">
            <v>45.3</v>
          </cell>
          <cell r="Q107">
            <v>30.5</v>
          </cell>
          <cell r="R107">
            <v>22.1</v>
          </cell>
          <cell r="S107">
            <v>85.4</v>
          </cell>
          <cell r="T107">
            <v>20.3</v>
          </cell>
          <cell r="U107">
            <v>81.599999999999994</v>
          </cell>
          <cell r="V107">
            <v>25.9</v>
          </cell>
          <cell r="W107">
            <v>42.6</v>
          </cell>
          <cell r="X107">
            <v>39.200000000000003</v>
          </cell>
          <cell r="Y107">
            <v>37.200000000000003</v>
          </cell>
          <cell r="Z107">
            <v>30.9</v>
          </cell>
          <cell r="AA107">
            <v>78.2</v>
          </cell>
          <cell r="AB107">
            <v>23.8</v>
          </cell>
          <cell r="AC107">
            <v>32.5</v>
          </cell>
          <cell r="AD107">
            <v>24.7</v>
          </cell>
          <cell r="AE107">
            <v>42.8</v>
          </cell>
          <cell r="AF107">
            <v>25.7</v>
          </cell>
          <cell r="AH107">
            <v>22.4</v>
          </cell>
          <cell r="AI107">
            <v>27.2</v>
          </cell>
          <cell r="AJ107">
            <v>28.1</v>
          </cell>
          <cell r="AK107">
            <v>42.2</v>
          </cell>
          <cell r="AL107">
            <v>74.05</v>
          </cell>
          <cell r="AM107">
            <v>35.590000000000003</v>
          </cell>
          <cell r="AN107">
            <v>15.86</v>
          </cell>
          <cell r="AO107">
            <v>37.979999999999997</v>
          </cell>
          <cell r="AP107">
            <v>89.88</v>
          </cell>
          <cell r="AQ107">
            <v>79.13</v>
          </cell>
          <cell r="AR107">
            <v>47.7</v>
          </cell>
          <cell r="AS107">
            <v>41.78</v>
          </cell>
          <cell r="AT107">
            <v>0</v>
          </cell>
          <cell r="AU107">
            <v>0</v>
          </cell>
          <cell r="AV107">
            <v>0</v>
          </cell>
          <cell r="AW107">
            <v>0</v>
          </cell>
          <cell r="AX107">
            <v>0</v>
          </cell>
          <cell r="AY107">
            <v>0</v>
          </cell>
          <cell r="AZ107">
            <v>0</v>
          </cell>
          <cell r="BA107">
            <v>0</v>
          </cell>
        </row>
        <row r="108">
          <cell r="B108">
            <v>16</v>
          </cell>
          <cell r="C108">
            <v>0</v>
          </cell>
          <cell r="D108">
            <v>0</v>
          </cell>
          <cell r="E108">
            <v>0</v>
          </cell>
          <cell r="F108">
            <v>0</v>
          </cell>
          <cell r="G108">
            <v>0</v>
          </cell>
          <cell r="H108">
            <v>0</v>
          </cell>
          <cell r="I108">
            <v>0</v>
          </cell>
          <cell r="J108">
            <v>0</v>
          </cell>
          <cell r="K108">
            <v>0</v>
          </cell>
          <cell r="L108">
            <v>0</v>
          </cell>
          <cell r="M108">
            <v>0</v>
          </cell>
          <cell r="N108">
            <v>31.3</v>
          </cell>
          <cell r="O108">
            <v>24.1</v>
          </cell>
          <cell r="P108">
            <v>42.5</v>
          </cell>
          <cell r="Q108">
            <v>40.200000000000003</v>
          </cell>
          <cell r="R108">
            <v>18.5</v>
          </cell>
          <cell r="S108">
            <v>63.3</v>
          </cell>
          <cell r="T108">
            <v>19.899999999999999</v>
          </cell>
          <cell r="U108">
            <v>68.8</v>
          </cell>
          <cell r="V108">
            <v>24.2</v>
          </cell>
          <cell r="W108">
            <v>23.4</v>
          </cell>
          <cell r="X108">
            <v>50.9</v>
          </cell>
          <cell r="Y108">
            <v>35.4</v>
          </cell>
          <cell r="Z108">
            <v>34.1</v>
          </cell>
          <cell r="AA108">
            <v>83.8</v>
          </cell>
          <cell r="AB108">
            <v>27.5</v>
          </cell>
          <cell r="AC108">
            <v>64.900000000000006</v>
          </cell>
          <cell r="AD108">
            <v>25</v>
          </cell>
          <cell r="AE108">
            <v>56.7</v>
          </cell>
          <cell r="AF108">
            <v>26</v>
          </cell>
          <cell r="AH108">
            <v>23.1</v>
          </cell>
          <cell r="AI108">
            <v>22.7</v>
          </cell>
          <cell r="AJ108">
            <v>34.299999999999997</v>
          </cell>
          <cell r="AK108">
            <v>38.799999999999997</v>
          </cell>
          <cell r="AL108">
            <v>74.05</v>
          </cell>
          <cell r="AM108">
            <v>29.75</v>
          </cell>
          <cell r="AN108">
            <v>15.86</v>
          </cell>
          <cell r="AO108">
            <v>37.979999999999997</v>
          </cell>
          <cell r="AP108">
            <v>45.82</v>
          </cell>
          <cell r="AQ108">
            <v>38.799999999999997</v>
          </cell>
          <cell r="AR108">
            <v>24.7</v>
          </cell>
          <cell r="AS108">
            <v>49.14</v>
          </cell>
          <cell r="AT108">
            <v>0</v>
          </cell>
          <cell r="AU108">
            <v>0</v>
          </cell>
          <cell r="AV108">
            <v>0</v>
          </cell>
          <cell r="AW108">
            <v>0</v>
          </cell>
          <cell r="AX108">
            <v>0</v>
          </cell>
          <cell r="AY108">
            <v>0</v>
          </cell>
          <cell r="AZ108">
            <v>0</v>
          </cell>
          <cell r="BA108">
            <v>0</v>
          </cell>
        </row>
        <row r="109">
          <cell r="B109">
            <v>17</v>
          </cell>
          <cell r="C109">
            <v>0</v>
          </cell>
          <cell r="D109">
            <v>0</v>
          </cell>
          <cell r="E109">
            <v>0</v>
          </cell>
          <cell r="F109">
            <v>0</v>
          </cell>
          <cell r="G109">
            <v>0</v>
          </cell>
          <cell r="H109">
            <v>0</v>
          </cell>
          <cell r="I109">
            <v>0</v>
          </cell>
          <cell r="J109">
            <v>0</v>
          </cell>
          <cell r="K109">
            <v>0</v>
          </cell>
          <cell r="L109">
            <v>0</v>
          </cell>
          <cell r="M109">
            <v>0</v>
          </cell>
          <cell r="N109">
            <v>44</v>
          </cell>
          <cell r="O109">
            <v>23</v>
          </cell>
          <cell r="P109">
            <v>38</v>
          </cell>
          <cell r="Q109">
            <v>35.200000000000003</v>
          </cell>
          <cell r="R109">
            <v>16.5</v>
          </cell>
          <cell r="S109">
            <v>101.9</v>
          </cell>
          <cell r="T109">
            <v>19.2</v>
          </cell>
          <cell r="U109">
            <v>61.8</v>
          </cell>
          <cell r="V109">
            <v>29.1</v>
          </cell>
          <cell r="W109">
            <v>18</v>
          </cell>
          <cell r="X109">
            <v>40.5</v>
          </cell>
          <cell r="Y109">
            <v>40.700000000000003</v>
          </cell>
          <cell r="Z109">
            <v>25.6</v>
          </cell>
          <cell r="AA109">
            <v>60.1</v>
          </cell>
          <cell r="AB109">
            <v>30.4</v>
          </cell>
          <cell r="AC109">
            <v>64.900000000000006</v>
          </cell>
          <cell r="AD109">
            <v>32.9</v>
          </cell>
          <cell r="AE109">
            <v>53.5</v>
          </cell>
          <cell r="AF109">
            <v>48.6</v>
          </cell>
          <cell r="AH109">
            <v>18.899999999999999</v>
          </cell>
          <cell r="AI109">
            <v>23</v>
          </cell>
          <cell r="AJ109">
            <v>30.5</v>
          </cell>
          <cell r="AK109">
            <v>33.299999999999997</v>
          </cell>
          <cell r="AL109">
            <v>53.62</v>
          </cell>
          <cell r="AM109">
            <v>27.13</v>
          </cell>
          <cell r="AN109">
            <v>16.21</v>
          </cell>
          <cell r="AO109">
            <v>36.380000000000003</v>
          </cell>
          <cell r="AP109">
            <v>37.979999999999997</v>
          </cell>
          <cell r="AQ109">
            <v>31.85</v>
          </cell>
          <cell r="AR109">
            <v>23.01</v>
          </cell>
          <cell r="AS109">
            <v>66.209999999999994</v>
          </cell>
          <cell r="AT109">
            <v>0</v>
          </cell>
          <cell r="AU109">
            <v>0</v>
          </cell>
          <cell r="AV109">
            <v>0</v>
          </cell>
          <cell r="AW109">
            <v>0</v>
          </cell>
          <cell r="AX109">
            <v>0</v>
          </cell>
          <cell r="AY109">
            <v>0</v>
          </cell>
          <cell r="AZ109">
            <v>0</v>
          </cell>
          <cell r="BA109">
            <v>0</v>
          </cell>
        </row>
        <row r="110">
          <cell r="B110">
            <v>18</v>
          </cell>
          <cell r="C110">
            <v>0</v>
          </cell>
          <cell r="D110">
            <v>0</v>
          </cell>
          <cell r="E110">
            <v>0</v>
          </cell>
          <cell r="F110">
            <v>0</v>
          </cell>
          <cell r="G110">
            <v>0</v>
          </cell>
          <cell r="H110">
            <v>0</v>
          </cell>
          <cell r="I110">
            <v>0</v>
          </cell>
          <cell r="J110">
            <v>0</v>
          </cell>
          <cell r="K110">
            <v>0</v>
          </cell>
          <cell r="L110">
            <v>0</v>
          </cell>
          <cell r="M110">
            <v>0</v>
          </cell>
          <cell r="N110">
            <v>46.7</v>
          </cell>
          <cell r="O110">
            <v>18.5</v>
          </cell>
          <cell r="P110">
            <v>30.5</v>
          </cell>
          <cell r="Q110">
            <v>26.2</v>
          </cell>
          <cell r="R110">
            <v>12.9</v>
          </cell>
          <cell r="S110">
            <v>59.8</v>
          </cell>
          <cell r="T110">
            <v>18.7</v>
          </cell>
          <cell r="U110">
            <v>57.2</v>
          </cell>
          <cell r="V110">
            <v>49.4</v>
          </cell>
          <cell r="W110">
            <v>15.7</v>
          </cell>
          <cell r="X110">
            <v>41.1</v>
          </cell>
          <cell r="Y110">
            <v>36.9</v>
          </cell>
          <cell r="Z110">
            <v>41.9</v>
          </cell>
          <cell r="AA110">
            <v>50.5</v>
          </cell>
          <cell r="AB110">
            <v>31.7</v>
          </cell>
          <cell r="AC110">
            <v>77.3</v>
          </cell>
          <cell r="AD110">
            <v>53.3</v>
          </cell>
          <cell r="AE110">
            <v>42.2</v>
          </cell>
          <cell r="AF110">
            <v>37.6</v>
          </cell>
          <cell r="AH110">
            <v>19</v>
          </cell>
          <cell r="AI110">
            <v>19.8</v>
          </cell>
          <cell r="AJ110">
            <v>50.5</v>
          </cell>
          <cell r="AK110">
            <v>30.4</v>
          </cell>
          <cell r="AL110">
            <v>59.99</v>
          </cell>
          <cell r="AM110">
            <v>23.56</v>
          </cell>
          <cell r="AN110">
            <v>16.579999999999998</v>
          </cell>
          <cell r="AO110">
            <v>38.799999999999997</v>
          </cell>
          <cell r="AP110">
            <v>32.57</v>
          </cell>
          <cell r="AQ110">
            <v>27.13</v>
          </cell>
          <cell r="AR110">
            <v>49.62</v>
          </cell>
          <cell r="AS110">
            <v>52.1</v>
          </cell>
          <cell r="AT110">
            <v>0</v>
          </cell>
          <cell r="AU110">
            <v>0</v>
          </cell>
          <cell r="AV110">
            <v>0</v>
          </cell>
          <cell r="AW110">
            <v>0</v>
          </cell>
          <cell r="AX110">
            <v>0</v>
          </cell>
          <cell r="AY110">
            <v>0</v>
          </cell>
          <cell r="AZ110">
            <v>0</v>
          </cell>
          <cell r="BA110">
            <v>0</v>
          </cell>
        </row>
        <row r="111">
          <cell r="B111">
            <v>19</v>
          </cell>
          <cell r="C111">
            <v>0</v>
          </cell>
          <cell r="D111">
            <v>0</v>
          </cell>
          <cell r="E111">
            <v>0</v>
          </cell>
          <cell r="F111">
            <v>0</v>
          </cell>
          <cell r="G111">
            <v>0</v>
          </cell>
          <cell r="H111">
            <v>0</v>
          </cell>
          <cell r="I111">
            <v>0</v>
          </cell>
          <cell r="J111">
            <v>0</v>
          </cell>
          <cell r="K111">
            <v>0</v>
          </cell>
          <cell r="L111">
            <v>0</v>
          </cell>
          <cell r="M111">
            <v>0</v>
          </cell>
          <cell r="N111">
            <v>50.7</v>
          </cell>
          <cell r="O111">
            <v>20.3</v>
          </cell>
          <cell r="P111">
            <v>23.9</v>
          </cell>
          <cell r="Q111">
            <v>30.5</v>
          </cell>
          <cell r="R111">
            <v>20.3</v>
          </cell>
          <cell r="S111">
            <v>54.4</v>
          </cell>
          <cell r="T111">
            <v>18.3</v>
          </cell>
          <cell r="U111">
            <v>60.1</v>
          </cell>
          <cell r="V111">
            <v>31.4</v>
          </cell>
          <cell r="W111">
            <v>14.5</v>
          </cell>
          <cell r="X111">
            <v>50.5</v>
          </cell>
          <cell r="Y111">
            <v>36</v>
          </cell>
          <cell r="Z111">
            <v>43.6</v>
          </cell>
          <cell r="AA111">
            <v>45.9</v>
          </cell>
          <cell r="AB111">
            <v>58.8</v>
          </cell>
          <cell r="AC111">
            <v>83.6</v>
          </cell>
          <cell r="AD111">
            <v>38.799999999999997</v>
          </cell>
          <cell r="AE111">
            <v>39.5</v>
          </cell>
          <cell r="AF111">
            <v>29.2</v>
          </cell>
          <cell r="AH111">
            <v>15.8</v>
          </cell>
          <cell r="AI111">
            <v>21.7</v>
          </cell>
          <cell r="AJ111">
            <v>39.1</v>
          </cell>
          <cell r="AK111">
            <v>30.6</v>
          </cell>
          <cell r="AL111">
            <v>57.82</v>
          </cell>
          <cell r="AM111">
            <v>21.43</v>
          </cell>
          <cell r="AN111">
            <v>15.51</v>
          </cell>
          <cell r="AO111">
            <v>34.06</v>
          </cell>
          <cell r="AP111">
            <v>28.42</v>
          </cell>
          <cell r="AQ111">
            <v>23.56</v>
          </cell>
          <cell r="AR111">
            <v>21.95</v>
          </cell>
          <cell r="AS111">
            <v>41.78</v>
          </cell>
          <cell r="AT111">
            <v>0</v>
          </cell>
          <cell r="AU111">
            <v>0</v>
          </cell>
          <cell r="AV111">
            <v>0</v>
          </cell>
          <cell r="AW111">
            <v>0</v>
          </cell>
          <cell r="AX111">
            <v>0</v>
          </cell>
          <cell r="AY111">
            <v>0</v>
          </cell>
          <cell r="AZ111">
            <v>0</v>
          </cell>
          <cell r="BA111">
            <v>0</v>
          </cell>
        </row>
        <row r="112">
          <cell r="B112">
            <v>20</v>
          </cell>
          <cell r="C112">
            <v>0</v>
          </cell>
          <cell r="D112">
            <v>0</v>
          </cell>
          <cell r="E112">
            <v>0</v>
          </cell>
          <cell r="F112">
            <v>0</v>
          </cell>
          <cell r="G112">
            <v>0</v>
          </cell>
          <cell r="H112">
            <v>0</v>
          </cell>
          <cell r="I112">
            <v>0</v>
          </cell>
          <cell r="J112">
            <v>0</v>
          </cell>
          <cell r="K112">
            <v>0</v>
          </cell>
          <cell r="L112">
            <v>0</v>
          </cell>
          <cell r="M112">
            <v>0</v>
          </cell>
          <cell r="N112">
            <v>34.799999999999997</v>
          </cell>
          <cell r="O112">
            <v>22.2</v>
          </cell>
          <cell r="P112">
            <v>49.2</v>
          </cell>
          <cell r="Q112">
            <v>33.9</v>
          </cell>
          <cell r="R112">
            <v>16.8</v>
          </cell>
          <cell r="S112">
            <v>46.3</v>
          </cell>
          <cell r="T112">
            <v>18.2</v>
          </cell>
          <cell r="U112">
            <v>66.400000000000006</v>
          </cell>
          <cell r="V112">
            <v>40.6</v>
          </cell>
          <cell r="W112">
            <v>13.6</v>
          </cell>
          <cell r="X112">
            <v>39.6</v>
          </cell>
          <cell r="Y112">
            <v>37.4</v>
          </cell>
          <cell r="Z112">
            <v>49.1</v>
          </cell>
          <cell r="AA112">
            <v>38.5</v>
          </cell>
          <cell r="AB112">
            <v>50.2</v>
          </cell>
          <cell r="AC112">
            <v>65</v>
          </cell>
          <cell r="AD112">
            <v>34.799999999999997</v>
          </cell>
          <cell r="AE112">
            <v>39.200000000000003</v>
          </cell>
          <cell r="AF112">
            <v>51.6</v>
          </cell>
          <cell r="AH112">
            <v>15.3</v>
          </cell>
          <cell r="AI112">
            <v>20.3</v>
          </cell>
          <cell r="AJ112">
            <v>39.1</v>
          </cell>
          <cell r="AK112">
            <v>27.8</v>
          </cell>
          <cell r="AL112">
            <v>48.65</v>
          </cell>
          <cell r="AM112">
            <v>20.440000000000001</v>
          </cell>
          <cell r="AN112">
            <v>16.579999999999998</v>
          </cell>
          <cell r="AO112">
            <v>33.31</v>
          </cell>
          <cell r="AP112">
            <v>25.29</v>
          </cell>
          <cell r="AQ112">
            <v>20.93</v>
          </cell>
          <cell r="AR112">
            <v>21.95</v>
          </cell>
          <cell r="AS112">
            <v>36.770000000000003</v>
          </cell>
          <cell r="AT112">
            <v>0</v>
          </cell>
          <cell r="AU112">
            <v>0</v>
          </cell>
          <cell r="AV112">
            <v>0</v>
          </cell>
          <cell r="AW112">
            <v>0</v>
          </cell>
          <cell r="AX112">
            <v>0</v>
          </cell>
          <cell r="AY112">
            <v>0</v>
          </cell>
          <cell r="AZ112">
            <v>0</v>
          </cell>
          <cell r="BA112">
            <v>0</v>
          </cell>
        </row>
        <row r="113">
          <cell r="B113">
            <v>21</v>
          </cell>
          <cell r="C113">
            <v>0</v>
          </cell>
          <cell r="D113">
            <v>0</v>
          </cell>
          <cell r="E113">
            <v>0</v>
          </cell>
          <cell r="F113">
            <v>0</v>
          </cell>
          <cell r="G113">
            <v>0</v>
          </cell>
          <cell r="H113">
            <v>0</v>
          </cell>
          <cell r="I113">
            <v>0</v>
          </cell>
          <cell r="J113">
            <v>0</v>
          </cell>
          <cell r="K113">
            <v>0</v>
          </cell>
          <cell r="L113">
            <v>0</v>
          </cell>
          <cell r="M113">
            <v>0</v>
          </cell>
          <cell r="N113">
            <v>32.5</v>
          </cell>
          <cell r="O113">
            <v>16.8</v>
          </cell>
          <cell r="P113">
            <v>52.2</v>
          </cell>
          <cell r="Q113">
            <v>26</v>
          </cell>
          <cell r="R113">
            <v>12.9</v>
          </cell>
          <cell r="S113">
            <v>76.400000000000006</v>
          </cell>
          <cell r="T113">
            <v>23.1</v>
          </cell>
          <cell r="U113">
            <v>68.5</v>
          </cell>
          <cell r="V113">
            <v>33.200000000000003</v>
          </cell>
          <cell r="W113">
            <v>13.2</v>
          </cell>
          <cell r="X113">
            <v>38.9</v>
          </cell>
          <cell r="Y113">
            <v>180.3</v>
          </cell>
          <cell r="Z113">
            <v>105.1</v>
          </cell>
          <cell r="AA113">
            <v>29.4</v>
          </cell>
          <cell r="AB113">
            <v>36.299999999999997</v>
          </cell>
          <cell r="AC113">
            <v>56.6</v>
          </cell>
          <cell r="AD113">
            <v>23.6</v>
          </cell>
          <cell r="AE113">
            <v>63.5</v>
          </cell>
          <cell r="AF113">
            <v>37</v>
          </cell>
          <cell r="AH113">
            <v>14.7</v>
          </cell>
          <cell r="AI113">
            <v>19.100000000000001</v>
          </cell>
          <cell r="AJ113">
            <v>61.5</v>
          </cell>
          <cell r="AK113">
            <v>24.5</v>
          </cell>
          <cell r="AL113">
            <v>43.1</v>
          </cell>
          <cell r="AM113">
            <v>17.75</v>
          </cell>
          <cell r="AN113">
            <v>25.89</v>
          </cell>
          <cell r="AO113">
            <v>31.85</v>
          </cell>
          <cell r="AP113">
            <v>23.01</v>
          </cell>
          <cell r="AQ113">
            <v>19.04</v>
          </cell>
          <cell r="AR113">
            <v>23.01</v>
          </cell>
          <cell r="AS113">
            <v>118.55</v>
          </cell>
          <cell r="AT113">
            <v>0</v>
          </cell>
          <cell r="AU113">
            <v>0</v>
          </cell>
          <cell r="AV113">
            <v>0</v>
          </cell>
          <cell r="AW113">
            <v>0</v>
          </cell>
          <cell r="AX113">
            <v>0</v>
          </cell>
          <cell r="AY113">
            <v>0</v>
          </cell>
          <cell r="AZ113">
            <v>0</v>
          </cell>
          <cell r="BA113">
            <v>0</v>
          </cell>
        </row>
        <row r="114">
          <cell r="B114">
            <v>22</v>
          </cell>
          <cell r="C114">
            <v>0</v>
          </cell>
          <cell r="D114">
            <v>0</v>
          </cell>
          <cell r="E114">
            <v>0</v>
          </cell>
          <cell r="F114">
            <v>0</v>
          </cell>
          <cell r="G114">
            <v>0</v>
          </cell>
          <cell r="H114">
            <v>0</v>
          </cell>
          <cell r="I114">
            <v>0</v>
          </cell>
          <cell r="J114">
            <v>0</v>
          </cell>
          <cell r="K114">
            <v>0</v>
          </cell>
          <cell r="L114">
            <v>0</v>
          </cell>
          <cell r="M114">
            <v>0</v>
          </cell>
          <cell r="N114">
            <v>31.3</v>
          </cell>
          <cell r="O114">
            <v>19.399999999999999</v>
          </cell>
          <cell r="P114">
            <v>86.1</v>
          </cell>
          <cell r="Q114">
            <v>22.1</v>
          </cell>
          <cell r="R114">
            <v>28.3</v>
          </cell>
          <cell r="S114">
            <v>61.9</v>
          </cell>
          <cell r="T114">
            <v>21.8</v>
          </cell>
          <cell r="U114">
            <v>69.7</v>
          </cell>
          <cell r="V114">
            <v>57.7</v>
          </cell>
          <cell r="W114">
            <v>15.5</v>
          </cell>
          <cell r="X114">
            <v>51.3</v>
          </cell>
          <cell r="Y114">
            <v>77.599999999999994</v>
          </cell>
          <cell r="Z114">
            <v>62.3</v>
          </cell>
          <cell r="AA114">
            <v>23.6</v>
          </cell>
          <cell r="AB114">
            <v>33.1</v>
          </cell>
          <cell r="AC114">
            <v>46.6</v>
          </cell>
          <cell r="AD114">
            <v>25</v>
          </cell>
          <cell r="AE114">
            <v>57.7</v>
          </cell>
          <cell r="AF114">
            <v>29.1</v>
          </cell>
          <cell r="AH114">
            <v>14.5</v>
          </cell>
          <cell r="AI114">
            <v>19.600000000000001</v>
          </cell>
          <cell r="AJ114">
            <v>37.5</v>
          </cell>
          <cell r="AK114">
            <v>26.7</v>
          </cell>
          <cell r="AL114">
            <v>37.17</v>
          </cell>
          <cell r="AM114">
            <v>18.600000000000001</v>
          </cell>
          <cell r="AN114">
            <v>15.18</v>
          </cell>
          <cell r="AO114">
            <v>34.82</v>
          </cell>
          <cell r="AP114">
            <v>21.43</v>
          </cell>
          <cell r="AQ114">
            <v>17.75</v>
          </cell>
          <cell r="AR114">
            <v>49.62</v>
          </cell>
          <cell r="AS114">
            <v>95.54</v>
          </cell>
          <cell r="AT114">
            <v>0</v>
          </cell>
          <cell r="AU114">
            <v>0</v>
          </cell>
          <cell r="AV114">
            <v>0</v>
          </cell>
          <cell r="AW114">
            <v>0</v>
          </cell>
          <cell r="AX114">
            <v>0</v>
          </cell>
          <cell r="AY114">
            <v>0</v>
          </cell>
          <cell r="AZ114">
            <v>0</v>
          </cell>
          <cell r="BA114">
            <v>0</v>
          </cell>
        </row>
        <row r="115">
          <cell r="B115">
            <v>23</v>
          </cell>
          <cell r="C115">
            <v>0</v>
          </cell>
          <cell r="D115">
            <v>0</v>
          </cell>
          <cell r="E115">
            <v>0</v>
          </cell>
          <cell r="F115">
            <v>0</v>
          </cell>
          <cell r="G115">
            <v>0</v>
          </cell>
          <cell r="H115">
            <v>0</v>
          </cell>
          <cell r="I115">
            <v>0</v>
          </cell>
          <cell r="J115">
            <v>0</v>
          </cell>
          <cell r="K115">
            <v>0</v>
          </cell>
          <cell r="L115">
            <v>0</v>
          </cell>
          <cell r="M115">
            <v>0</v>
          </cell>
          <cell r="N115">
            <v>31.3</v>
          </cell>
          <cell r="O115">
            <v>18.5</v>
          </cell>
          <cell r="P115">
            <v>44.8</v>
          </cell>
          <cell r="Q115">
            <v>24</v>
          </cell>
          <cell r="R115">
            <v>23</v>
          </cell>
          <cell r="S115">
            <v>46</v>
          </cell>
          <cell r="T115">
            <v>21.1</v>
          </cell>
          <cell r="U115">
            <v>55.4</v>
          </cell>
          <cell r="V115">
            <v>116.6</v>
          </cell>
          <cell r="W115">
            <v>20.8</v>
          </cell>
          <cell r="X115">
            <v>46.1</v>
          </cell>
          <cell r="Y115">
            <v>46.6</v>
          </cell>
          <cell r="Z115">
            <v>43.8</v>
          </cell>
          <cell r="AA115">
            <v>31.2</v>
          </cell>
          <cell r="AB115">
            <v>30.7</v>
          </cell>
          <cell r="AC115">
            <v>53</v>
          </cell>
          <cell r="AD115">
            <v>42.8</v>
          </cell>
          <cell r="AE115">
            <v>59.9</v>
          </cell>
          <cell r="AF115">
            <v>23.9</v>
          </cell>
          <cell r="AH115">
            <v>13.6</v>
          </cell>
          <cell r="AI115">
            <v>19.100000000000001</v>
          </cell>
          <cell r="AJ115">
            <v>34.9</v>
          </cell>
          <cell r="AK115">
            <v>24.5</v>
          </cell>
          <cell r="AL115">
            <v>31.14</v>
          </cell>
          <cell r="AM115">
            <v>17.75</v>
          </cell>
          <cell r="AN115">
            <v>18.170000000000002</v>
          </cell>
          <cell r="AO115">
            <v>27.13</v>
          </cell>
          <cell r="AP115">
            <v>19.489999999999998</v>
          </cell>
          <cell r="AQ115">
            <v>16.21</v>
          </cell>
          <cell r="AR115">
            <v>29.08</v>
          </cell>
          <cell r="AS115">
            <v>43.99</v>
          </cell>
          <cell r="AT115">
            <v>0</v>
          </cell>
          <cell r="AU115">
            <v>0</v>
          </cell>
          <cell r="AV115">
            <v>0</v>
          </cell>
          <cell r="AW115">
            <v>0</v>
          </cell>
          <cell r="AX115">
            <v>0</v>
          </cell>
          <cell r="AY115">
            <v>0</v>
          </cell>
          <cell r="AZ115">
            <v>0</v>
          </cell>
          <cell r="BA115">
            <v>0</v>
          </cell>
        </row>
        <row r="116">
          <cell r="B116">
            <v>24</v>
          </cell>
          <cell r="C116">
            <v>0</v>
          </cell>
          <cell r="D116">
            <v>0</v>
          </cell>
          <cell r="E116">
            <v>0</v>
          </cell>
          <cell r="F116">
            <v>0</v>
          </cell>
          <cell r="G116">
            <v>0</v>
          </cell>
          <cell r="H116">
            <v>0</v>
          </cell>
          <cell r="I116">
            <v>0</v>
          </cell>
          <cell r="J116">
            <v>0</v>
          </cell>
          <cell r="K116">
            <v>0</v>
          </cell>
          <cell r="L116">
            <v>0</v>
          </cell>
          <cell r="M116">
            <v>0</v>
          </cell>
          <cell r="N116">
            <v>26</v>
          </cell>
          <cell r="O116">
            <v>19.399999999999999</v>
          </cell>
          <cell r="P116">
            <v>37.9</v>
          </cell>
          <cell r="Q116">
            <v>28.2</v>
          </cell>
          <cell r="R116">
            <v>46</v>
          </cell>
          <cell r="S116">
            <v>56.9</v>
          </cell>
          <cell r="T116">
            <v>19.899999999999999</v>
          </cell>
          <cell r="U116">
            <v>49.6</v>
          </cell>
          <cell r="V116">
            <v>54.2</v>
          </cell>
          <cell r="W116">
            <v>33.200000000000003</v>
          </cell>
          <cell r="X116">
            <v>40.200000000000003</v>
          </cell>
          <cell r="Y116">
            <v>41.8</v>
          </cell>
          <cell r="Z116">
            <v>35.700000000000003</v>
          </cell>
          <cell r="AA116">
            <v>28</v>
          </cell>
          <cell r="AB116">
            <v>32.6</v>
          </cell>
          <cell r="AC116">
            <v>40.1</v>
          </cell>
          <cell r="AD116">
            <v>22.5</v>
          </cell>
          <cell r="AE116">
            <v>51.3</v>
          </cell>
          <cell r="AF116">
            <v>20.100000000000001</v>
          </cell>
          <cell r="AH116">
            <v>13.1</v>
          </cell>
          <cell r="AI116">
            <v>16.899999999999999</v>
          </cell>
          <cell r="AJ116">
            <v>32.700000000000003</v>
          </cell>
          <cell r="AK116">
            <v>26.1</v>
          </cell>
          <cell r="AL116">
            <v>29.08</v>
          </cell>
          <cell r="AM116">
            <v>16.96</v>
          </cell>
          <cell r="AN116">
            <v>19.04</v>
          </cell>
          <cell r="AO116">
            <v>24.7</v>
          </cell>
          <cell r="AP116">
            <v>18.170000000000002</v>
          </cell>
          <cell r="AQ116">
            <v>15.18</v>
          </cell>
          <cell r="AR116">
            <v>24.7</v>
          </cell>
          <cell r="AS116">
            <v>40.479999999999997</v>
          </cell>
          <cell r="AT116">
            <v>0</v>
          </cell>
          <cell r="AU116">
            <v>0</v>
          </cell>
          <cell r="AV116">
            <v>0</v>
          </cell>
          <cell r="AW116">
            <v>0</v>
          </cell>
          <cell r="AX116">
            <v>0</v>
          </cell>
          <cell r="AY116">
            <v>0</v>
          </cell>
          <cell r="AZ116">
            <v>0</v>
          </cell>
          <cell r="BA116">
            <v>0</v>
          </cell>
        </row>
        <row r="117">
          <cell r="B117">
            <v>25</v>
          </cell>
          <cell r="C117">
            <v>0</v>
          </cell>
          <cell r="D117">
            <v>0</v>
          </cell>
          <cell r="E117">
            <v>0</v>
          </cell>
          <cell r="F117">
            <v>0</v>
          </cell>
          <cell r="G117">
            <v>0</v>
          </cell>
          <cell r="H117">
            <v>0</v>
          </cell>
          <cell r="I117">
            <v>0</v>
          </cell>
          <cell r="J117">
            <v>0</v>
          </cell>
          <cell r="K117">
            <v>0</v>
          </cell>
          <cell r="L117">
            <v>0</v>
          </cell>
          <cell r="M117">
            <v>0</v>
          </cell>
          <cell r="N117">
            <v>26</v>
          </cell>
          <cell r="O117">
            <v>20.3</v>
          </cell>
          <cell r="P117">
            <v>31.6</v>
          </cell>
          <cell r="Q117">
            <v>24</v>
          </cell>
          <cell r="R117">
            <v>36.200000000000003</v>
          </cell>
          <cell r="S117">
            <v>41.3</v>
          </cell>
          <cell r="T117">
            <v>23.7</v>
          </cell>
          <cell r="U117">
            <v>42.5</v>
          </cell>
          <cell r="V117">
            <v>54.3</v>
          </cell>
          <cell r="W117">
            <v>18.8</v>
          </cell>
          <cell r="X117">
            <v>39.5</v>
          </cell>
          <cell r="Y117">
            <v>38.1</v>
          </cell>
          <cell r="Z117">
            <v>31.9</v>
          </cell>
          <cell r="AA117">
            <v>36.6</v>
          </cell>
          <cell r="AB117">
            <v>30.6</v>
          </cell>
          <cell r="AC117">
            <v>37.5</v>
          </cell>
          <cell r="AD117">
            <v>21.4</v>
          </cell>
          <cell r="AE117">
            <v>42.5</v>
          </cell>
          <cell r="AF117">
            <v>27</v>
          </cell>
          <cell r="AH117">
            <v>13.6</v>
          </cell>
          <cell r="AI117">
            <v>17.8</v>
          </cell>
          <cell r="AJ117">
            <v>31.1</v>
          </cell>
          <cell r="AK117">
            <v>109.4</v>
          </cell>
          <cell r="AL117">
            <v>27.13</v>
          </cell>
          <cell r="AM117">
            <v>46.75</v>
          </cell>
          <cell r="AN117">
            <v>22.47</v>
          </cell>
          <cell r="AO117">
            <v>24.7</v>
          </cell>
          <cell r="AP117">
            <v>83.07</v>
          </cell>
          <cell r="AQ117">
            <v>72.81</v>
          </cell>
          <cell r="AR117">
            <v>23.01</v>
          </cell>
          <cell r="AS117">
            <v>52.6</v>
          </cell>
          <cell r="AT117">
            <v>0</v>
          </cell>
          <cell r="AU117">
            <v>0</v>
          </cell>
          <cell r="AV117">
            <v>0</v>
          </cell>
          <cell r="AW117">
            <v>0</v>
          </cell>
          <cell r="AX117">
            <v>0</v>
          </cell>
          <cell r="AY117">
            <v>0</v>
          </cell>
          <cell r="AZ117">
            <v>0</v>
          </cell>
          <cell r="BA117">
            <v>0</v>
          </cell>
        </row>
        <row r="118">
          <cell r="B118">
            <v>26</v>
          </cell>
          <cell r="C118">
            <v>0</v>
          </cell>
          <cell r="D118">
            <v>0</v>
          </cell>
          <cell r="E118">
            <v>0</v>
          </cell>
          <cell r="F118">
            <v>0</v>
          </cell>
          <cell r="G118">
            <v>0</v>
          </cell>
          <cell r="H118">
            <v>0</v>
          </cell>
          <cell r="I118">
            <v>0</v>
          </cell>
          <cell r="J118">
            <v>0</v>
          </cell>
          <cell r="K118">
            <v>0</v>
          </cell>
          <cell r="L118">
            <v>0</v>
          </cell>
          <cell r="M118">
            <v>0</v>
          </cell>
          <cell r="N118">
            <v>22.1</v>
          </cell>
          <cell r="O118">
            <v>23</v>
          </cell>
          <cell r="P118">
            <v>35.299999999999997</v>
          </cell>
          <cell r="Q118">
            <v>28.2</v>
          </cell>
          <cell r="R118">
            <v>38.700000000000003</v>
          </cell>
          <cell r="S118">
            <v>92.2</v>
          </cell>
          <cell r="T118">
            <v>26.6</v>
          </cell>
          <cell r="U118">
            <v>36</v>
          </cell>
          <cell r="V118">
            <v>49.7</v>
          </cell>
          <cell r="W118">
            <v>46.3</v>
          </cell>
          <cell r="X118">
            <v>39.6</v>
          </cell>
          <cell r="Y118">
            <v>35.5</v>
          </cell>
          <cell r="Z118">
            <v>46.6</v>
          </cell>
          <cell r="AA118">
            <v>29.3</v>
          </cell>
          <cell r="AB118">
            <v>36.9</v>
          </cell>
          <cell r="AC118">
            <v>43</v>
          </cell>
          <cell r="AD118">
            <v>20</v>
          </cell>
          <cell r="AE118">
            <v>38.1</v>
          </cell>
          <cell r="AF118">
            <v>25.3</v>
          </cell>
          <cell r="AH118">
            <v>12.4</v>
          </cell>
          <cell r="AI118">
            <v>16.899999999999999</v>
          </cell>
          <cell r="AJ118">
            <v>51.7</v>
          </cell>
          <cell r="AK118">
            <v>74.3</v>
          </cell>
          <cell r="AL118">
            <v>61.09</v>
          </cell>
          <cell r="AM118">
            <v>20.93</v>
          </cell>
          <cell r="AN118">
            <v>17.350000000000001</v>
          </cell>
          <cell r="AO118">
            <v>65.63</v>
          </cell>
          <cell r="AP118">
            <v>36.380000000000003</v>
          </cell>
          <cell r="AQ118">
            <v>30.44</v>
          </cell>
          <cell r="AR118">
            <v>21.95</v>
          </cell>
          <cell r="AS118">
            <v>45.36</v>
          </cell>
          <cell r="AT118">
            <v>0</v>
          </cell>
          <cell r="AU118">
            <v>0</v>
          </cell>
          <cell r="AV118">
            <v>0</v>
          </cell>
          <cell r="AW118">
            <v>0</v>
          </cell>
          <cell r="AX118">
            <v>0</v>
          </cell>
          <cell r="AY118">
            <v>0</v>
          </cell>
          <cell r="AZ118">
            <v>0</v>
          </cell>
          <cell r="BA118">
            <v>0</v>
          </cell>
        </row>
        <row r="119">
          <cell r="B119">
            <v>27</v>
          </cell>
          <cell r="C119">
            <v>0</v>
          </cell>
          <cell r="D119">
            <v>0</v>
          </cell>
          <cell r="E119">
            <v>0</v>
          </cell>
          <cell r="F119">
            <v>0</v>
          </cell>
          <cell r="G119">
            <v>0</v>
          </cell>
          <cell r="H119">
            <v>0</v>
          </cell>
          <cell r="I119">
            <v>0</v>
          </cell>
          <cell r="J119">
            <v>0</v>
          </cell>
          <cell r="K119">
            <v>0</v>
          </cell>
          <cell r="L119">
            <v>0</v>
          </cell>
          <cell r="M119">
            <v>0</v>
          </cell>
          <cell r="N119">
            <v>22.1</v>
          </cell>
          <cell r="O119">
            <v>17.7</v>
          </cell>
          <cell r="P119">
            <v>30.4</v>
          </cell>
          <cell r="Q119">
            <v>32.6</v>
          </cell>
          <cell r="R119">
            <v>34.9</v>
          </cell>
          <cell r="S119">
            <v>109.4</v>
          </cell>
          <cell r="T119">
            <v>31.8</v>
          </cell>
          <cell r="U119">
            <v>32.6</v>
          </cell>
          <cell r="V119">
            <v>72.099999999999994</v>
          </cell>
          <cell r="W119">
            <v>12.2</v>
          </cell>
          <cell r="X119">
            <v>46.6</v>
          </cell>
          <cell r="Y119">
            <v>31.5</v>
          </cell>
          <cell r="Z119">
            <v>29.4</v>
          </cell>
          <cell r="AA119">
            <v>24.7</v>
          </cell>
          <cell r="AB119">
            <v>32.9</v>
          </cell>
          <cell r="AC119">
            <v>34</v>
          </cell>
          <cell r="AD119">
            <v>22.5</v>
          </cell>
          <cell r="AE119">
            <v>37.4</v>
          </cell>
          <cell r="AF119">
            <v>20.100000000000001</v>
          </cell>
          <cell r="AH119">
            <v>12.1</v>
          </cell>
          <cell r="AI119">
            <v>57</v>
          </cell>
          <cell r="AJ119">
            <v>41.6</v>
          </cell>
          <cell r="AK119">
            <v>45.8</v>
          </cell>
          <cell r="AL119">
            <v>47.7</v>
          </cell>
          <cell r="AM119">
            <v>27.13</v>
          </cell>
          <cell r="AN119">
            <v>31.85</v>
          </cell>
          <cell r="AO119">
            <v>37.17</v>
          </cell>
          <cell r="AP119">
            <v>36.380000000000003</v>
          </cell>
          <cell r="AQ119">
            <v>30.44</v>
          </cell>
          <cell r="AR119">
            <v>20.93</v>
          </cell>
          <cell r="AS119">
            <v>36.770000000000003</v>
          </cell>
          <cell r="AT119">
            <v>0</v>
          </cell>
          <cell r="AU119">
            <v>0</v>
          </cell>
          <cell r="AV119">
            <v>0</v>
          </cell>
          <cell r="AW119">
            <v>0</v>
          </cell>
          <cell r="AX119">
            <v>0</v>
          </cell>
          <cell r="AY119">
            <v>0</v>
          </cell>
          <cell r="AZ119">
            <v>0</v>
          </cell>
          <cell r="BA119">
            <v>0</v>
          </cell>
        </row>
        <row r="120">
          <cell r="B120">
            <v>28</v>
          </cell>
          <cell r="C120">
            <v>0</v>
          </cell>
          <cell r="D120">
            <v>0</v>
          </cell>
          <cell r="E120">
            <v>0</v>
          </cell>
          <cell r="F120">
            <v>0</v>
          </cell>
          <cell r="G120">
            <v>0</v>
          </cell>
          <cell r="H120">
            <v>0</v>
          </cell>
          <cell r="I120">
            <v>0</v>
          </cell>
          <cell r="J120">
            <v>0</v>
          </cell>
          <cell r="K120">
            <v>0</v>
          </cell>
          <cell r="L120">
            <v>0</v>
          </cell>
          <cell r="M120">
            <v>0</v>
          </cell>
          <cell r="N120">
            <v>27</v>
          </cell>
          <cell r="O120">
            <v>25.1</v>
          </cell>
          <cell r="P120">
            <v>30.4</v>
          </cell>
          <cell r="Q120">
            <v>32.700000000000003</v>
          </cell>
          <cell r="R120">
            <v>30.3</v>
          </cell>
          <cell r="S120">
            <v>60.6</v>
          </cell>
          <cell r="T120">
            <v>22.2</v>
          </cell>
          <cell r="U120">
            <v>41.6</v>
          </cell>
          <cell r="V120">
            <v>92.7</v>
          </cell>
          <cell r="W120">
            <v>22</v>
          </cell>
          <cell r="X120">
            <v>48.4</v>
          </cell>
          <cell r="Y120">
            <v>29.9</v>
          </cell>
          <cell r="Z120">
            <v>55</v>
          </cell>
          <cell r="AA120">
            <v>30.9</v>
          </cell>
          <cell r="AB120">
            <v>30.2</v>
          </cell>
          <cell r="AC120">
            <v>48.1</v>
          </cell>
          <cell r="AD120">
            <v>22.5</v>
          </cell>
          <cell r="AE120">
            <v>35.6</v>
          </cell>
          <cell r="AF120">
            <v>15</v>
          </cell>
          <cell r="AH120">
            <v>13.7</v>
          </cell>
          <cell r="AI120">
            <v>20.3</v>
          </cell>
          <cell r="AJ120">
            <v>38.4</v>
          </cell>
          <cell r="AK120">
            <v>44.3</v>
          </cell>
          <cell r="AL120">
            <v>38.799999999999997</v>
          </cell>
          <cell r="AM120">
            <v>19.489999999999998</v>
          </cell>
          <cell r="AN120">
            <v>19.96</v>
          </cell>
          <cell r="AO120">
            <v>31.85</v>
          </cell>
          <cell r="AP120">
            <v>25.89</v>
          </cell>
          <cell r="AQ120">
            <v>21.43</v>
          </cell>
          <cell r="AR120">
            <v>21.95</v>
          </cell>
          <cell r="AS120">
            <v>31.14</v>
          </cell>
          <cell r="AT120">
            <v>0</v>
          </cell>
          <cell r="AU120">
            <v>0</v>
          </cell>
          <cell r="AV120">
            <v>0</v>
          </cell>
          <cell r="AW120">
            <v>0</v>
          </cell>
          <cell r="AX120">
            <v>0</v>
          </cell>
          <cell r="AY120">
            <v>0</v>
          </cell>
          <cell r="AZ120">
            <v>0</v>
          </cell>
          <cell r="BA120">
            <v>0</v>
          </cell>
        </row>
        <row r="121">
          <cell r="B121">
            <v>29</v>
          </cell>
          <cell r="C121">
            <v>0</v>
          </cell>
          <cell r="D121">
            <v>0</v>
          </cell>
          <cell r="E121">
            <v>0</v>
          </cell>
          <cell r="F121">
            <v>0</v>
          </cell>
          <cell r="G121">
            <v>0</v>
          </cell>
          <cell r="H121">
            <v>0</v>
          </cell>
          <cell r="I121">
            <v>0</v>
          </cell>
          <cell r="J121">
            <v>0</v>
          </cell>
          <cell r="K121">
            <v>0</v>
          </cell>
          <cell r="L121">
            <v>0</v>
          </cell>
          <cell r="M121">
            <v>0</v>
          </cell>
          <cell r="N121">
            <v>75</v>
          </cell>
          <cell r="O121">
            <v>30.3</v>
          </cell>
          <cell r="P121">
            <v>28.2</v>
          </cell>
          <cell r="Q121">
            <v>35.200000000000003</v>
          </cell>
          <cell r="R121">
            <v>25.6</v>
          </cell>
          <cell r="S121">
            <v>70.8</v>
          </cell>
          <cell r="T121">
            <v>21.8</v>
          </cell>
          <cell r="U121">
            <v>51.4</v>
          </cell>
          <cell r="V121">
            <v>76.099999999999994</v>
          </cell>
          <cell r="W121">
            <v>22.2</v>
          </cell>
          <cell r="X121">
            <v>40.200000000000003</v>
          </cell>
          <cell r="Y121">
            <v>16.399999999999999</v>
          </cell>
          <cell r="Z121">
            <v>50.2</v>
          </cell>
          <cell r="AA121">
            <v>35.5</v>
          </cell>
          <cell r="AB121">
            <v>42.5</v>
          </cell>
          <cell r="AC121">
            <v>42.6</v>
          </cell>
          <cell r="AD121">
            <v>20.6</v>
          </cell>
          <cell r="AE121">
            <v>34.200000000000003</v>
          </cell>
          <cell r="AF121">
            <v>17.5</v>
          </cell>
          <cell r="AH121">
            <v>14.2</v>
          </cell>
          <cell r="AI121">
            <v>45</v>
          </cell>
          <cell r="AJ121">
            <v>35.799999999999997</v>
          </cell>
          <cell r="AK121">
            <v>54.9</v>
          </cell>
          <cell r="AL121">
            <v>41.34</v>
          </cell>
          <cell r="AM121">
            <v>18.600000000000001</v>
          </cell>
          <cell r="AN121">
            <v>17.75</v>
          </cell>
          <cell r="AO121">
            <v>37.17</v>
          </cell>
          <cell r="AP121">
            <v>27.13</v>
          </cell>
          <cell r="AQ121">
            <v>22.47</v>
          </cell>
          <cell r="AR121">
            <v>21.43</v>
          </cell>
          <cell r="AS121">
            <v>50.11</v>
          </cell>
          <cell r="AT121">
            <v>0</v>
          </cell>
          <cell r="AU121">
            <v>0</v>
          </cell>
          <cell r="AV121">
            <v>0</v>
          </cell>
          <cell r="AW121">
            <v>0</v>
          </cell>
          <cell r="AX121">
            <v>0</v>
          </cell>
          <cell r="AY121">
            <v>0</v>
          </cell>
          <cell r="AZ121">
            <v>0</v>
          </cell>
          <cell r="BA121">
            <v>0</v>
          </cell>
        </row>
        <row r="122">
          <cell r="B122">
            <v>30</v>
          </cell>
          <cell r="C122">
            <v>0</v>
          </cell>
          <cell r="D122">
            <v>0</v>
          </cell>
          <cell r="E122">
            <v>0</v>
          </cell>
          <cell r="F122">
            <v>0</v>
          </cell>
          <cell r="G122">
            <v>0</v>
          </cell>
          <cell r="H122">
            <v>0</v>
          </cell>
          <cell r="I122">
            <v>0</v>
          </cell>
          <cell r="J122">
            <v>0</v>
          </cell>
          <cell r="K122">
            <v>0</v>
          </cell>
          <cell r="L122">
            <v>0</v>
          </cell>
          <cell r="M122">
            <v>0</v>
          </cell>
          <cell r="N122">
            <v>24</v>
          </cell>
          <cell r="O122">
            <v>23</v>
          </cell>
          <cell r="P122">
            <v>26.6</v>
          </cell>
          <cell r="Q122">
            <v>37.799999999999997</v>
          </cell>
          <cell r="R122">
            <v>38.6</v>
          </cell>
          <cell r="S122">
            <v>75.7</v>
          </cell>
          <cell r="T122">
            <v>26.5</v>
          </cell>
          <cell r="U122">
            <v>34</v>
          </cell>
          <cell r="V122">
            <v>61.9</v>
          </cell>
          <cell r="W122">
            <v>17.600000000000001</v>
          </cell>
          <cell r="X122">
            <v>42.5</v>
          </cell>
          <cell r="Y122">
            <v>31.2</v>
          </cell>
          <cell r="Z122">
            <v>40.9</v>
          </cell>
          <cell r="AA122">
            <v>33.299999999999997</v>
          </cell>
          <cell r="AB122">
            <v>37.6</v>
          </cell>
          <cell r="AC122">
            <v>70.5</v>
          </cell>
          <cell r="AD122">
            <v>20.8</v>
          </cell>
          <cell r="AE122">
            <v>34.6</v>
          </cell>
          <cell r="AF122">
            <v>46</v>
          </cell>
          <cell r="AH122">
            <v>15.4</v>
          </cell>
          <cell r="AI122">
            <v>33.4</v>
          </cell>
          <cell r="AJ122">
            <v>32.700000000000003</v>
          </cell>
          <cell r="AK122">
            <v>48.9</v>
          </cell>
          <cell r="AL122">
            <v>42.21</v>
          </cell>
          <cell r="AM122">
            <v>39.64</v>
          </cell>
          <cell r="AN122">
            <v>16.579999999999998</v>
          </cell>
          <cell r="AO122">
            <v>39.64</v>
          </cell>
          <cell r="AP122">
            <v>110.58</v>
          </cell>
          <cell r="AQ122">
            <v>98.45</v>
          </cell>
          <cell r="AR122">
            <v>20.93</v>
          </cell>
          <cell r="AS122">
            <v>37.58</v>
          </cell>
          <cell r="AT122">
            <v>0</v>
          </cell>
          <cell r="AU122">
            <v>0</v>
          </cell>
          <cell r="AV122">
            <v>0</v>
          </cell>
          <cell r="AW122">
            <v>0</v>
          </cell>
          <cell r="AX122">
            <v>0</v>
          </cell>
          <cell r="AY122">
            <v>0</v>
          </cell>
          <cell r="AZ122">
            <v>0</v>
          </cell>
          <cell r="BA122">
            <v>0</v>
          </cell>
        </row>
        <row r="123">
          <cell r="B123">
            <v>1</v>
          </cell>
          <cell r="C123">
            <v>0</v>
          </cell>
          <cell r="D123">
            <v>0</v>
          </cell>
          <cell r="E123">
            <v>0</v>
          </cell>
          <cell r="F123">
            <v>0</v>
          </cell>
          <cell r="G123">
            <v>0</v>
          </cell>
          <cell r="H123">
            <v>0</v>
          </cell>
          <cell r="I123">
            <v>0</v>
          </cell>
          <cell r="J123">
            <v>0</v>
          </cell>
          <cell r="K123">
            <v>0</v>
          </cell>
          <cell r="L123">
            <v>0</v>
          </cell>
          <cell r="M123">
            <v>0</v>
          </cell>
          <cell r="N123">
            <v>36</v>
          </cell>
          <cell r="O123">
            <v>24.1</v>
          </cell>
          <cell r="P123">
            <v>18.600000000000001</v>
          </cell>
          <cell r="Q123">
            <v>68.7</v>
          </cell>
          <cell r="R123">
            <v>26</v>
          </cell>
          <cell r="S123">
            <v>82.4</v>
          </cell>
          <cell r="T123">
            <v>46.2</v>
          </cell>
          <cell r="U123">
            <v>30.7</v>
          </cell>
          <cell r="V123">
            <v>55.7</v>
          </cell>
          <cell r="W123">
            <v>31.4</v>
          </cell>
          <cell r="X123">
            <v>47.8</v>
          </cell>
          <cell r="Y123">
            <v>49.3</v>
          </cell>
          <cell r="Z123">
            <v>33</v>
          </cell>
          <cell r="AA123">
            <v>35.9</v>
          </cell>
          <cell r="AB123">
            <v>53.8</v>
          </cell>
          <cell r="AC123">
            <v>47.1</v>
          </cell>
          <cell r="AD123">
            <v>28.6</v>
          </cell>
          <cell r="AE123">
            <v>41.4</v>
          </cell>
          <cell r="AF123">
            <v>31.5</v>
          </cell>
          <cell r="AH123">
            <v>20.9</v>
          </cell>
          <cell r="AI123">
            <v>43.2</v>
          </cell>
          <cell r="AJ123">
            <v>32.299999999999997</v>
          </cell>
          <cell r="AK123">
            <v>42.5</v>
          </cell>
          <cell r="AL123">
            <v>38.799999999999997</v>
          </cell>
          <cell r="AM123">
            <v>29.75</v>
          </cell>
          <cell r="AN123">
            <v>15.18</v>
          </cell>
          <cell r="AO123">
            <v>35.590000000000003</v>
          </cell>
          <cell r="AP123">
            <v>40.479999999999997</v>
          </cell>
          <cell r="AQ123">
            <v>34.06</v>
          </cell>
          <cell r="AR123">
            <v>45.82</v>
          </cell>
          <cell r="AS123">
            <v>34.82</v>
          </cell>
          <cell r="AT123">
            <v>0</v>
          </cell>
          <cell r="AU123">
            <v>0</v>
          </cell>
          <cell r="AV123">
            <v>0</v>
          </cell>
          <cell r="AW123">
            <v>0</v>
          </cell>
          <cell r="AX123">
            <v>0</v>
          </cell>
          <cell r="AY123">
            <v>0</v>
          </cell>
          <cell r="AZ123">
            <v>0</v>
          </cell>
          <cell r="BA123">
            <v>0</v>
          </cell>
        </row>
        <row r="124">
          <cell r="B124">
            <v>2</v>
          </cell>
          <cell r="C124">
            <v>0</v>
          </cell>
          <cell r="D124">
            <v>0</v>
          </cell>
          <cell r="E124">
            <v>0</v>
          </cell>
          <cell r="F124">
            <v>0</v>
          </cell>
          <cell r="G124">
            <v>0</v>
          </cell>
          <cell r="H124">
            <v>0</v>
          </cell>
          <cell r="I124">
            <v>0</v>
          </cell>
          <cell r="J124">
            <v>0</v>
          </cell>
          <cell r="K124">
            <v>0</v>
          </cell>
          <cell r="L124">
            <v>0</v>
          </cell>
          <cell r="M124">
            <v>0</v>
          </cell>
          <cell r="N124">
            <v>31.3</v>
          </cell>
          <cell r="O124">
            <v>29.3</v>
          </cell>
          <cell r="P124">
            <v>26.7</v>
          </cell>
          <cell r="Q124">
            <v>49.8</v>
          </cell>
          <cell r="R124">
            <v>25.6</v>
          </cell>
          <cell r="S124">
            <v>79.2</v>
          </cell>
          <cell r="T124">
            <v>36.4</v>
          </cell>
          <cell r="U124">
            <v>36.299999999999997</v>
          </cell>
          <cell r="V124">
            <v>52</v>
          </cell>
          <cell r="W124">
            <v>31.3</v>
          </cell>
          <cell r="X124">
            <v>60.9</v>
          </cell>
          <cell r="Y124">
            <v>51.8</v>
          </cell>
          <cell r="Z124">
            <v>41</v>
          </cell>
          <cell r="AA124">
            <v>30.5</v>
          </cell>
          <cell r="AB124">
            <v>42.1</v>
          </cell>
          <cell r="AC124">
            <v>38.5</v>
          </cell>
          <cell r="AD124">
            <v>24.1</v>
          </cell>
          <cell r="AE124">
            <v>36.299999999999997</v>
          </cell>
          <cell r="AF124">
            <v>39.4</v>
          </cell>
          <cell r="AH124">
            <v>38</v>
          </cell>
          <cell r="AI124">
            <v>58.9</v>
          </cell>
          <cell r="AJ124">
            <v>31.1</v>
          </cell>
          <cell r="AK124">
            <v>47.5</v>
          </cell>
          <cell r="AL124">
            <v>34.06</v>
          </cell>
          <cell r="AM124">
            <v>39.64</v>
          </cell>
          <cell r="AN124">
            <v>14.56</v>
          </cell>
          <cell r="AO124">
            <v>53.62</v>
          </cell>
          <cell r="AP124">
            <v>80.430000000000007</v>
          </cell>
          <cell r="AQ124">
            <v>70.37</v>
          </cell>
          <cell r="AR124">
            <v>163.04</v>
          </cell>
          <cell r="AS124">
            <v>32.94</v>
          </cell>
          <cell r="AT124">
            <v>0</v>
          </cell>
          <cell r="AU124">
            <v>0</v>
          </cell>
          <cell r="AV124">
            <v>0</v>
          </cell>
          <cell r="AW124">
            <v>0</v>
          </cell>
          <cell r="AX124">
            <v>0</v>
          </cell>
          <cell r="AY124">
            <v>0</v>
          </cell>
          <cell r="AZ124">
            <v>0</v>
          </cell>
          <cell r="BA124">
            <v>0</v>
          </cell>
        </row>
        <row r="125">
          <cell r="B125">
            <v>3</v>
          </cell>
          <cell r="C125">
            <v>0</v>
          </cell>
          <cell r="D125">
            <v>0</v>
          </cell>
          <cell r="E125">
            <v>0</v>
          </cell>
          <cell r="F125">
            <v>0</v>
          </cell>
          <cell r="G125">
            <v>0</v>
          </cell>
          <cell r="H125">
            <v>0</v>
          </cell>
          <cell r="I125">
            <v>0</v>
          </cell>
          <cell r="J125">
            <v>0</v>
          </cell>
          <cell r="K125">
            <v>0</v>
          </cell>
          <cell r="L125">
            <v>0</v>
          </cell>
          <cell r="M125">
            <v>0</v>
          </cell>
          <cell r="N125">
            <v>56.3</v>
          </cell>
          <cell r="O125">
            <v>21.1</v>
          </cell>
          <cell r="P125">
            <v>23.5</v>
          </cell>
          <cell r="Q125">
            <v>50</v>
          </cell>
          <cell r="R125">
            <v>39.9</v>
          </cell>
          <cell r="S125">
            <v>54.2</v>
          </cell>
          <cell r="T125">
            <v>30</v>
          </cell>
          <cell r="U125">
            <v>41.2</v>
          </cell>
          <cell r="V125">
            <v>65.8</v>
          </cell>
          <cell r="W125">
            <v>26.2</v>
          </cell>
          <cell r="X125">
            <v>35.200000000000003</v>
          </cell>
          <cell r="Y125">
            <v>42.3</v>
          </cell>
          <cell r="Z125">
            <v>62</v>
          </cell>
          <cell r="AA125">
            <v>31</v>
          </cell>
          <cell r="AB125">
            <v>40.1</v>
          </cell>
          <cell r="AC125">
            <v>34.799999999999997</v>
          </cell>
          <cell r="AD125">
            <v>30.9</v>
          </cell>
          <cell r="AE125">
            <v>32.9</v>
          </cell>
          <cell r="AF125">
            <v>33.5</v>
          </cell>
          <cell r="AH125">
            <v>24</v>
          </cell>
          <cell r="AI125">
            <v>41.6</v>
          </cell>
          <cell r="AJ125">
            <v>28.1</v>
          </cell>
          <cell r="AK125">
            <v>37.799999999999997</v>
          </cell>
          <cell r="AL125">
            <v>30.44</v>
          </cell>
          <cell r="AM125">
            <v>29.75</v>
          </cell>
          <cell r="AN125">
            <v>13.71</v>
          </cell>
          <cell r="AO125">
            <v>36.380000000000003</v>
          </cell>
          <cell r="AP125">
            <v>57.82</v>
          </cell>
          <cell r="AQ125">
            <v>49.62</v>
          </cell>
          <cell r="AR125">
            <v>29.75</v>
          </cell>
          <cell r="AS125">
            <v>27.77</v>
          </cell>
          <cell r="AT125">
            <v>0</v>
          </cell>
          <cell r="AU125">
            <v>0</v>
          </cell>
          <cell r="AV125">
            <v>0</v>
          </cell>
          <cell r="AW125">
            <v>0</v>
          </cell>
          <cell r="AX125">
            <v>0</v>
          </cell>
          <cell r="AY125">
            <v>0</v>
          </cell>
          <cell r="AZ125">
            <v>0</v>
          </cell>
          <cell r="BA125">
            <v>0</v>
          </cell>
        </row>
        <row r="126">
          <cell r="B126">
            <v>4</v>
          </cell>
          <cell r="C126">
            <v>0</v>
          </cell>
          <cell r="D126">
            <v>0</v>
          </cell>
          <cell r="E126">
            <v>0</v>
          </cell>
          <cell r="F126">
            <v>0</v>
          </cell>
          <cell r="G126">
            <v>0</v>
          </cell>
          <cell r="H126">
            <v>0</v>
          </cell>
          <cell r="I126">
            <v>0</v>
          </cell>
          <cell r="J126">
            <v>0</v>
          </cell>
          <cell r="K126">
            <v>0</v>
          </cell>
          <cell r="L126">
            <v>0</v>
          </cell>
          <cell r="M126">
            <v>0</v>
          </cell>
          <cell r="N126">
            <v>63.3</v>
          </cell>
          <cell r="O126">
            <v>43.2</v>
          </cell>
          <cell r="P126">
            <v>22.5</v>
          </cell>
          <cell r="Q126">
            <v>49.4</v>
          </cell>
          <cell r="R126">
            <v>46.9</v>
          </cell>
          <cell r="S126">
            <v>108.3</v>
          </cell>
          <cell r="T126">
            <v>34.4</v>
          </cell>
          <cell r="U126">
            <v>39.9</v>
          </cell>
          <cell r="V126">
            <v>49.6</v>
          </cell>
          <cell r="W126">
            <v>22.9</v>
          </cell>
          <cell r="X126">
            <v>32.4</v>
          </cell>
          <cell r="Y126">
            <v>53.4</v>
          </cell>
          <cell r="Z126">
            <v>43.2</v>
          </cell>
          <cell r="AA126">
            <v>23.6</v>
          </cell>
          <cell r="AB126">
            <v>42.2</v>
          </cell>
          <cell r="AC126">
            <v>37.9</v>
          </cell>
          <cell r="AD126">
            <v>28.6</v>
          </cell>
          <cell r="AE126">
            <v>32</v>
          </cell>
          <cell r="AF126">
            <v>29.6</v>
          </cell>
          <cell r="AH126">
            <v>24</v>
          </cell>
          <cell r="AI126">
            <v>34.299999999999997</v>
          </cell>
          <cell r="AJ126">
            <v>27.2</v>
          </cell>
          <cell r="AK126">
            <v>33.5</v>
          </cell>
          <cell r="AL126">
            <v>38.799999999999997</v>
          </cell>
          <cell r="AM126">
            <v>28.42</v>
          </cell>
          <cell r="AN126">
            <v>13.21</v>
          </cell>
          <cell r="AO126">
            <v>105.94</v>
          </cell>
          <cell r="AP126">
            <v>62.21</v>
          </cell>
          <cell r="AQ126">
            <v>53.62</v>
          </cell>
          <cell r="AR126">
            <v>24.13</v>
          </cell>
          <cell r="AS126">
            <v>24.7</v>
          </cell>
          <cell r="AT126">
            <v>0</v>
          </cell>
          <cell r="AU126">
            <v>0</v>
          </cell>
          <cell r="AV126">
            <v>0</v>
          </cell>
          <cell r="AW126">
            <v>0</v>
          </cell>
          <cell r="AX126">
            <v>0</v>
          </cell>
          <cell r="AY126">
            <v>0</v>
          </cell>
          <cell r="AZ126">
            <v>0</v>
          </cell>
          <cell r="BA126">
            <v>0</v>
          </cell>
        </row>
        <row r="127">
          <cell r="B127">
            <v>5</v>
          </cell>
          <cell r="C127">
            <v>0</v>
          </cell>
          <cell r="D127">
            <v>0</v>
          </cell>
          <cell r="E127">
            <v>0</v>
          </cell>
          <cell r="F127">
            <v>0</v>
          </cell>
          <cell r="G127">
            <v>0</v>
          </cell>
          <cell r="H127">
            <v>0</v>
          </cell>
          <cell r="I127">
            <v>0</v>
          </cell>
          <cell r="J127">
            <v>0</v>
          </cell>
          <cell r="K127">
            <v>0</v>
          </cell>
          <cell r="L127">
            <v>0</v>
          </cell>
          <cell r="M127">
            <v>0</v>
          </cell>
          <cell r="N127">
            <v>50.7</v>
          </cell>
          <cell r="O127">
            <v>28.2</v>
          </cell>
          <cell r="P127">
            <v>35.9</v>
          </cell>
          <cell r="Q127">
            <v>45.9</v>
          </cell>
          <cell r="R127">
            <v>42.8</v>
          </cell>
          <cell r="S127">
            <v>57.4</v>
          </cell>
          <cell r="T127">
            <v>56.4</v>
          </cell>
          <cell r="U127">
            <v>33.1</v>
          </cell>
          <cell r="V127">
            <v>53</v>
          </cell>
          <cell r="W127">
            <v>19.3</v>
          </cell>
          <cell r="X127">
            <v>32.700000000000003</v>
          </cell>
          <cell r="Y127">
            <v>43.8</v>
          </cell>
          <cell r="Z127">
            <v>29.5</v>
          </cell>
          <cell r="AA127">
            <v>21.7</v>
          </cell>
          <cell r="AB127">
            <v>87.8</v>
          </cell>
          <cell r="AC127">
            <v>33.6</v>
          </cell>
          <cell r="AD127">
            <v>28.3</v>
          </cell>
          <cell r="AE127">
            <v>30.7</v>
          </cell>
          <cell r="AF127">
            <v>32.700000000000003</v>
          </cell>
          <cell r="AH127">
            <v>25.4</v>
          </cell>
          <cell r="AI127">
            <v>30.5</v>
          </cell>
          <cell r="AJ127">
            <v>51</v>
          </cell>
          <cell r="AK127">
            <v>31.3</v>
          </cell>
          <cell r="AL127">
            <v>36.380000000000003</v>
          </cell>
          <cell r="AM127">
            <v>26.5</v>
          </cell>
          <cell r="AN127">
            <v>12.55</v>
          </cell>
          <cell r="AO127">
            <v>70.37</v>
          </cell>
          <cell r="AP127">
            <v>54.65</v>
          </cell>
          <cell r="AQ127">
            <v>46.75</v>
          </cell>
          <cell r="AR127">
            <v>21.43</v>
          </cell>
          <cell r="AS127">
            <v>26.2</v>
          </cell>
          <cell r="AT127">
            <v>0</v>
          </cell>
          <cell r="AU127">
            <v>0</v>
          </cell>
          <cell r="AV127">
            <v>0</v>
          </cell>
          <cell r="AW127">
            <v>0</v>
          </cell>
          <cell r="AX127">
            <v>0</v>
          </cell>
          <cell r="AY127">
            <v>0</v>
          </cell>
          <cell r="AZ127">
            <v>0</v>
          </cell>
          <cell r="BA127">
            <v>0</v>
          </cell>
        </row>
        <row r="128">
          <cell r="B128">
            <v>6</v>
          </cell>
          <cell r="C128">
            <v>0</v>
          </cell>
          <cell r="D128">
            <v>0</v>
          </cell>
          <cell r="E128">
            <v>0</v>
          </cell>
          <cell r="F128">
            <v>0</v>
          </cell>
          <cell r="G128">
            <v>0</v>
          </cell>
          <cell r="H128">
            <v>0</v>
          </cell>
          <cell r="I128">
            <v>0</v>
          </cell>
          <cell r="J128">
            <v>0</v>
          </cell>
          <cell r="K128">
            <v>0</v>
          </cell>
          <cell r="L128">
            <v>0</v>
          </cell>
          <cell r="M128">
            <v>0</v>
          </cell>
          <cell r="N128">
            <v>44</v>
          </cell>
          <cell r="O128">
            <v>47.2</v>
          </cell>
          <cell r="P128">
            <v>38</v>
          </cell>
          <cell r="Q128">
            <v>42.4</v>
          </cell>
          <cell r="R128">
            <v>37.299999999999997</v>
          </cell>
          <cell r="S128">
            <v>54.3</v>
          </cell>
          <cell r="T128">
            <v>37.200000000000003</v>
          </cell>
          <cell r="U128">
            <v>32</v>
          </cell>
          <cell r="V128">
            <v>44.3</v>
          </cell>
          <cell r="W128">
            <v>21.9</v>
          </cell>
          <cell r="X128">
            <v>88.9</v>
          </cell>
          <cell r="Y128">
            <v>41.1</v>
          </cell>
          <cell r="Z128">
            <v>41</v>
          </cell>
          <cell r="AA128">
            <v>19.8</v>
          </cell>
          <cell r="AB128">
            <v>53.6</v>
          </cell>
          <cell r="AC128">
            <v>30.5</v>
          </cell>
          <cell r="AD128">
            <v>36.200000000000003</v>
          </cell>
          <cell r="AE128">
            <v>31.6</v>
          </cell>
          <cell r="AF128">
            <v>53.9</v>
          </cell>
          <cell r="AH128">
            <v>19</v>
          </cell>
          <cell r="AI128">
            <v>34.299999999999997</v>
          </cell>
          <cell r="AJ128">
            <v>42.7</v>
          </cell>
          <cell r="AK128">
            <v>35</v>
          </cell>
          <cell r="AL128">
            <v>32.57</v>
          </cell>
          <cell r="AM128">
            <v>25.29</v>
          </cell>
          <cell r="AN128">
            <v>12.17</v>
          </cell>
          <cell r="AO128">
            <v>59.99</v>
          </cell>
          <cell r="AP128">
            <v>42.21</v>
          </cell>
          <cell r="AQ128">
            <v>35.590000000000003</v>
          </cell>
          <cell r="AR128">
            <v>38.799999999999997</v>
          </cell>
          <cell r="AS128">
            <v>21.95</v>
          </cell>
          <cell r="AT128">
            <v>0</v>
          </cell>
          <cell r="AU128">
            <v>0</v>
          </cell>
          <cell r="AV128">
            <v>0</v>
          </cell>
          <cell r="AW128">
            <v>0</v>
          </cell>
          <cell r="AX128">
            <v>0</v>
          </cell>
          <cell r="AY128">
            <v>0</v>
          </cell>
          <cell r="AZ128">
            <v>0</v>
          </cell>
          <cell r="BA128">
            <v>0</v>
          </cell>
        </row>
        <row r="129">
          <cell r="B129">
            <v>7</v>
          </cell>
          <cell r="C129">
            <v>0</v>
          </cell>
          <cell r="D129">
            <v>0</v>
          </cell>
          <cell r="E129">
            <v>0</v>
          </cell>
          <cell r="F129">
            <v>0</v>
          </cell>
          <cell r="G129">
            <v>0</v>
          </cell>
          <cell r="H129">
            <v>0</v>
          </cell>
          <cell r="I129">
            <v>0</v>
          </cell>
          <cell r="J129">
            <v>0</v>
          </cell>
          <cell r="K129">
            <v>0</v>
          </cell>
          <cell r="L129">
            <v>0</v>
          </cell>
          <cell r="M129">
            <v>0</v>
          </cell>
          <cell r="N129">
            <v>31.3</v>
          </cell>
          <cell r="O129">
            <v>33.799999999999997</v>
          </cell>
          <cell r="P129">
            <v>23.9</v>
          </cell>
          <cell r="Q129">
            <v>67.5</v>
          </cell>
          <cell r="R129">
            <v>73.7</v>
          </cell>
          <cell r="S129">
            <v>73.599999999999994</v>
          </cell>
          <cell r="T129">
            <v>33</v>
          </cell>
          <cell r="U129">
            <v>33.6</v>
          </cell>
          <cell r="V129">
            <v>39.6</v>
          </cell>
          <cell r="W129">
            <v>24.2</v>
          </cell>
          <cell r="X129">
            <v>60.3</v>
          </cell>
          <cell r="Y129">
            <v>48</v>
          </cell>
          <cell r="Z129">
            <v>31.8</v>
          </cell>
          <cell r="AA129">
            <v>25.9</v>
          </cell>
          <cell r="AB129">
            <v>61.4</v>
          </cell>
          <cell r="AC129">
            <v>28.6</v>
          </cell>
          <cell r="AD129">
            <v>66.5</v>
          </cell>
          <cell r="AE129">
            <v>30.7</v>
          </cell>
          <cell r="AF129">
            <v>33.6</v>
          </cell>
          <cell r="AH129">
            <v>22.1</v>
          </cell>
          <cell r="AI129">
            <v>85.8</v>
          </cell>
          <cell r="AJ129">
            <v>34.299999999999997</v>
          </cell>
          <cell r="AK129">
            <v>27.2</v>
          </cell>
          <cell r="AL129">
            <v>27.13</v>
          </cell>
          <cell r="AM129">
            <v>29.75</v>
          </cell>
          <cell r="AN129">
            <v>12</v>
          </cell>
          <cell r="AO129">
            <v>46.75</v>
          </cell>
          <cell r="AP129">
            <v>36.380000000000003</v>
          </cell>
          <cell r="AQ129">
            <v>30.44</v>
          </cell>
          <cell r="AR129">
            <v>29.75</v>
          </cell>
          <cell r="AS129">
            <v>20.2</v>
          </cell>
          <cell r="AT129">
            <v>0</v>
          </cell>
          <cell r="AU129">
            <v>0</v>
          </cell>
          <cell r="AV129">
            <v>0</v>
          </cell>
          <cell r="AW129">
            <v>0</v>
          </cell>
          <cell r="AX129">
            <v>0</v>
          </cell>
          <cell r="AY129">
            <v>0</v>
          </cell>
          <cell r="AZ129">
            <v>0</v>
          </cell>
          <cell r="BA129">
            <v>0</v>
          </cell>
        </row>
        <row r="130">
          <cell r="B130">
            <v>8</v>
          </cell>
          <cell r="C130">
            <v>0</v>
          </cell>
          <cell r="D130">
            <v>0</v>
          </cell>
          <cell r="E130">
            <v>0</v>
          </cell>
          <cell r="F130">
            <v>0</v>
          </cell>
          <cell r="G130">
            <v>0</v>
          </cell>
          <cell r="H130">
            <v>0</v>
          </cell>
          <cell r="I130">
            <v>0</v>
          </cell>
          <cell r="J130">
            <v>0</v>
          </cell>
          <cell r="K130">
            <v>0</v>
          </cell>
          <cell r="L130">
            <v>0</v>
          </cell>
          <cell r="M130">
            <v>0</v>
          </cell>
          <cell r="N130">
            <v>41.1</v>
          </cell>
          <cell r="O130">
            <v>29.3</v>
          </cell>
          <cell r="P130">
            <v>22.5</v>
          </cell>
          <cell r="Q130">
            <v>94.7</v>
          </cell>
          <cell r="R130">
            <v>118.9</v>
          </cell>
          <cell r="S130">
            <v>48.1</v>
          </cell>
          <cell r="T130">
            <v>37.4</v>
          </cell>
          <cell r="U130">
            <v>37.200000000000003</v>
          </cell>
          <cell r="V130">
            <v>36</v>
          </cell>
          <cell r="W130">
            <v>26.7</v>
          </cell>
          <cell r="X130">
            <v>57.4</v>
          </cell>
          <cell r="Y130">
            <v>52.1</v>
          </cell>
          <cell r="Z130">
            <v>31.2</v>
          </cell>
          <cell r="AA130">
            <v>34.4</v>
          </cell>
          <cell r="AB130">
            <v>43.2</v>
          </cell>
          <cell r="AC130">
            <v>30.6</v>
          </cell>
          <cell r="AD130">
            <v>31.2</v>
          </cell>
          <cell r="AE130">
            <v>28.9</v>
          </cell>
          <cell r="AF130">
            <v>61.7</v>
          </cell>
          <cell r="AH130">
            <v>15</v>
          </cell>
          <cell r="AI130">
            <v>41.6</v>
          </cell>
          <cell r="AJ130">
            <v>30.9</v>
          </cell>
          <cell r="AK130">
            <v>27.7</v>
          </cell>
          <cell r="AL130">
            <v>24.13</v>
          </cell>
          <cell r="AM130">
            <v>48.65</v>
          </cell>
          <cell r="AN130">
            <v>11.7</v>
          </cell>
          <cell r="AO130">
            <v>42.21</v>
          </cell>
          <cell r="AP130">
            <v>38.799999999999997</v>
          </cell>
          <cell r="AQ130">
            <v>32.57</v>
          </cell>
          <cell r="AR130">
            <v>33.31</v>
          </cell>
          <cell r="AS130">
            <v>19.04</v>
          </cell>
          <cell r="AT130">
            <v>0</v>
          </cell>
          <cell r="AU130">
            <v>0</v>
          </cell>
          <cell r="AV130">
            <v>0</v>
          </cell>
          <cell r="AW130">
            <v>0</v>
          </cell>
          <cell r="AX130">
            <v>0</v>
          </cell>
          <cell r="AY130">
            <v>0</v>
          </cell>
          <cell r="AZ130">
            <v>0</v>
          </cell>
          <cell r="BA130">
            <v>0</v>
          </cell>
        </row>
        <row r="131">
          <cell r="B131">
            <v>9</v>
          </cell>
          <cell r="C131">
            <v>0</v>
          </cell>
          <cell r="D131">
            <v>0</v>
          </cell>
          <cell r="E131">
            <v>0</v>
          </cell>
          <cell r="F131">
            <v>0</v>
          </cell>
          <cell r="G131">
            <v>0</v>
          </cell>
          <cell r="H131">
            <v>0</v>
          </cell>
          <cell r="I131">
            <v>0</v>
          </cell>
          <cell r="J131">
            <v>0</v>
          </cell>
          <cell r="K131">
            <v>0</v>
          </cell>
          <cell r="L131">
            <v>0</v>
          </cell>
          <cell r="M131">
            <v>0</v>
          </cell>
          <cell r="N131">
            <v>78.7</v>
          </cell>
          <cell r="O131">
            <v>118.4</v>
          </cell>
          <cell r="P131">
            <v>20.8</v>
          </cell>
          <cell r="Q131">
            <v>47.8</v>
          </cell>
          <cell r="R131">
            <v>99.2</v>
          </cell>
          <cell r="S131">
            <v>59.1</v>
          </cell>
          <cell r="T131">
            <v>35.200000000000003</v>
          </cell>
          <cell r="U131">
            <v>38.4</v>
          </cell>
          <cell r="V131">
            <v>32.9</v>
          </cell>
          <cell r="W131">
            <v>90.3</v>
          </cell>
          <cell r="X131">
            <v>34.700000000000003</v>
          </cell>
          <cell r="Y131">
            <v>42.1</v>
          </cell>
          <cell r="Z131">
            <v>27.7</v>
          </cell>
          <cell r="AA131">
            <v>34.799999999999997</v>
          </cell>
          <cell r="AB131">
            <v>74.2</v>
          </cell>
          <cell r="AC131">
            <v>26.8</v>
          </cell>
          <cell r="AD131">
            <v>24.1</v>
          </cell>
          <cell r="AE131">
            <v>28.1</v>
          </cell>
          <cell r="AF131">
            <v>84.5</v>
          </cell>
          <cell r="AH131">
            <v>15.1</v>
          </cell>
          <cell r="AI131">
            <v>34.700000000000003</v>
          </cell>
          <cell r="AJ131">
            <v>31.3</v>
          </cell>
          <cell r="AK131">
            <v>30.6</v>
          </cell>
          <cell r="AL131">
            <v>34.06</v>
          </cell>
          <cell r="AM131">
            <v>34.06</v>
          </cell>
          <cell r="AN131">
            <v>11.56</v>
          </cell>
          <cell r="AO131">
            <v>37.17</v>
          </cell>
          <cell r="AP131">
            <v>53.62</v>
          </cell>
          <cell r="AQ131">
            <v>45.82</v>
          </cell>
          <cell r="AR131">
            <v>31.14</v>
          </cell>
          <cell r="AS131">
            <v>17.350000000000001</v>
          </cell>
          <cell r="AT131">
            <v>0</v>
          </cell>
          <cell r="AU131">
            <v>0</v>
          </cell>
          <cell r="AV131">
            <v>0</v>
          </cell>
          <cell r="AW131">
            <v>0</v>
          </cell>
          <cell r="AX131">
            <v>0</v>
          </cell>
          <cell r="AY131">
            <v>0</v>
          </cell>
          <cell r="AZ131">
            <v>0</v>
          </cell>
          <cell r="BA131">
            <v>0</v>
          </cell>
        </row>
        <row r="132">
          <cell r="B132">
            <v>10</v>
          </cell>
          <cell r="C132">
            <v>0</v>
          </cell>
          <cell r="D132">
            <v>0</v>
          </cell>
          <cell r="E132">
            <v>0</v>
          </cell>
          <cell r="F132">
            <v>0</v>
          </cell>
          <cell r="G132">
            <v>0</v>
          </cell>
          <cell r="H132">
            <v>0</v>
          </cell>
          <cell r="I132">
            <v>0</v>
          </cell>
          <cell r="J132">
            <v>0</v>
          </cell>
          <cell r="K132">
            <v>0</v>
          </cell>
          <cell r="L132">
            <v>0</v>
          </cell>
          <cell r="M132">
            <v>0</v>
          </cell>
          <cell r="N132">
            <v>104.5</v>
          </cell>
          <cell r="O132">
            <v>60.2</v>
          </cell>
          <cell r="P132">
            <v>19.7</v>
          </cell>
          <cell r="Q132">
            <v>60.7</v>
          </cell>
          <cell r="R132">
            <v>86.4</v>
          </cell>
          <cell r="S132">
            <v>42.2</v>
          </cell>
          <cell r="T132">
            <v>29.7</v>
          </cell>
          <cell r="U132">
            <v>25</v>
          </cell>
          <cell r="V132">
            <v>30.1</v>
          </cell>
          <cell r="W132">
            <v>71.3</v>
          </cell>
          <cell r="X132">
            <v>59.8</v>
          </cell>
          <cell r="Y132">
            <v>54.3</v>
          </cell>
          <cell r="Z132">
            <v>27.7</v>
          </cell>
          <cell r="AA132">
            <v>29.9</v>
          </cell>
          <cell r="AB132">
            <v>51</v>
          </cell>
          <cell r="AC132">
            <v>33.4</v>
          </cell>
          <cell r="AD132">
            <v>22.8</v>
          </cell>
          <cell r="AE132">
            <v>29.5</v>
          </cell>
          <cell r="AF132">
            <v>57.6</v>
          </cell>
          <cell r="AH132">
            <v>14.2</v>
          </cell>
          <cell r="AI132">
            <v>31.1</v>
          </cell>
          <cell r="AJ132">
            <v>49.1</v>
          </cell>
          <cell r="AK132">
            <v>28.6</v>
          </cell>
          <cell r="AL132">
            <v>64.48</v>
          </cell>
          <cell r="AM132">
            <v>45.82</v>
          </cell>
          <cell r="AN132">
            <v>11.44</v>
          </cell>
          <cell r="AO132">
            <v>31.85</v>
          </cell>
          <cell r="AP132">
            <v>85.75</v>
          </cell>
          <cell r="AQ132">
            <v>75.3</v>
          </cell>
          <cell r="AR132">
            <v>24.7</v>
          </cell>
          <cell r="AS132">
            <v>17.149999999999999</v>
          </cell>
          <cell r="AT132">
            <v>0</v>
          </cell>
          <cell r="AU132">
            <v>0</v>
          </cell>
          <cell r="AV132">
            <v>0</v>
          </cell>
          <cell r="AW132">
            <v>0</v>
          </cell>
          <cell r="AX132">
            <v>0</v>
          </cell>
          <cell r="AY132">
            <v>0</v>
          </cell>
          <cell r="AZ132">
            <v>0</v>
          </cell>
          <cell r="BA132">
            <v>0</v>
          </cell>
        </row>
        <row r="133">
          <cell r="B133">
            <v>11</v>
          </cell>
          <cell r="C133">
            <v>0</v>
          </cell>
          <cell r="D133">
            <v>0</v>
          </cell>
          <cell r="E133">
            <v>0</v>
          </cell>
          <cell r="F133">
            <v>0</v>
          </cell>
          <cell r="G133">
            <v>0</v>
          </cell>
          <cell r="H133">
            <v>0</v>
          </cell>
          <cell r="I133">
            <v>0</v>
          </cell>
          <cell r="J133">
            <v>0</v>
          </cell>
          <cell r="K133">
            <v>0</v>
          </cell>
          <cell r="L133">
            <v>0</v>
          </cell>
          <cell r="M133">
            <v>0</v>
          </cell>
          <cell r="N133">
            <v>63.3</v>
          </cell>
          <cell r="O133">
            <v>69</v>
          </cell>
          <cell r="P133">
            <v>29.3</v>
          </cell>
          <cell r="Q133">
            <v>42.8</v>
          </cell>
          <cell r="R133">
            <v>74.5</v>
          </cell>
          <cell r="S133">
            <v>39.6</v>
          </cell>
          <cell r="T133">
            <v>28.7</v>
          </cell>
          <cell r="U133">
            <v>29.1</v>
          </cell>
          <cell r="V133">
            <v>28.1</v>
          </cell>
          <cell r="W133">
            <v>39.9</v>
          </cell>
          <cell r="X133">
            <v>65.8</v>
          </cell>
          <cell r="Y133">
            <v>40.799999999999997</v>
          </cell>
          <cell r="Z133">
            <v>27.7</v>
          </cell>
          <cell r="AA133">
            <v>30.2</v>
          </cell>
          <cell r="AB133">
            <v>54.4</v>
          </cell>
          <cell r="AC133">
            <v>26.5</v>
          </cell>
          <cell r="AD133">
            <v>23.9</v>
          </cell>
          <cell r="AE133">
            <v>27</v>
          </cell>
          <cell r="AF133">
            <v>48.7</v>
          </cell>
          <cell r="AH133">
            <v>14.6</v>
          </cell>
          <cell r="AI133">
            <v>24.5</v>
          </cell>
          <cell r="AJ133">
            <v>38.1</v>
          </cell>
          <cell r="AK133">
            <v>26.1</v>
          </cell>
          <cell r="AL133">
            <v>76.56</v>
          </cell>
          <cell r="AM133">
            <v>35.590000000000003</v>
          </cell>
          <cell r="AN133">
            <v>32.57</v>
          </cell>
          <cell r="AO133">
            <v>28.42</v>
          </cell>
          <cell r="AP133">
            <v>64.48</v>
          </cell>
          <cell r="AQ133">
            <v>55.69</v>
          </cell>
          <cell r="AR133">
            <v>23.01</v>
          </cell>
          <cell r="AS133">
            <v>16.579999999999998</v>
          </cell>
          <cell r="AT133">
            <v>0</v>
          </cell>
          <cell r="AU133">
            <v>0</v>
          </cell>
          <cell r="AV133">
            <v>0</v>
          </cell>
          <cell r="AW133">
            <v>0</v>
          </cell>
          <cell r="AX133">
            <v>0</v>
          </cell>
          <cell r="AY133">
            <v>0</v>
          </cell>
          <cell r="AZ133">
            <v>0</v>
          </cell>
          <cell r="BA133">
            <v>0</v>
          </cell>
        </row>
        <row r="134">
          <cell r="B134">
            <v>12</v>
          </cell>
          <cell r="C134">
            <v>0</v>
          </cell>
          <cell r="D134">
            <v>0</v>
          </cell>
          <cell r="E134">
            <v>0</v>
          </cell>
          <cell r="F134">
            <v>0</v>
          </cell>
          <cell r="G134">
            <v>0</v>
          </cell>
          <cell r="H134">
            <v>0</v>
          </cell>
          <cell r="I134">
            <v>0</v>
          </cell>
          <cell r="J134">
            <v>0</v>
          </cell>
          <cell r="K134">
            <v>0</v>
          </cell>
          <cell r="L134">
            <v>0</v>
          </cell>
          <cell r="M134">
            <v>0</v>
          </cell>
          <cell r="N134">
            <v>36</v>
          </cell>
          <cell r="O134">
            <v>28.2</v>
          </cell>
          <cell r="P134">
            <v>30.4</v>
          </cell>
          <cell r="Q134">
            <v>47.5</v>
          </cell>
          <cell r="R134">
            <v>58</v>
          </cell>
          <cell r="S134">
            <v>36.5</v>
          </cell>
          <cell r="T134">
            <v>32.700000000000003</v>
          </cell>
          <cell r="U134">
            <v>28.2</v>
          </cell>
          <cell r="V134">
            <v>27</v>
          </cell>
          <cell r="W134">
            <v>32</v>
          </cell>
          <cell r="X134">
            <v>75.8</v>
          </cell>
          <cell r="Y134">
            <v>54.1</v>
          </cell>
          <cell r="Z134">
            <v>25.5</v>
          </cell>
          <cell r="AA134">
            <v>52.8</v>
          </cell>
          <cell r="AB134">
            <v>56.8</v>
          </cell>
          <cell r="AC134">
            <v>35.700000000000003</v>
          </cell>
          <cell r="AD134">
            <v>20.8</v>
          </cell>
          <cell r="AE134">
            <v>26.6</v>
          </cell>
          <cell r="AF134">
            <v>42.9</v>
          </cell>
          <cell r="AH134">
            <v>21.3</v>
          </cell>
          <cell r="AI134">
            <v>34.299999999999997</v>
          </cell>
          <cell r="AJ134">
            <v>36.5</v>
          </cell>
          <cell r="AK134">
            <v>21.9</v>
          </cell>
          <cell r="AL134">
            <v>51.6</v>
          </cell>
          <cell r="AM134">
            <v>50.6</v>
          </cell>
          <cell r="AN134">
            <v>13.46</v>
          </cell>
          <cell r="AO134">
            <v>30.44</v>
          </cell>
          <cell r="AP134">
            <v>70.37</v>
          </cell>
          <cell r="AQ134">
            <v>61.09</v>
          </cell>
          <cell r="AR134">
            <v>20.93</v>
          </cell>
          <cell r="AS134">
            <v>16.579999999999998</v>
          </cell>
          <cell r="AT134">
            <v>0</v>
          </cell>
          <cell r="AU134">
            <v>0</v>
          </cell>
          <cell r="AV134">
            <v>0</v>
          </cell>
          <cell r="AW134">
            <v>0</v>
          </cell>
          <cell r="AX134">
            <v>0</v>
          </cell>
          <cell r="AY134">
            <v>0</v>
          </cell>
          <cell r="AZ134">
            <v>0</v>
          </cell>
          <cell r="BA134">
            <v>0</v>
          </cell>
        </row>
        <row r="135">
          <cell r="B135">
            <v>13</v>
          </cell>
          <cell r="C135">
            <v>0</v>
          </cell>
          <cell r="D135">
            <v>0</v>
          </cell>
          <cell r="E135">
            <v>0</v>
          </cell>
          <cell r="F135">
            <v>0</v>
          </cell>
          <cell r="G135">
            <v>0</v>
          </cell>
          <cell r="H135">
            <v>0</v>
          </cell>
          <cell r="I135">
            <v>0</v>
          </cell>
          <cell r="J135">
            <v>0</v>
          </cell>
          <cell r="K135">
            <v>0</v>
          </cell>
          <cell r="L135">
            <v>0</v>
          </cell>
          <cell r="M135">
            <v>0</v>
          </cell>
          <cell r="N135">
            <v>34.799999999999997</v>
          </cell>
          <cell r="O135">
            <v>30.7</v>
          </cell>
          <cell r="P135">
            <v>19</v>
          </cell>
          <cell r="Q135">
            <v>36.4</v>
          </cell>
          <cell r="R135">
            <v>36.299999999999997</v>
          </cell>
          <cell r="S135">
            <v>34.799999999999997</v>
          </cell>
          <cell r="T135">
            <v>25.4</v>
          </cell>
          <cell r="U135">
            <v>28.2</v>
          </cell>
          <cell r="V135">
            <v>41</v>
          </cell>
          <cell r="W135">
            <v>28.3</v>
          </cell>
          <cell r="X135">
            <v>59.4</v>
          </cell>
          <cell r="Y135">
            <v>35.5</v>
          </cell>
          <cell r="Z135">
            <v>25.5</v>
          </cell>
          <cell r="AA135">
            <v>31.2</v>
          </cell>
          <cell r="AB135">
            <v>58.1</v>
          </cell>
          <cell r="AC135">
            <v>27.5</v>
          </cell>
          <cell r="AD135">
            <v>21.4</v>
          </cell>
          <cell r="AE135">
            <v>25.9</v>
          </cell>
          <cell r="AF135">
            <v>94.7</v>
          </cell>
          <cell r="AH135">
            <v>21.6</v>
          </cell>
          <cell r="AI135">
            <v>28.9</v>
          </cell>
          <cell r="AJ135">
            <v>32.700000000000003</v>
          </cell>
          <cell r="AK135">
            <v>33.6</v>
          </cell>
          <cell r="AL135">
            <v>40.479999999999997</v>
          </cell>
          <cell r="AM135">
            <v>47.7</v>
          </cell>
          <cell r="AN135">
            <v>30.44</v>
          </cell>
          <cell r="AO135">
            <v>25.29</v>
          </cell>
          <cell r="AP135">
            <v>91.27</v>
          </cell>
          <cell r="AQ135">
            <v>80.430000000000007</v>
          </cell>
          <cell r="AR135">
            <v>34.82</v>
          </cell>
          <cell r="AS135">
            <v>16.21</v>
          </cell>
          <cell r="AT135">
            <v>0</v>
          </cell>
          <cell r="AU135">
            <v>0</v>
          </cell>
          <cell r="AV135">
            <v>0</v>
          </cell>
          <cell r="AW135">
            <v>0</v>
          </cell>
          <cell r="AX135">
            <v>0</v>
          </cell>
          <cell r="AY135">
            <v>0</v>
          </cell>
          <cell r="AZ135">
            <v>0</v>
          </cell>
          <cell r="BA135">
            <v>0</v>
          </cell>
        </row>
        <row r="136">
          <cell r="B136">
            <v>14</v>
          </cell>
          <cell r="C136">
            <v>0</v>
          </cell>
          <cell r="D136">
            <v>0</v>
          </cell>
          <cell r="E136">
            <v>0</v>
          </cell>
          <cell r="F136">
            <v>0</v>
          </cell>
          <cell r="G136">
            <v>0</v>
          </cell>
          <cell r="H136">
            <v>0</v>
          </cell>
          <cell r="I136">
            <v>0</v>
          </cell>
          <cell r="J136">
            <v>0</v>
          </cell>
          <cell r="K136">
            <v>0</v>
          </cell>
          <cell r="L136">
            <v>0</v>
          </cell>
          <cell r="M136">
            <v>0</v>
          </cell>
          <cell r="N136">
            <v>180.3</v>
          </cell>
          <cell r="O136">
            <v>26.1</v>
          </cell>
          <cell r="P136">
            <v>18.2</v>
          </cell>
          <cell r="Q136">
            <v>41</v>
          </cell>
          <cell r="R136">
            <v>38.1</v>
          </cell>
          <cell r="S136">
            <v>34.299999999999997</v>
          </cell>
          <cell r="T136">
            <v>32.4</v>
          </cell>
          <cell r="U136">
            <v>26.3</v>
          </cell>
          <cell r="V136">
            <v>25.3</v>
          </cell>
          <cell r="W136">
            <v>37.700000000000003</v>
          </cell>
          <cell r="X136">
            <v>70.2</v>
          </cell>
          <cell r="Y136">
            <v>32.5</v>
          </cell>
          <cell r="Z136">
            <v>22.8</v>
          </cell>
          <cell r="AA136">
            <v>33.6</v>
          </cell>
          <cell r="AB136">
            <v>45.8</v>
          </cell>
          <cell r="AC136">
            <v>44.4</v>
          </cell>
          <cell r="AD136">
            <v>20.8</v>
          </cell>
          <cell r="AE136">
            <v>39</v>
          </cell>
          <cell r="AF136">
            <v>46.9</v>
          </cell>
          <cell r="AH136">
            <v>15.3</v>
          </cell>
          <cell r="AI136">
            <v>22.7</v>
          </cell>
          <cell r="AJ136">
            <v>29.5</v>
          </cell>
          <cell r="AK136">
            <v>22.7</v>
          </cell>
          <cell r="AL136">
            <v>34.82</v>
          </cell>
          <cell r="AM136">
            <v>36.380000000000003</v>
          </cell>
          <cell r="AN136">
            <v>18.170000000000002</v>
          </cell>
          <cell r="AO136">
            <v>23.01</v>
          </cell>
          <cell r="AP136">
            <v>58.9</v>
          </cell>
          <cell r="AQ136">
            <v>50.6</v>
          </cell>
          <cell r="AR136">
            <v>23.56</v>
          </cell>
          <cell r="AS136">
            <v>15.68</v>
          </cell>
          <cell r="AT136">
            <v>0</v>
          </cell>
          <cell r="AU136">
            <v>0</v>
          </cell>
          <cell r="AV136">
            <v>0</v>
          </cell>
          <cell r="AW136">
            <v>0</v>
          </cell>
          <cell r="AX136">
            <v>0</v>
          </cell>
          <cell r="AY136">
            <v>0</v>
          </cell>
          <cell r="AZ136">
            <v>0</v>
          </cell>
          <cell r="BA136">
            <v>0</v>
          </cell>
        </row>
        <row r="137">
          <cell r="B137">
            <v>15</v>
          </cell>
          <cell r="C137">
            <v>0</v>
          </cell>
          <cell r="D137">
            <v>0</v>
          </cell>
          <cell r="E137">
            <v>0</v>
          </cell>
          <cell r="F137">
            <v>0</v>
          </cell>
          <cell r="G137">
            <v>0</v>
          </cell>
          <cell r="H137">
            <v>0</v>
          </cell>
          <cell r="I137">
            <v>0</v>
          </cell>
          <cell r="J137">
            <v>0</v>
          </cell>
          <cell r="K137">
            <v>0</v>
          </cell>
          <cell r="L137">
            <v>0</v>
          </cell>
          <cell r="M137">
            <v>0</v>
          </cell>
          <cell r="N137">
            <v>104.5</v>
          </cell>
          <cell r="O137">
            <v>91.1</v>
          </cell>
          <cell r="P137">
            <v>17.8</v>
          </cell>
          <cell r="Q137">
            <v>46.9</v>
          </cell>
          <cell r="R137">
            <v>41.2</v>
          </cell>
          <cell r="S137">
            <v>34</v>
          </cell>
          <cell r="T137">
            <v>38</v>
          </cell>
          <cell r="U137">
            <v>20.8</v>
          </cell>
          <cell r="V137">
            <v>29</v>
          </cell>
          <cell r="W137">
            <v>56.7</v>
          </cell>
          <cell r="X137">
            <v>60.8</v>
          </cell>
          <cell r="Y137">
            <v>34.799999999999997</v>
          </cell>
          <cell r="Z137">
            <v>27.1</v>
          </cell>
          <cell r="AA137">
            <v>102.9</v>
          </cell>
          <cell r="AB137">
            <v>39.4</v>
          </cell>
          <cell r="AC137">
            <v>68.8</v>
          </cell>
          <cell r="AD137">
            <v>19.7</v>
          </cell>
          <cell r="AE137">
            <v>33.200000000000003</v>
          </cell>
          <cell r="AF137">
            <v>50.6</v>
          </cell>
          <cell r="AH137">
            <v>14.8</v>
          </cell>
          <cell r="AI137">
            <v>20.100000000000001</v>
          </cell>
          <cell r="AJ137">
            <v>27.8</v>
          </cell>
          <cell r="AK137">
            <v>23.5</v>
          </cell>
          <cell r="AL137">
            <v>37.979999999999997</v>
          </cell>
          <cell r="AM137">
            <v>29.75</v>
          </cell>
          <cell r="AN137">
            <v>14.86</v>
          </cell>
          <cell r="AO137">
            <v>22.47</v>
          </cell>
          <cell r="AP137">
            <v>49.62</v>
          </cell>
          <cell r="AQ137">
            <v>42.21</v>
          </cell>
          <cell r="AR137">
            <v>44.9</v>
          </cell>
          <cell r="AS137">
            <v>15.18</v>
          </cell>
          <cell r="AT137">
            <v>0</v>
          </cell>
          <cell r="AU137">
            <v>0</v>
          </cell>
          <cell r="AV137">
            <v>0</v>
          </cell>
          <cell r="AW137">
            <v>0</v>
          </cell>
          <cell r="AX137">
            <v>0</v>
          </cell>
          <cell r="AY137">
            <v>0</v>
          </cell>
          <cell r="AZ137">
            <v>0</v>
          </cell>
          <cell r="BA137">
            <v>0</v>
          </cell>
        </row>
        <row r="138">
          <cell r="B138">
            <v>16</v>
          </cell>
          <cell r="C138">
            <v>0</v>
          </cell>
          <cell r="D138">
            <v>0</v>
          </cell>
          <cell r="E138">
            <v>0</v>
          </cell>
          <cell r="F138">
            <v>0</v>
          </cell>
          <cell r="G138">
            <v>0</v>
          </cell>
          <cell r="H138">
            <v>0</v>
          </cell>
          <cell r="I138">
            <v>0</v>
          </cell>
          <cell r="J138">
            <v>0</v>
          </cell>
          <cell r="K138">
            <v>0</v>
          </cell>
          <cell r="L138">
            <v>0</v>
          </cell>
          <cell r="M138">
            <v>0</v>
          </cell>
          <cell r="N138">
            <v>63.3</v>
          </cell>
          <cell r="O138">
            <v>36</v>
          </cell>
          <cell r="P138">
            <v>17.399999999999999</v>
          </cell>
          <cell r="Q138">
            <v>72.7</v>
          </cell>
          <cell r="R138">
            <v>35.1</v>
          </cell>
          <cell r="S138">
            <v>41.2</v>
          </cell>
          <cell r="T138">
            <v>39.299999999999997</v>
          </cell>
          <cell r="U138">
            <v>26.4</v>
          </cell>
          <cell r="V138">
            <v>30.3</v>
          </cell>
          <cell r="W138">
            <v>44.9</v>
          </cell>
          <cell r="X138">
            <v>62.6</v>
          </cell>
          <cell r="Y138">
            <v>47</v>
          </cell>
          <cell r="Z138">
            <v>67.099999999999994</v>
          </cell>
          <cell r="AA138">
            <v>80.8</v>
          </cell>
          <cell r="AB138">
            <v>34.1</v>
          </cell>
          <cell r="AC138">
            <v>36.200000000000003</v>
          </cell>
          <cell r="AD138">
            <v>21.4</v>
          </cell>
          <cell r="AE138">
            <v>29.7</v>
          </cell>
          <cell r="AF138">
            <v>37.299999999999997</v>
          </cell>
          <cell r="AH138">
            <v>14.1</v>
          </cell>
          <cell r="AI138">
            <v>19.600000000000001</v>
          </cell>
          <cell r="AJ138">
            <v>22.8</v>
          </cell>
          <cell r="AK138">
            <v>19.399999999999999</v>
          </cell>
          <cell r="AL138">
            <v>38.799999999999997</v>
          </cell>
          <cell r="AM138">
            <v>26.5</v>
          </cell>
          <cell r="AN138">
            <v>13.46</v>
          </cell>
          <cell r="AO138">
            <v>19.96</v>
          </cell>
          <cell r="AP138">
            <v>39.64</v>
          </cell>
          <cell r="AQ138">
            <v>33.31</v>
          </cell>
          <cell r="AR138">
            <v>38.799999999999997</v>
          </cell>
          <cell r="AS138">
            <v>14.71</v>
          </cell>
          <cell r="AT138">
            <v>0</v>
          </cell>
          <cell r="AU138">
            <v>0</v>
          </cell>
          <cell r="AV138">
            <v>0</v>
          </cell>
          <cell r="AW138">
            <v>0</v>
          </cell>
          <cell r="AX138">
            <v>0</v>
          </cell>
          <cell r="AY138">
            <v>0</v>
          </cell>
          <cell r="AZ138">
            <v>0</v>
          </cell>
          <cell r="BA138">
            <v>0</v>
          </cell>
        </row>
        <row r="139">
          <cell r="B139">
            <v>17</v>
          </cell>
          <cell r="C139">
            <v>0</v>
          </cell>
          <cell r="D139">
            <v>0</v>
          </cell>
          <cell r="E139">
            <v>0</v>
          </cell>
          <cell r="F139">
            <v>0</v>
          </cell>
          <cell r="G139">
            <v>0</v>
          </cell>
          <cell r="H139">
            <v>0</v>
          </cell>
          <cell r="I139">
            <v>0</v>
          </cell>
          <cell r="J139">
            <v>0</v>
          </cell>
          <cell r="K139">
            <v>0</v>
          </cell>
          <cell r="L139">
            <v>0</v>
          </cell>
          <cell r="M139">
            <v>0</v>
          </cell>
          <cell r="N139">
            <v>66.8</v>
          </cell>
          <cell r="O139">
            <v>39.799999999999997</v>
          </cell>
          <cell r="P139">
            <v>41</v>
          </cell>
          <cell r="Q139">
            <v>40.6</v>
          </cell>
          <cell r="R139">
            <v>42.4</v>
          </cell>
          <cell r="S139">
            <v>34.200000000000003</v>
          </cell>
          <cell r="T139">
            <v>35.5</v>
          </cell>
          <cell r="U139">
            <v>24.2</v>
          </cell>
          <cell r="V139">
            <v>31</v>
          </cell>
          <cell r="W139">
            <v>40.9</v>
          </cell>
          <cell r="X139">
            <v>51.3</v>
          </cell>
          <cell r="Y139">
            <v>32.799999999999997</v>
          </cell>
          <cell r="Z139">
            <v>28</v>
          </cell>
          <cell r="AA139">
            <v>78</v>
          </cell>
          <cell r="AB139">
            <v>42.7</v>
          </cell>
          <cell r="AC139">
            <v>32.5</v>
          </cell>
          <cell r="AD139">
            <v>22.2</v>
          </cell>
          <cell r="AE139">
            <v>24.8</v>
          </cell>
          <cell r="AF139">
            <v>33.200000000000003</v>
          </cell>
          <cell r="AH139">
            <v>12.7</v>
          </cell>
          <cell r="AI139">
            <v>58.3</v>
          </cell>
          <cell r="AJ139">
            <v>25</v>
          </cell>
          <cell r="AK139">
            <v>37.1</v>
          </cell>
          <cell r="AL139">
            <v>40.479999999999997</v>
          </cell>
          <cell r="AM139">
            <v>24.7</v>
          </cell>
          <cell r="AN139">
            <v>14.27</v>
          </cell>
          <cell r="AO139">
            <v>19.04</v>
          </cell>
          <cell r="AP139">
            <v>34.06</v>
          </cell>
          <cell r="AQ139">
            <v>28.42</v>
          </cell>
          <cell r="AR139">
            <v>23.56</v>
          </cell>
          <cell r="AS139">
            <v>14.56</v>
          </cell>
          <cell r="AT139">
            <v>0</v>
          </cell>
          <cell r="AU139">
            <v>0</v>
          </cell>
          <cell r="AV139">
            <v>0</v>
          </cell>
          <cell r="AW139">
            <v>0</v>
          </cell>
          <cell r="AX139">
            <v>0</v>
          </cell>
          <cell r="AY139">
            <v>0</v>
          </cell>
          <cell r="AZ139">
            <v>0</v>
          </cell>
          <cell r="BA139">
            <v>0</v>
          </cell>
        </row>
        <row r="140">
          <cell r="B140">
            <v>18</v>
          </cell>
          <cell r="C140">
            <v>0</v>
          </cell>
          <cell r="D140">
            <v>0</v>
          </cell>
          <cell r="E140">
            <v>0</v>
          </cell>
          <cell r="F140">
            <v>0</v>
          </cell>
          <cell r="G140">
            <v>0</v>
          </cell>
          <cell r="H140">
            <v>0</v>
          </cell>
          <cell r="I140">
            <v>0</v>
          </cell>
          <cell r="J140">
            <v>0</v>
          </cell>
          <cell r="K140">
            <v>0</v>
          </cell>
          <cell r="L140">
            <v>0</v>
          </cell>
          <cell r="M140">
            <v>0</v>
          </cell>
          <cell r="N140">
            <v>56.1</v>
          </cell>
          <cell r="O140">
            <v>30.3</v>
          </cell>
          <cell r="P140">
            <v>32.5</v>
          </cell>
          <cell r="Q140">
            <v>38.4</v>
          </cell>
          <cell r="R140">
            <v>96.9</v>
          </cell>
          <cell r="S140">
            <v>38.1</v>
          </cell>
          <cell r="T140">
            <v>30.7</v>
          </cell>
          <cell r="U140">
            <v>22</v>
          </cell>
          <cell r="V140">
            <v>29.7</v>
          </cell>
          <cell r="W140">
            <v>73.099999999999994</v>
          </cell>
          <cell r="X140">
            <v>70.2</v>
          </cell>
          <cell r="Y140">
            <v>83</v>
          </cell>
          <cell r="Z140">
            <v>21.4</v>
          </cell>
          <cell r="AA140">
            <v>56.8</v>
          </cell>
          <cell r="AB140">
            <v>34.1</v>
          </cell>
          <cell r="AC140">
            <v>24.5</v>
          </cell>
          <cell r="AD140">
            <v>30.9</v>
          </cell>
          <cell r="AE140">
            <v>24.2</v>
          </cell>
          <cell r="AF140">
            <v>30.2</v>
          </cell>
          <cell r="AH140">
            <v>22.8</v>
          </cell>
          <cell r="AI140">
            <v>36.6</v>
          </cell>
          <cell r="AJ140">
            <v>24.5</v>
          </cell>
          <cell r="AK140">
            <v>34.9</v>
          </cell>
          <cell r="AL140">
            <v>43.1</v>
          </cell>
          <cell r="AM140">
            <v>23.56</v>
          </cell>
          <cell r="AN140">
            <v>12.98</v>
          </cell>
          <cell r="AO140">
            <v>18.600000000000001</v>
          </cell>
          <cell r="AP140">
            <v>29.75</v>
          </cell>
          <cell r="AQ140">
            <v>24.7</v>
          </cell>
          <cell r="AR140">
            <v>23.56</v>
          </cell>
          <cell r="AS140">
            <v>19.489999999999998</v>
          </cell>
          <cell r="AT140">
            <v>0</v>
          </cell>
          <cell r="AU140">
            <v>0</v>
          </cell>
          <cell r="AV140">
            <v>0</v>
          </cell>
          <cell r="AW140">
            <v>0</v>
          </cell>
          <cell r="AX140">
            <v>0</v>
          </cell>
          <cell r="AY140">
            <v>0</v>
          </cell>
          <cell r="AZ140">
            <v>0</v>
          </cell>
          <cell r="BA140">
            <v>0</v>
          </cell>
        </row>
        <row r="141">
          <cell r="B141">
            <v>19</v>
          </cell>
          <cell r="C141">
            <v>0</v>
          </cell>
          <cell r="D141">
            <v>0</v>
          </cell>
          <cell r="E141">
            <v>0</v>
          </cell>
          <cell r="F141">
            <v>0</v>
          </cell>
          <cell r="G141">
            <v>0</v>
          </cell>
          <cell r="H141">
            <v>0</v>
          </cell>
          <cell r="I141">
            <v>0</v>
          </cell>
          <cell r="J141">
            <v>0</v>
          </cell>
          <cell r="K141">
            <v>0</v>
          </cell>
          <cell r="L141">
            <v>0</v>
          </cell>
          <cell r="M141">
            <v>0</v>
          </cell>
          <cell r="N141">
            <v>36</v>
          </cell>
          <cell r="O141">
            <v>41.6</v>
          </cell>
          <cell r="P141">
            <v>36.4</v>
          </cell>
          <cell r="Q141">
            <v>30.9</v>
          </cell>
          <cell r="R141">
            <v>33.799999999999997</v>
          </cell>
          <cell r="S141">
            <v>53.7</v>
          </cell>
          <cell r="T141">
            <v>27.1</v>
          </cell>
          <cell r="U141">
            <v>20.399999999999999</v>
          </cell>
          <cell r="V141">
            <v>30.7</v>
          </cell>
          <cell r="W141">
            <v>124</v>
          </cell>
          <cell r="X141">
            <v>51.3</v>
          </cell>
          <cell r="Y141">
            <v>63.5</v>
          </cell>
          <cell r="Z141">
            <v>19.5</v>
          </cell>
          <cell r="AA141">
            <v>52.8</v>
          </cell>
          <cell r="AB141">
            <v>24.4</v>
          </cell>
          <cell r="AC141">
            <v>35.5</v>
          </cell>
          <cell r="AD141">
            <v>28</v>
          </cell>
          <cell r="AE141">
            <v>23.1</v>
          </cell>
          <cell r="AF141">
            <v>27.8</v>
          </cell>
          <cell r="AH141">
            <v>30.6</v>
          </cell>
          <cell r="AI141">
            <v>57</v>
          </cell>
          <cell r="AJ141">
            <v>23.5</v>
          </cell>
          <cell r="AK141">
            <v>30.1</v>
          </cell>
          <cell r="AL141">
            <v>0</v>
          </cell>
          <cell r="AM141">
            <v>25.29</v>
          </cell>
          <cell r="AN141">
            <v>12</v>
          </cell>
          <cell r="AO141">
            <v>16.96</v>
          </cell>
          <cell r="AP141">
            <v>30.44</v>
          </cell>
          <cell r="AQ141">
            <v>25.29</v>
          </cell>
          <cell r="AR141">
            <v>20.440000000000001</v>
          </cell>
          <cell r="AS141">
            <v>32.94</v>
          </cell>
          <cell r="AT141">
            <v>0</v>
          </cell>
          <cell r="AU141">
            <v>0</v>
          </cell>
          <cell r="AV141">
            <v>0</v>
          </cell>
          <cell r="AW141">
            <v>0</v>
          </cell>
          <cell r="AX141">
            <v>0</v>
          </cell>
          <cell r="AY141">
            <v>0</v>
          </cell>
          <cell r="AZ141">
            <v>0</v>
          </cell>
          <cell r="BA141">
            <v>0</v>
          </cell>
        </row>
        <row r="142">
          <cell r="B142">
            <v>20</v>
          </cell>
          <cell r="C142">
            <v>0</v>
          </cell>
          <cell r="D142">
            <v>0</v>
          </cell>
          <cell r="E142">
            <v>0</v>
          </cell>
          <cell r="F142">
            <v>0</v>
          </cell>
          <cell r="G142">
            <v>0</v>
          </cell>
          <cell r="H142">
            <v>0</v>
          </cell>
          <cell r="I142">
            <v>0</v>
          </cell>
          <cell r="J142">
            <v>0</v>
          </cell>
          <cell r="K142">
            <v>0</v>
          </cell>
          <cell r="L142">
            <v>0</v>
          </cell>
          <cell r="M142">
            <v>0</v>
          </cell>
          <cell r="N142">
            <v>41.1</v>
          </cell>
          <cell r="O142">
            <v>167.2</v>
          </cell>
          <cell r="P142">
            <v>35.4</v>
          </cell>
          <cell r="Q142">
            <v>28.7</v>
          </cell>
          <cell r="R142">
            <v>50.8</v>
          </cell>
          <cell r="S142">
            <v>31</v>
          </cell>
          <cell r="T142">
            <v>30.7</v>
          </cell>
          <cell r="U142">
            <v>19.5</v>
          </cell>
          <cell r="V142">
            <v>26.8</v>
          </cell>
          <cell r="W142">
            <v>60.8</v>
          </cell>
          <cell r="X142">
            <v>44.1</v>
          </cell>
          <cell r="Y142">
            <v>65.099999999999994</v>
          </cell>
          <cell r="Z142">
            <v>19.7</v>
          </cell>
          <cell r="AA142">
            <v>112.4</v>
          </cell>
          <cell r="AB142">
            <v>25.6</v>
          </cell>
          <cell r="AC142">
            <v>46.5</v>
          </cell>
          <cell r="AD142">
            <v>25.2</v>
          </cell>
          <cell r="AE142">
            <v>23.7</v>
          </cell>
          <cell r="AF142">
            <v>26</v>
          </cell>
          <cell r="AH142">
            <v>22.8</v>
          </cell>
          <cell r="AI142">
            <v>33.9</v>
          </cell>
          <cell r="AJ142">
            <v>25.3</v>
          </cell>
          <cell r="AK142">
            <v>28.3</v>
          </cell>
          <cell r="AL142">
            <v>0</v>
          </cell>
          <cell r="AM142">
            <v>19.96</v>
          </cell>
          <cell r="AN142">
            <v>12.55</v>
          </cell>
          <cell r="AO142">
            <v>16.21</v>
          </cell>
          <cell r="AP142">
            <v>26.5</v>
          </cell>
          <cell r="AQ142">
            <v>21.95</v>
          </cell>
          <cell r="AR142">
            <v>24.13</v>
          </cell>
          <cell r="AS142">
            <v>16.77</v>
          </cell>
          <cell r="AT142">
            <v>0</v>
          </cell>
          <cell r="AU142">
            <v>0</v>
          </cell>
          <cell r="AV142">
            <v>0</v>
          </cell>
          <cell r="AW142">
            <v>0</v>
          </cell>
          <cell r="AX142">
            <v>0</v>
          </cell>
          <cell r="AY142">
            <v>0</v>
          </cell>
          <cell r="AZ142">
            <v>0</v>
          </cell>
          <cell r="BA142">
            <v>0</v>
          </cell>
        </row>
        <row r="143">
          <cell r="B143">
            <v>21</v>
          </cell>
          <cell r="C143">
            <v>0</v>
          </cell>
          <cell r="D143">
            <v>0</v>
          </cell>
          <cell r="E143">
            <v>0</v>
          </cell>
          <cell r="F143">
            <v>0</v>
          </cell>
          <cell r="G143">
            <v>0</v>
          </cell>
          <cell r="H143">
            <v>0</v>
          </cell>
          <cell r="I143">
            <v>0</v>
          </cell>
          <cell r="J143">
            <v>0</v>
          </cell>
          <cell r="K143">
            <v>0</v>
          </cell>
          <cell r="L143">
            <v>0</v>
          </cell>
          <cell r="M143">
            <v>0</v>
          </cell>
          <cell r="N143">
            <v>36</v>
          </cell>
          <cell r="O143">
            <v>56.2</v>
          </cell>
          <cell r="P143">
            <v>45.5</v>
          </cell>
          <cell r="Q143">
            <v>26.5</v>
          </cell>
          <cell r="R143">
            <v>37.200000000000003</v>
          </cell>
          <cell r="S143">
            <v>30.6</v>
          </cell>
          <cell r="T143">
            <v>25.9</v>
          </cell>
          <cell r="U143">
            <v>39.1</v>
          </cell>
          <cell r="V143">
            <v>27.5</v>
          </cell>
          <cell r="W143">
            <v>49.6</v>
          </cell>
          <cell r="X143">
            <v>38.1</v>
          </cell>
          <cell r="Y143">
            <v>81.400000000000006</v>
          </cell>
          <cell r="Z143">
            <v>23.6</v>
          </cell>
          <cell r="AA143">
            <v>63</v>
          </cell>
          <cell r="AB143">
            <v>23.2</v>
          </cell>
          <cell r="AC143">
            <v>30.5</v>
          </cell>
          <cell r="AD143">
            <v>24.1</v>
          </cell>
          <cell r="AE143">
            <v>30.3</v>
          </cell>
          <cell r="AF143">
            <v>24.8</v>
          </cell>
          <cell r="AH143">
            <v>17.7</v>
          </cell>
          <cell r="AI143">
            <v>30.5</v>
          </cell>
          <cell r="AJ143">
            <v>29.8</v>
          </cell>
          <cell r="AK143">
            <v>26.6</v>
          </cell>
          <cell r="AL143">
            <v>0</v>
          </cell>
          <cell r="AM143">
            <v>18.600000000000001</v>
          </cell>
          <cell r="AN143">
            <v>13.21</v>
          </cell>
          <cell r="AO143">
            <v>15.51</v>
          </cell>
          <cell r="AP143">
            <v>23.01</v>
          </cell>
          <cell r="AQ143">
            <v>19.04</v>
          </cell>
          <cell r="AR143">
            <v>22.47</v>
          </cell>
          <cell r="AS143">
            <v>49.14</v>
          </cell>
          <cell r="AT143">
            <v>0</v>
          </cell>
          <cell r="AU143">
            <v>0</v>
          </cell>
          <cell r="AV143">
            <v>0</v>
          </cell>
          <cell r="AW143">
            <v>0</v>
          </cell>
          <cell r="AX143">
            <v>0</v>
          </cell>
          <cell r="AY143">
            <v>0</v>
          </cell>
          <cell r="AZ143">
            <v>0</v>
          </cell>
          <cell r="BA143">
            <v>0</v>
          </cell>
        </row>
        <row r="144">
          <cell r="B144">
            <v>22</v>
          </cell>
          <cell r="C144">
            <v>0</v>
          </cell>
          <cell r="D144">
            <v>0</v>
          </cell>
          <cell r="E144">
            <v>0</v>
          </cell>
          <cell r="F144">
            <v>0</v>
          </cell>
          <cell r="G144">
            <v>0</v>
          </cell>
          <cell r="H144">
            <v>0</v>
          </cell>
          <cell r="I144">
            <v>0</v>
          </cell>
          <cell r="J144">
            <v>0</v>
          </cell>
          <cell r="K144">
            <v>0</v>
          </cell>
          <cell r="L144">
            <v>0</v>
          </cell>
          <cell r="M144">
            <v>0</v>
          </cell>
          <cell r="N144">
            <v>78.7</v>
          </cell>
          <cell r="O144">
            <v>172</v>
          </cell>
          <cell r="P144">
            <v>32.6</v>
          </cell>
          <cell r="Q144">
            <v>36.9</v>
          </cell>
          <cell r="R144">
            <v>30.6</v>
          </cell>
          <cell r="S144">
            <v>28.7</v>
          </cell>
          <cell r="T144">
            <v>28.3</v>
          </cell>
          <cell r="U144">
            <v>28.4</v>
          </cell>
          <cell r="V144">
            <v>30.7</v>
          </cell>
          <cell r="W144">
            <v>43.3</v>
          </cell>
          <cell r="X144">
            <v>34.700000000000003</v>
          </cell>
          <cell r="Y144">
            <v>89.7</v>
          </cell>
          <cell r="Z144">
            <v>35.5</v>
          </cell>
          <cell r="AA144">
            <v>47.2</v>
          </cell>
          <cell r="AB144">
            <v>21.5</v>
          </cell>
          <cell r="AC144">
            <v>34.299999999999997</v>
          </cell>
          <cell r="AD144">
            <v>23.6</v>
          </cell>
          <cell r="AE144">
            <v>28.1</v>
          </cell>
          <cell r="AF144">
            <v>24</v>
          </cell>
          <cell r="AH144">
            <v>21.8</v>
          </cell>
          <cell r="AI144">
            <v>47.2</v>
          </cell>
          <cell r="AJ144">
            <v>25.3</v>
          </cell>
          <cell r="AK144">
            <v>26.6</v>
          </cell>
          <cell r="AL144">
            <v>0</v>
          </cell>
          <cell r="AM144">
            <v>20.440000000000001</v>
          </cell>
          <cell r="AN144">
            <v>24.13</v>
          </cell>
          <cell r="AO144">
            <v>14.56</v>
          </cell>
          <cell r="AP144">
            <v>20.440000000000001</v>
          </cell>
          <cell r="AQ144">
            <v>16.96</v>
          </cell>
          <cell r="AR144">
            <v>26.5</v>
          </cell>
          <cell r="AS144">
            <v>25.29</v>
          </cell>
          <cell r="AT144">
            <v>0</v>
          </cell>
          <cell r="AU144">
            <v>0</v>
          </cell>
          <cell r="AV144">
            <v>0</v>
          </cell>
          <cell r="AW144">
            <v>0</v>
          </cell>
          <cell r="AX144">
            <v>0</v>
          </cell>
          <cell r="AY144">
            <v>0</v>
          </cell>
          <cell r="AZ144">
            <v>0</v>
          </cell>
          <cell r="BA144">
            <v>0</v>
          </cell>
        </row>
        <row r="145">
          <cell r="B145">
            <v>23</v>
          </cell>
          <cell r="C145">
            <v>0</v>
          </cell>
          <cell r="D145">
            <v>0</v>
          </cell>
          <cell r="E145">
            <v>0</v>
          </cell>
          <cell r="F145">
            <v>0</v>
          </cell>
          <cell r="G145">
            <v>0</v>
          </cell>
          <cell r="H145">
            <v>0</v>
          </cell>
          <cell r="I145">
            <v>0</v>
          </cell>
          <cell r="J145">
            <v>0</v>
          </cell>
          <cell r="K145">
            <v>0</v>
          </cell>
          <cell r="L145">
            <v>0</v>
          </cell>
          <cell r="M145">
            <v>0</v>
          </cell>
          <cell r="N145">
            <v>100.2</v>
          </cell>
          <cell r="O145">
            <v>61.3</v>
          </cell>
          <cell r="P145">
            <v>26.8</v>
          </cell>
          <cell r="Q145">
            <v>32.200000000000003</v>
          </cell>
          <cell r="R145">
            <v>28.5</v>
          </cell>
          <cell r="S145">
            <v>28.7</v>
          </cell>
          <cell r="T145">
            <v>54.8</v>
          </cell>
          <cell r="U145">
            <v>21.4</v>
          </cell>
          <cell r="V145">
            <v>29.2</v>
          </cell>
          <cell r="W145">
            <v>41</v>
          </cell>
          <cell r="X145">
            <v>32.299999999999997</v>
          </cell>
          <cell r="Y145">
            <v>76.099999999999994</v>
          </cell>
          <cell r="Z145">
            <v>21.4</v>
          </cell>
          <cell r="AA145">
            <v>45.9</v>
          </cell>
          <cell r="AB145">
            <v>19.899999999999999</v>
          </cell>
          <cell r="AC145">
            <v>78.3</v>
          </cell>
          <cell r="AD145">
            <v>65</v>
          </cell>
          <cell r="AE145">
            <v>25.3</v>
          </cell>
          <cell r="AF145">
            <v>22.5</v>
          </cell>
          <cell r="AH145">
            <v>19.100000000000001</v>
          </cell>
          <cell r="AI145">
            <v>30.9</v>
          </cell>
          <cell r="AJ145">
            <v>41.5</v>
          </cell>
          <cell r="AK145">
            <v>31.1</v>
          </cell>
          <cell r="AL145">
            <v>0</v>
          </cell>
          <cell r="AM145">
            <v>42.21</v>
          </cell>
          <cell r="AN145">
            <v>36.380000000000003</v>
          </cell>
          <cell r="AO145">
            <v>14.27</v>
          </cell>
          <cell r="AP145">
            <v>19.96</v>
          </cell>
          <cell r="AQ145">
            <v>16.579999999999998</v>
          </cell>
          <cell r="AR145">
            <v>29.08</v>
          </cell>
          <cell r="AS145">
            <v>24.41</v>
          </cell>
          <cell r="AT145">
            <v>0</v>
          </cell>
          <cell r="AU145">
            <v>0</v>
          </cell>
          <cell r="AV145">
            <v>0</v>
          </cell>
          <cell r="AW145">
            <v>0</v>
          </cell>
          <cell r="AX145">
            <v>0</v>
          </cell>
          <cell r="AY145">
            <v>0</v>
          </cell>
          <cell r="AZ145">
            <v>0</v>
          </cell>
          <cell r="BA145">
            <v>0</v>
          </cell>
        </row>
        <row r="146">
          <cell r="B146">
            <v>24</v>
          </cell>
          <cell r="C146">
            <v>0</v>
          </cell>
          <cell r="D146">
            <v>0</v>
          </cell>
          <cell r="E146">
            <v>0</v>
          </cell>
          <cell r="F146">
            <v>0</v>
          </cell>
          <cell r="G146">
            <v>0</v>
          </cell>
          <cell r="H146">
            <v>0</v>
          </cell>
          <cell r="I146">
            <v>0</v>
          </cell>
          <cell r="J146">
            <v>0</v>
          </cell>
          <cell r="K146">
            <v>0</v>
          </cell>
          <cell r="L146">
            <v>0</v>
          </cell>
          <cell r="M146">
            <v>0</v>
          </cell>
          <cell r="N146">
            <v>38.700000000000003</v>
          </cell>
          <cell r="O146">
            <v>56.3</v>
          </cell>
          <cell r="P146">
            <v>28.5</v>
          </cell>
          <cell r="Q146">
            <v>20</v>
          </cell>
          <cell r="R146">
            <v>69.5</v>
          </cell>
          <cell r="S146">
            <v>31.4</v>
          </cell>
          <cell r="T146">
            <v>38</v>
          </cell>
          <cell r="U146">
            <v>51.5</v>
          </cell>
          <cell r="V146">
            <v>28.9</v>
          </cell>
          <cell r="W146">
            <v>42.2</v>
          </cell>
          <cell r="X146">
            <v>31.1</v>
          </cell>
          <cell r="Y146">
            <v>86.1</v>
          </cell>
          <cell r="Z146">
            <v>20</v>
          </cell>
          <cell r="AA146">
            <v>33.6</v>
          </cell>
          <cell r="AB146">
            <v>18.899999999999999</v>
          </cell>
          <cell r="AC146">
            <v>41.7</v>
          </cell>
          <cell r="AD146">
            <v>38.5</v>
          </cell>
          <cell r="AE146">
            <v>23.3</v>
          </cell>
          <cell r="AF146">
            <v>21.9</v>
          </cell>
          <cell r="AG146">
            <v>18.7</v>
          </cell>
          <cell r="AH146">
            <v>18.7</v>
          </cell>
          <cell r="AI146">
            <v>61.5</v>
          </cell>
          <cell r="AJ146">
            <v>33.299999999999997</v>
          </cell>
          <cell r="AK146">
            <v>25.7</v>
          </cell>
          <cell r="AL146">
            <v>0</v>
          </cell>
          <cell r="AM146">
            <v>17.75</v>
          </cell>
          <cell r="AN146">
            <v>19.04</v>
          </cell>
          <cell r="AO146">
            <v>13.71</v>
          </cell>
          <cell r="AP146">
            <v>17.75</v>
          </cell>
          <cell r="AQ146">
            <v>14.86</v>
          </cell>
          <cell r="AR146">
            <v>20.93</v>
          </cell>
          <cell r="AS146">
            <v>23.29</v>
          </cell>
          <cell r="AT146">
            <v>0</v>
          </cell>
          <cell r="AU146">
            <v>0</v>
          </cell>
          <cell r="AV146">
            <v>0</v>
          </cell>
          <cell r="AW146">
            <v>0</v>
          </cell>
          <cell r="AX146">
            <v>0</v>
          </cell>
          <cell r="AY146">
            <v>0</v>
          </cell>
          <cell r="AZ146">
            <v>0</v>
          </cell>
          <cell r="BA146">
            <v>0</v>
          </cell>
        </row>
        <row r="147">
          <cell r="B147">
            <v>25</v>
          </cell>
          <cell r="C147">
            <v>0</v>
          </cell>
          <cell r="D147">
            <v>0</v>
          </cell>
          <cell r="E147">
            <v>0</v>
          </cell>
          <cell r="F147">
            <v>0</v>
          </cell>
          <cell r="G147">
            <v>0</v>
          </cell>
          <cell r="H147">
            <v>0</v>
          </cell>
          <cell r="I147">
            <v>0</v>
          </cell>
          <cell r="J147">
            <v>0</v>
          </cell>
          <cell r="K147">
            <v>0</v>
          </cell>
          <cell r="L147">
            <v>0</v>
          </cell>
          <cell r="M147">
            <v>0</v>
          </cell>
          <cell r="N147">
            <v>47.2</v>
          </cell>
          <cell r="O147">
            <v>43.9</v>
          </cell>
          <cell r="P147">
            <v>22.8</v>
          </cell>
          <cell r="Q147">
            <v>26</v>
          </cell>
          <cell r="R147">
            <v>37.200000000000003</v>
          </cell>
          <cell r="S147">
            <v>103.6</v>
          </cell>
          <cell r="T147">
            <v>43.2</v>
          </cell>
          <cell r="U147">
            <v>61.8</v>
          </cell>
          <cell r="V147">
            <v>27</v>
          </cell>
          <cell r="W147">
            <v>40.9</v>
          </cell>
          <cell r="X147">
            <v>35.5</v>
          </cell>
          <cell r="Y147">
            <v>97</v>
          </cell>
          <cell r="Z147">
            <v>20</v>
          </cell>
          <cell r="AA147">
            <v>42.8</v>
          </cell>
          <cell r="AB147">
            <v>17.3</v>
          </cell>
          <cell r="AC147">
            <v>38.200000000000003</v>
          </cell>
          <cell r="AD147">
            <v>34.5</v>
          </cell>
          <cell r="AE147">
            <v>23.9</v>
          </cell>
          <cell r="AF147">
            <v>50</v>
          </cell>
          <cell r="AG147">
            <v>18.100000000000001</v>
          </cell>
          <cell r="AH147">
            <v>16.600000000000001</v>
          </cell>
          <cell r="AI147">
            <v>43.2</v>
          </cell>
          <cell r="AJ147">
            <v>46.6</v>
          </cell>
          <cell r="AK147">
            <v>38.5</v>
          </cell>
          <cell r="AL147">
            <v>0</v>
          </cell>
          <cell r="AM147">
            <v>16.579999999999998</v>
          </cell>
          <cell r="AN147">
            <v>16.579999999999998</v>
          </cell>
          <cell r="AO147">
            <v>13.46</v>
          </cell>
          <cell r="AP147">
            <v>16.21</v>
          </cell>
          <cell r="AQ147">
            <v>13.71</v>
          </cell>
          <cell r="AR147">
            <v>34.06</v>
          </cell>
          <cell r="AS147">
            <v>60.54</v>
          </cell>
          <cell r="AT147">
            <v>0</v>
          </cell>
          <cell r="AU147">
            <v>0</v>
          </cell>
          <cell r="AV147">
            <v>0</v>
          </cell>
          <cell r="AW147">
            <v>0</v>
          </cell>
          <cell r="AX147">
            <v>0</v>
          </cell>
          <cell r="AY147">
            <v>0</v>
          </cell>
          <cell r="AZ147">
            <v>0</v>
          </cell>
          <cell r="BA147">
            <v>0</v>
          </cell>
        </row>
        <row r="148">
          <cell r="B148">
            <v>26</v>
          </cell>
          <cell r="C148">
            <v>0</v>
          </cell>
          <cell r="D148">
            <v>0</v>
          </cell>
          <cell r="E148">
            <v>0</v>
          </cell>
          <cell r="F148">
            <v>0</v>
          </cell>
          <cell r="G148">
            <v>0</v>
          </cell>
          <cell r="H148">
            <v>0</v>
          </cell>
          <cell r="I148">
            <v>0</v>
          </cell>
          <cell r="J148">
            <v>0</v>
          </cell>
          <cell r="K148">
            <v>0</v>
          </cell>
          <cell r="L148">
            <v>0</v>
          </cell>
          <cell r="M148">
            <v>0</v>
          </cell>
          <cell r="N148">
            <v>96</v>
          </cell>
          <cell r="O148">
            <v>37.200000000000003</v>
          </cell>
          <cell r="P148">
            <v>32.299999999999997</v>
          </cell>
          <cell r="Q148">
            <v>22.5</v>
          </cell>
          <cell r="R148">
            <v>30.6</v>
          </cell>
          <cell r="S148">
            <v>41.4</v>
          </cell>
          <cell r="T148">
            <v>31.8</v>
          </cell>
          <cell r="U148">
            <v>44.1</v>
          </cell>
          <cell r="V148">
            <v>27</v>
          </cell>
          <cell r="W148">
            <v>47.6</v>
          </cell>
          <cell r="X148">
            <v>38.9</v>
          </cell>
          <cell r="Y148">
            <v>86.9</v>
          </cell>
          <cell r="Z148">
            <v>23.7</v>
          </cell>
          <cell r="AA148">
            <v>62.1</v>
          </cell>
          <cell r="AB148">
            <v>15.9</v>
          </cell>
          <cell r="AC148">
            <v>48.6</v>
          </cell>
          <cell r="AD148">
            <v>32.5</v>
          </cell>
          <cell r="AE148">
            <v>37</v>
          </cell>
          <cell r="AF148">
            <v>25.4</v>
          </cell>
          <cell r="AG148">
            <v>17.899999999999999</v>
          </cell>
          <cell r="AH148">
            <v>30.3</v>
          </cell>
          <cell r="AI148">
            <v>34.9</v>
          </cell>
          <cell r="AJ148">
            <v>57.3</v>
          </cell>
          <cell r="AK148">
            <v>68.400000000000006</v>
          </cell>
          <cell r="AL148">
            <v>0</v>
          </cell>
          <cell r="AM148">
            <v>19.489999999999998</v>
          </cell>
          <cell r="AN148">
            <v>54.65</v>
          </cell>
          <cell r="AO148">
            <v>41.34</v>
          </cell>
          <cell r="AP148">
            <v>15.51</v>
          </cell>
          <cell r="AQ148">
            <v>13.21</v>
          </cell>
          <cell r="AR148">
            <v>37.979999999999997</v>
          </cell>
          <cell r="AS148">
            <v>47.7</v>
          </cell>
          <cell r="AT148">
            <v>0</v>
          </cell>
          <cell r="AU148">
            <v>0</v>
          </cell>
          <cell r="AV148">
            <v>0</v>
          </cell>
          <cell r="AW148">
            <v>0</v>
          </cell>
          <cell r="AX148">
            <v>0</v>
          </cell>
          <cell r="AY148">
            <v>0</v>
          </cell>
          <cell r="AZ148">
            <v>0</v>
          </cell>
          <cell r="BA148">
            <v>0</v>
          </cell>
        </row>
        <row r="149">
          <cell r="B149">
            <v>27</v>
          </cell>
          <cell r="C149">
            <v>0</v>
          </cell>
          <cell r="D149">
            <v>0</v>
          </cell>
          <cell r="E149">
            <v>0</v>
          </cell>
          <cell r="F149">
            <v>0</v>
          </cell>
          <cell r="G149">
            <v>0</v>
          </cell>
          <cell r="H149">
            <v>0</v>
          </cell>
          <cell r="I149">
            <v>0</v>
          </cell>
          <cell r="J149">
            <v>0</v>
          </cell>
          <cell r="K149">
            <v>0</v>
          </cell>
          <cell r="L149">
            <v>0</v>
          </cell>
          <cell r="M149">
            <v>0</v>
          </cell>
          <cell r="N149">
            <v>47.2</v>
          </cell>
          <cell r="O149">
            <v>56.3</v>
          </cell>
          <cell r="P149">
            <v>24.1</v>
          </cell>
          <cell r="Q149">
            <v>21.1</v>
          </cell>
          <cell r="R149">
            <v>44.6</v>
          </cell>
          <cell r="S149">
            <v>41.9</v>
          </cell>
          <cell r="T149">
            <v>43</v>
          </cell>
          <cell r="U149">
            <v>31.3</v>
          </cell>
          <cell r="V149">
            <v>26.1</v>
          </cell>
          <cell r="W149">
            <v>36</v>
          </cell>
          <cell r="X149">
            <v>44.7</v>
          </cell>
          <cell r="Y149">
            <v>77.400000000000006</v>
          </cell>
          <cell r="Z149">
            <v>21.9</v>
          </cell>
          <cell r="AA149">
            <v>64.8</v>
          </cell>
          <cell r="AB149">
            <v>15</v>
          </cell>
          <cell r="AC149">
            <v>37.299999999999997</v>
          </cell>
          <cell r="AD149">
            <v>148.30000000000001</v>
          </cell>
          <cell r="AE149">
            <v>31</v>
          </cell>
          <cell r="AF149">
            <v>28.3</v>
          </cell>
          <cell r="AG149">
            <v>16.600000000000001</v>
          </cell>
          <cell r="AH149">
            <v>16.600000000000001</v>
          </cell>
          <cell r="AI149">
            <v>30.2</v>
          </cell>
          <cell r="AJ149">
            <v>43.2</v>
          </cell>
          <cell r="AK149">
            <v>49.8</v>
          </cell>
          <cell r="AL149">
            <v>0</v>
          </cell>
          <cell r="AM149">
            <v>16.21</v>
          </cell>
          <cell r="AN149">
            <v>27.13</v>
          </cell>
          <cell r="AO149">
            <v>20.440000000000001</v>
          </cell>
          <cell r="AP149">
            <v>14.86</v>
          </cell>
          <cell r="AQ149">
            <v>12.76</v>
          </cell>
          <cell r="AR149">
            <v>54.65</v>
          </cell>
          <cell r="AS149">
            <v>57.82</v>
          </cell>
          <cell r="AT149">
            <v>0</v>
          </cell>
          <cell r="AU149">
            <v>0</v>
          </cell>
          <cell r="AV149">
            <v>0</v>
          </cell>
          <cell r="AW149">
            <v>0</v>
          </cell>
          <cell r="AX149">
            <v>0</v>
          </cell>
          <cell r="AY149">
            <v>0</v>
          </cell>
          <cell r="AZ149">
            <v>0</v>
          </cell>
          <cell r="BA149">
            <v>0</v>
          </cell>
        </row>
        <row r="150">
          <cell r="B150">
            <v>28</v>
          </cell>
          <cell r="C150">
            <v>0</v>
          </cell>
          <cell r="D150">
            <v>0</v>
          </cell>
          <cell r="E150">
            <v>0</v>
          </cell>
          <cell r="F150">
            <v>0</v>
          </cell>
          <cell r="G150">
            <v>0</v>
          </cell>
          <cell r="H150">
            <v>0</v>
          </cell>
          <cell r="I150">
            <v>0</v>
          </cell>
          <cell r="J150">
            <v>0</v>
          </cell>
          <cell r="K150">
            <v>0</v>
          </cell>
          <cell r="L150">
            <v>0</v>
          </cell>
          <cell r="M150">
            <v>0</v>
          </cell>
          <cell r="N150">
            <v>36</v>
          </cell>
          <cell r="O150">
            <v>41.1</v>
          </cell>
          <cell r="P150">
            <v>21.2</v>
          </cell>
          <cell r="Q150">
            <v>20.3</v>
          </cell>
          <cell r="R150">
            <v>28.1</v>
          </cell>
          <cell r="S150">
            <v>35.6</v>
          </cell>
          <cell r="T150">
            <v>31.8</v>
          </cell>
          <cell r="U150">
            <v>28.1</v>
          </cell>
          <cell r="V150">
            <v>66.900000000000006</v>
          </cell>
          <cell r="W150">
            <v>32.6</v>
          </cell>
          <cell r="X150">
            <v>59.7</v>
          </cell>
          <cell r="Y150">
            <v>69.599999999999994</v>
          </cell>
          <cell r="Z150">
            <v>29.3</v>
          </cell>
          <cell r="AA150">
            <v>50.2</v>
          </cell>
          <cell r="AB150">
            <v>22</v>
          </cell>
          <cell r="AC150">
            <v>57.3</v>
          </cell>
          <cell r="AD150">
            <v>102.1</v>
          </cell>
          <cell r="AE150">
            <v>29.3</v>
          </cell>
          <cell r="AF150">
            <v>28.2</v>
          </cell>
          <cell r="AG150">
            <v>16.600000000000001</v>
          </cell>
          <cell r="AH150">
            <v>15</v>
          </cell>
          <cell r="AI150">
            <v>37.1</v>
          </cell>
          <cell r="AJ150">
            <v>34.9</v>
          </cell>
          <cell r="AK150">
            <v>43.2</v>
          </cell>
          <cell r="AL150">
            <v>0</v>
          </cell>
          <cell r="AM150">
            <v>18.170000000000002</v>
          </cell>
          <cell r="AN150">
            <v>20.93</v>
          </cell>
          <cell r="AO150">
            <v>48.65</v>
          </cell>
          <cell r="AP150">
            <v>16.579999999999998</v>
          </cell>
          <cell r="AQ150">
            <v>13.98</v>
          </cell>
          <cell r="AR150">
            <v>31.14</v>
          </cell>
          <cell r="AS150">
            <v>66.209999999999994</v>
          </cell>
          <cell r="AT150">
            <v>0</v>
          </cell>
          <cell r="AU150">
            <v>0</v>
          </cell>
          <cell r="AV150">
            <v>0</v>
          </cell>
          <cell r="AW150">
            <v>0</v>
          </cell>
          <cell r="AX150">
            <v>0</v>
          </cell>
          <cell r="AY150">
            <v>0</v>
          </cell>
          <cell r="AZ150">
            <v>0</v>
          </cell>
          <cell r="BA150">
            <v>0</v>
          </cell>
        </row>
        <row r="151">
          <cell r="B151">
            <v>29</v>
          </cell>
          <cell r="C151">
            <v>0</v>
          </cell>
          <cell r="D151">
            <v>0</v>
          </cell>
          <cell r="E151">
            <v>0</v>
          </cell>
          <cell r="F151">
            <v>0</v>
          </cell>
          <cell r="G151">
            <v>0</v>
          </cell>
          <cell r="H151">
            <v>0</v>
          </cell>
          <cell r="I151">
            <v>0</v>
          </cell>
          <cell r="J151">
            <v>0</v>
          </cell>
          <cell r="K151">
            <v>0</v>
          </cell>
          <cell r="L151">
            <v>0</v>
          </cell>
          <cell r="M151">
            <v>0</v>
          </cell>
          <cell r="N151">
            <v>31.3</v>
          </cell>
          <cell r="O151">
            <v>34.799999999999997</v>
          </cell>
          <cell r="P151">
            <v>18.600000000000001</v>
          </cell>
          <cell r="Q151">
            <v>29.2</v>
          </cell>
          <cell r="R151">
            <v>26.5</v>
          </cell>
          <cell r="S151">
            <v>66.3</v>
          </cell>
          <cell r="T151">
            <v>38.200000000000003</v>
          </cell>
          <cell r="U151">
            <v>26</v>
          </cell>
          <cell r="V151">
            <v>81.099999999999994</v>
          </cell>
          <cell r="W151">
            <v>30.5</v>
          </cell>
          <cell r="X151">
            <v>54.9</v>
          </cell>
          <cell r="Y151">
            <v>66.2</v>
          </cell>
          <cell r="Z151">
            <v>44</v>
          </cell>
          <cell r="AA151">
            <v>45</v>
          </cell>
          <cell r="AB151">
            <v>21.2</v>
          </cell>
          <cell r="AC151">
            <v>50.9</v>
          </cell>
          <cell r="AD151">
            <v>44.5</v>
          </cell>
          <cell r="AE151">
            <v>30</v>
          </cell>
          <cell r="AF151">
            <v>23.6</v>
          </cell>
          <cell r="AG151">
            <v>18.7</v>
          </cell>
          <cell r="AH151">
            <v>14.7</v>
          </cell>
          <cell r="AI151">
            <v>37.4</v>
          </cell>
          <cell r="AJ151">
            <v>36.6</v>
          </cell>
          <cell r="AK151">
            <v>35.5</v>
          </cell>
          <cell r="AL151">
            <v>0</v>
          </cell>
          <cell r="AM151">
            <v>15.86</v>
          </cell>
          <cell r="AN151">
            <v>20.440000000000001</v>
          </cell>
          <cell r="AO151">
            <v>43.99</v>
          </cell>
          <cell r="AP151">
            <v>14.56</v>
          </cell>
          <cell r="AQ151">
            <v>12.55</v>
          </cell>
          <cell r="AR151">
            <v>25.89</v>
          </cell>
          <cell r="AS151">
            <v>55.17</v>
          </cell>
          <cell r="AT151">
            <v>0</v>
          </cell>
          <cell r="AU151">
            <v>0</v>
          </cell>
          <cell r="AV151">
            <v>0</v>
          </cell>
          <cell r="AW151">
            <v>0</v>
          </cell>
          <cell r="AX151">
            <v>0</v>
          </cell>
          <cell r="AY151">
            <v>0</v>
          </cell>
          <cell r="AZ151">
            <v>0</v>
          </cell>
          <cell r="BA151">
            <v>0</v>
          </cell>
        </row>
        <row r="152">
          <cell r="B152">
            <v>30</v>
          </cell>
          <cell r="C152">
            <v>0</v>
          </cell>
          <cell r="D152">
            <v>0</v>
          </cell>
          <cell r="E152">
            <v>0</v>
          </cell>
          <cell r="F152">
            <v>0</v>
          </cell>
          <cell r="G152">
            <v>0</v>
          </cell>
          <cell r="H152">
            <v>0</v>
          </cell>
          <cell r="I152">
            <v>0</v>
          </cell>
          <cell r="J152">
            <v>0</v>
          </cell>
          <cell r="K152">
            <v>0</v>
          </cell>
          <cell r="L152">
            <v>0</v>
          </cell>
          <cell r="M152">
            <v>0</v>
          </cell>
          <cell r="N152">
            <v>44</v>
          </cell>
          <cell r="O152">
            <v>48.3</v>
          </cell>
          <cell r="P152">
            <v>19.3</v>
          </cell>
          <cell r="Q152">
            <v>24.3</v>
          </cell>
          <cell r="R152">
            <v>38.4</v>
          </cell>
          <cell r="S152">
            <v>47.8</v>
          </cell>
          <cell r="T152">
            <v>31</v>
          </cell>
          <cell r="U152">
            <v>25</v>
          </cell>
          <cell r="V152">
            <v>46.7</v>
          </cell>
          <cell r="W152">
            <v>31.2</v>
          </cell>
          <cell r="X152">
            <v>57</v>
          </cell>
          <cell r="Y152">
            <v>63.3</v>
          </cell>
          <cell r="Z152">
            <v>29.6</v>
          </cell>
          <cell r="AA152">
            <v>37.299999999999997</v>
          </cell>
          <cell r="AB152">
            <v>20.2</v>
          </cell>
          <cell r="AC152">
            <v>38</v>
          </cell>
          <cell r="AD152">
            <v>34.1</v>
          </cell>
          <cell r="AE152">
            <v>40.4</v>
          </cell>
          <cell r="AF152">
            <v>20.6</v>
          </cell>
          <cell r="AG152">
            <v>16.2</v>
          </cell>
          <cell r="AH152">
            <v>13.5</v>
          </cell>
          <cell r="AI152">
            <v>30</v>
          </cell>
          <cell r="AJ152">
            <v>31.1</v>
          </cell>
          <cell r="AK152">
            <v>47.5</v>
          </cell>
          <cell r="AL152">
            <v>0</v>
          </cell>
          <cell r="AM152">
            <v>19.96</v>
          </cell>
          <cell r="AN152">
            <v>17.350000000000001</v>
          </cell>
          <cell r="AO152">
            <v>29.08</v>
          </cell>
          <cell r="AP152">
            <v>14.86</v>
          </cell>
          <cell r="AQ152">
            <v>12.76</v>
          </cell>
          <cell r="AR152">
            <v>21.95</v>
          </cell>
          <cell r="AS152">
            <v>69.16</v>
          </cell>
          <cell r="AT152">
            <v>0</v>
          </cell>
          <cell r="AU152">
            <v>0</v>
          </cell>
          <cell r="AV152">
            <v>0</v>
          </cell>
          <cell r="AW152">
            <v>0</v>
          </cell>
          <cell r="AX152">
            <v>0</v>
          </cell>
          <cell r="AY152">
            <v>0</v>
          </cell>
          <cell r="AZ152">
            <v>0</v>
          </cell>
          <cell r="BA152">
            <v>0</v>
          </cell>
        </row>
        <row r="153">
          <cell r="B153">
            <v>31</v>
          </cell>
          <cell r="C153">
            <v>0</v>
          </cell>
          <cell r="D153">
            <v>0</v>
          </cell>
          <cell r="E153">
            <v>0</v>
          </cell>
          <cell r="F153">
            <v>0</v>
          </cell>
          <cell r="G153">
            <v>0</v>
          </cell>
          <cell r="H153">
            <v>0</v>
          </cell>
          <cell r="I153">
            <v>0</v>
          </cell>
          <cell r="J153">
            <v>0</v>
          </cell>
          <cell r="K153">
            <v>0</v>
          </cell>
          <cell r="L153">
            <v>0</v>
          </cell>
          <cell r="M153">
            <v>0</v>
          </cell>
          <cell r="N153">
            <v>36</v>
          </cell>
          <cell r="O153">
            <v>30.3</v>
          </cell>
          <cell r="P153">
            <v>20.8</v>
          </cell>
          <cell r="Q153">
            <v>38</v>
          </cell>
          <cell r="R153">
            <v>50.7</v>
          </cell>
          <cell r="S153">
            <v>25.8</v>
          </cell>
          <cell r="T153">
            <v>28.7</v>
          </cell>
          <cell r="U153">
            <v>23</v>
          </cell>
          <cell r="V153">
            <v>38.299999999999997</v>
          </cell>
          <cell r="W153">
            <v>29.1</v>
          </cell>
          <cell r="X153">
            <v>53.9</v>
          </cell>
          <cell r="Y153">
            <v>52.9</v>
          </cell>
          <cell r="Z153">
            <v>21.1</v>
          </cell>
          <cell r="AA153">
            <v>32.9</v>
          </cell>
          <cell r="AB153">
            <v>19.399999999999999</v>
          </cell>
          <cell r="AC153">
            <v>34</v>
          </cell>
          <cell r="AD153">
            <v>30.4</v>
          </cell>
          <cell r="AE153">
            <v>36.299999999999997</v>
          </cell>
          <cell r="AF153">
            <v>19.5</v>
          </cell>
          <cell r="AG153">
            <v>15.6</v>
          </cell>
          <cell r="AH153">
            <v>13.1</v>
          </cell>
          <cell r="AI153">
            <v>59.3</v>
          </cell>
          <cell r="AJ153">
            <v>34.9</v>
          </cell>
          <cell r="AK153">
            <v>48.2</v>
          </cell>
          <cell r="AL153">
            <v>0</v>
          </cell>
          <cell r="AM153">
            <v>23.01</v>
          </cell>
          <cell r="AN153">
            <v>18.170000000000002</v>
          </cell>
          <cell r="AO153">
            <v>24.7</v>
          </cell>
          <cell r="AP153">
            <v>16.96</v>
          </cell>
          <cell r="AQ153">
            <v>14.27</v>
          </cell>
          <cell r="AR153">
            <v>23.56</v>
          </cell>
          <cell r="AS153">
            <v>55.17</v>
          </cell>
          <cell r="AT153">
            <v>0</v>
          </cell>
          <cell r="AU153">
            <v>0</v>
          </cell>
          <cell r="AV153">
            <v>0</v>
          </cell>
          <cell r="AW153">
            <v>0</v>
          </cell>
          <cell r="AX153">
            <v>0</v>
          </cell>
          <cell r="AY153">
            <v>0</v>
          </cell>
          <cell r="AZ153">
            <v>0</v>
          </cell>
          <cell r="BA153">
            <v>0</v>
          </cell>
        </row>
        <row r="154">
          <cell r="B154">
            <v>1</v>
          </cell>
          <cell r="C154">
            <v>0</v>
          </cell>
          <cell r="D154">
            <v>0</v>
          </cell>
          <cell r="E154">
            <v>0</v>
          </cell>
          <cell r="F154">
            <v>0</v>
          </cell>
          <cell r="G154">
            <v>0</v>
          </cell>
          <cell r="H154">
            <v>0</v>
          </cell>
          <cell r="I154">
            <v>0</v>
          </cell>
          <cell r="J154">
            <v>0</v>
          </cell>
          <cell r="K154">
            <v>0</v>
          </cell>
          <cell r="L154">
            <v>0</v>
          </cell>
          <cell r="M154">
            <v>0</v>
          </cell>
          <cell r="N154">
            <v>31.3</v>
          </cell>
          <cell r="O154">
            <v>28.1</v>
          </cell>
          <cell r="P154">
            <v>18.5</v>
          </cell>
          <cell r="Q154">
            <v>27.9</v>
          </cell>
          <cell r="R154">
            <v>48.7</v>
          </cell>
          <cell r="S154">
            <v>26.4</v>
          </cell>
          <cell r="T154">
            <v>29.1</v>
          </cell>
          <cell r="U154">
            <v>56.8</v>
          </cell>
          <cell r="V154">
            <v>45.8</v>
          </cell>
          <cell r="W154">
            <v>42.2</v>
          </cell>
          <cell r="X154">
            <v>51.9</v>
          </cell>
          <cell r="Y154">
            <v>46.3</v>
          </cell>
          <cell r="Z154">
            <v>18</v>
          </cell>
          <cell r="AA154">
            <v>50.6</v>
          </cell>
          <cell r="AB154">
            <v>22</v>
          </cell>
          <cell r="AC154">
            <v>51.5</v>
          </cell>
          <cell r="AD154">
            <v>27.4</v>
          </cell>
          <cell r="AE154">
            <v>40.1</v>
          </cell>
          <cell r="AF154">
            <v>19.600000000000001</v>
          </cell>
          <cell r="AG154">
            <v>16.600000000000001</v>
          </cell>
          <cell r="AH154">
            <v>13.3</v>
          </cell>
          <cell r="AI154">
            <v>34.9</v>
          </cell>
          <cell r="AJ154">
            <v>31.1</v>
          </cell>
          <cell r="AK154">
            <v>39.4</v>
          </cell>
          <cell r="AL154">
            <v>0</v>
          </cell>
          <cell r="AM154">
            <v>21.95</v>
          </cell>
          <cell r="AN154">
            <v>20.440000000000001</v>
          </cell>
          <cell r="AO154">
            <v>18.600000000000001</v>
          </cell>
          <cell r="AP154">
            <v>14.56</v>
          </cell>
          <cell r="AQ154">
            <v>12.55</v>
          </cell>
          <cell r="AR154">
            <v>38.799999999999997</v>
          </cell>
          <cell r="AS154">
            <v>45.36</v>
          </cell>
          <cell r="AT154">
            <v>0</v>
          </cell>
          <cell r="AU154">
            <v>0</v>
          </cell>
          <cell r="AV154">
            <v>0</v>
          </cell>
          <cell r="AW154">
            <v>0</v>
          </cell>
          <cell r="AX154">
            <v>0</v>
          </cell>
          <cell r="AY154">
            <v>0</v>
          </cell>
          <cell r="AZ154">
            <v>0</v>
          </cell>
          <cell r="BA154">
            <v>0</v>
          </cell>
        </row>
        <row r="155">
          <cell r="B155">
            <v>2</v>
          </cell>
          <cell r="C155">
            <v>0</v>
          </cell>
          <cell r="D155">
            <v>0</v>
          </cell>
          <cell r="E155">
            <v>0</v>
          </cell>
          <cell r="F155">
            <v>0</v>
          </cell>
          <cell r="G155">
            <v>0</v>
          </cell>
          <cell r="H155">
            <v>0</v>
          </cell>
          <cell r="I155">
            <v>0</v>
          </cell>
          <cell r="J155">
            <v>0</v>
          </cell>
          <cell r="K155">
            <v>0</v>
          </cell>
          <cell r="L155">
            <v>0</v>
          </cell>
          <cell r="M155">
            <v>0</v>
          </cell>
          <cell r="N155">
            <v>30.3</v>
          </cell>
          <cell r="O155">
            <v>26</v>
          </cell>
          <cell r="P155">
            <v>17</v>
          </cell>
          <cell r="Q155">
            <v>24</v>
          </cell>
          <cell r="R155">
            <v>49.1</v>
          </cell>
          <cell r="S155">
            <v>24.2</v>
          </cell>
          <cell r="T155">
            <v>33.1</v>
          </cell>
          <cell r="U155">
            <v>50.4</v>
          </cell>
          <cell r="V155">
            <v>40.700000000000003</v>
          </cell>
          <cell r="W155">
            <v>59.6</v>
          </cell>
          <cell r="X155">
            <v>47.9</v>
          </cell>
          <cell r="Y155">
            <v>41</v>
          </cell>
          <cell r="Z155">
            <v>17.5</v>
          </cell>
          <cell r="AA155">
            <v>33</v>
          </cell>
          <cell r="AB155">
            <v>42.1</v>
          </cell>
          <cell r="AC155">
            <v>35.5</v>
          </cell>
          <cell r="AD155">
            <v>25.6</v>
          </cell>
          <cell r="AE155">
            <v>34.799999999999997</v>
          </cell>
          <cell r="AF155">
            <v>20</v>
          </cell>
          <cell r="AG155">
            <v>18.7</v>
          </cell>
          <cell r="AH155">
            <v>12.6</v>
          </cell>
          <cell r="AI155">
            <v>43.2</v>
          </cell>
          <cell r="AJ155">
            <v>28.5</v>
          </cell>
          <cell r="AK155">
            <v>39.799999999999997</v>
          </cell>
          <cell r="AL155">
            <v>0</v>
          </cell>
          <cell r="AM155">
            <v>21.43</v>
          </cell>
          <cell r="AN155">
            <v>16.21</v>
          </cell>
          <cell r="AO155">
            <v>16.96</v>
          </cell>
          <cell r="AP155">
            <v>14.86</v>
          </cell>
          <cell r="AQ155">
            <v>12.76</v>
          </cell>
          <cell r="AR155">
            <v>38.799999999999997</v>
          </cell>
          <cell r="AS155">
            <v>78.48</v>
          </cell>
          <cell r="AT155">
            <v>0</v>
          </cell>
          <cell r="AU155">
            <v>0</v>
          </cell>
          <cell r="AV155">
            <v>0</v>
          </cell>
          <cell r="AW155">
            <v>0</v>
          </cell>
          <cell r="AX155">
            <v>0</v>
          </cell>
          <cell r="AY155">
            <v>0</v>
          </cell>
          <cell r="AZ155">
            <v>0</v>
          </cell>
          <cell r="BA155">
            <v>0</v>
          </cell>
        </row>
        <row r="156">
          <cell r="B156">
            <v>3</v>
          </cell>
          <cell r="C156">
            <v>0</v>
          </cell>
          <cell r="D156">
            <v>0</v>
          </cell>
          <cell r="E156">
            <v>0</v>
          </cell>
          <cell r="F156">
            <v>0</v>
          </cell>
          <cell r="G156">
            <v>0</v>
          </cell>
          <cell r="H156">
            <v>0</v>
          </cell>
          <cell r="I156">
            <v>0</v>
          </cell>
          <cell r="J156">
            <v>0</v>
          </cell>
          <cell r="K156">
            <v>0</v>
          </cell>
          <cell r="L156">
            <v>0</v>
          </cell>
          <cell r="M156">
            <v>0</v>
          </cell>
          <cell r="N156">
            <v>26</v>
          </cell>
          <cell r="O156">
            <v>24</v>
          </cell>
          <cell r="P156">
            <v>23.8</v>
          </cell>
          <cell r="Q156">
            <v>27.5</v>
          </cell>
          <cell r="R156">
            <v>37.200000000000003</v>
          </cell>
          <cell r="S156">
            <v>23</v>
          </cell>
          <cell r="T156">
            <v>27.4</v>
          </cell>
          <cell r="U156">
            <v>40.200000000000003</v>
          </cell>
          <cell r="V156">
            <v>36</v>
          </cell>
          <cell r="W156">
            <v>37.1</v>
          </cell>
          <cell r="X156">
            <v>41.8</v>
          </cell>
          <cell r="Y156">
            <v>36.200000000000003</v>
          </cell>
          <cell r="Z156">
            <v>19.3</v>
          </cell>
          <cell r="AA156">
            <v>45.9</v>
          </cell>
          <cell r="AB156">
            <v>26.2</v>
          </cell>
          <cell r="AC156">
            <v>43.8</v>
          </cell>
          <cell r="AD156">
            <v>31</v>
          </cell>
          <cell r="AE156">
            <v>31.4</v>
          </cell>
          <cell r="AF156">
            <v>41.6</v>
          </cell>
          <cell r="AG156">
            <v>15.3</v>
          </cell>
          <cell r="AH156">
            <v>17.399999999999999</v>
          </cell>
          <cell r="AI156">
            <v>40.5</v>
          </cell>
          <cell r="AJ156">
            <v>28</v>
          </cell>
          <cell r="AK156">
            <v>36.200000000000003</v>
          </cell>
          <cell r="AL156">
            <v>0</v>
          </cell>
          <cell r="AM156">
            <v>16.96</v>
          </cell>
          <cell r="AN156">
            <v>15.86</v>
          </cell>
          <cell r="AO156">
            <v>20.93</v>
          </cell>
          <cell r="AP156">
            <v>14.56</v>
          </cell>
          <cell r="AQ156">
            <v>12.55</v>
          </cell>
          <cell r="AR156">
            <v>25.29</v>
          </cell>
          <cell r="AS156">
            <v>50.11</v>
          </cell>
          <cell r="AT156">
            <v>0</v>
          </cell>
          <cell r="AU156">
            <v>0</v>
          </cell>
          <cell r="AV156">
            <v>0</v>
          </cell>
          <cell r="AW156">
            <v>0</v>
          </cell>
          <cell r="AX156">
            <v>0</v>
          </cell>
          <cell r="AY156">
            <v>0</v>
          </cell>
          <cell r="AZ156">
            <v>0</v>
          </cell>
          <cell r="BA156">
            <v>0</v>
          </cell>
        </row>
        <row r="157">
          <cell r="B157">
            <v>4</v>
          </cell>
          <cell r="C157">
            <v>0</v>
          </cell>
          <cell r="D157">
            <v>0</v>
          </cell>
          <cell r="E157">
            <v>0</v>
          </cell>
          <cell r="F157">
            <v>0</v>
          </cell>
          <cell r="G157">
            <v>0</v>
          </cell>
          <cell r="H157">
            <v>0</v>
          </cell>
          <cell r="I157">
            <v>0</v>
          </cell>
          <cell r="J157">
            <v>0</v>
          </cell>
          <cell r="K157">
            <v>0</v>
          </cell>
          <cell r="L157">
            <v>0</v>
          </cell>
          <cell r="M157">
            <v>0</v>
          </cell>
          <cell r="N157">
            <v>24</v>
          </cell>
          <cell r="O157">
            <v>22.1</v>
          </cell>
          <cell r="P157">
            <v>17.899999999999999</v>
          </cell>
          <cell r="Q157">
            <v>22.3</v>
          </cell>
          <cell r="R157">
            <v>31.2</v>
          </cell>
          <cell r="S157">
            <v>22.6</v>
          </cell>
          <cell r="T157">
            <v>25.8</v>
          </cell>
          <cell r="U157">
            <v>33.9</v>
          </cell>
          <cell r="V157">
            <v>41.9</v>
          </cell>
          <cell r="W157">
            <v>32.6</v>
          </cell>
          <cell r="X157">
            <v>37.4</v>
          </cell>
          <cell r="Y157">
            <v>33.299999999999997</v>
          </cell>
          <cell r="Z157">
            <v>19.3</v>
          </cell>
          <cell r="AA157">
            <v>46.8</v>
          </cell>
          <cell r="AB157">
            <v>29.7</v>
          </cell>
          <cell r="AC157">
            <v>40.799999999999997</v>
          </cell>
          <cell r="AD157">
            <v>68.900000000000006</v>
          </cell>
          <cell r="AE157">
            <v>29.5</v>
          </cell>
          <cell r="AF157">
            <v>21.5</v>
          </cell>
          <cell r="AG157">
            <v>15</v>
          </cell>
          <cell r="AH157">
            <v>13.3</v>
          </cell>
          <cell r="AI157">
            <v>32.799999999999997</v>
          </cell>
          <cell r="AJ157">
            <v>24.8</v>
          </cell>
          <cell r="AK157">
            <v>37.200000000000003</v>
          </cell>
          <cell r="AL157">
            <v>0</v>
          </cell>
          <cell r="AM157">
            <v>15.18</v>
          </cell>
          <cell r="AN157">
            <v>16.579999999999998</v>
          </cell>
          <cell r="AO157">
            <v>15.86</v>
          </cell>
          <cell r="AP157">
            <v>14.86</v>
          </cell>
          <cell r="AQ157">
            <v>12.76</v>
          </cell>
          <cell r="AR157">
            <v>24.7</v>
          </cell>
          <cell r="AS157">
            <v>47.7</v>
          </cell>
          <cell r="AT157">
            <v>0</v>
          </cell>
          <cell r="AU157">
            <v>0</v>
          </cell>
          <cell r="AV157">
            <v>0</v>
          </cell>
          <cell r="AW157">
            <v>0</v>
          </cell>
          <cell r="AX157">
            <v>0</v>
          </cell>
          <cell r="AY157">
            <v>0</v>
          </cell>
          <cell r="AZ157">
            <v>0</v>
          </cell>
          <cell r="BA157">
            <v>0</v>
          </cell>
        </row>
        <row r="158">
          <cell r="B158">
            <v>5</v>
          </cell>
          <cell r="C158">
            <v>0</v>
          </cell>
          <cell r="D158">
            <v>0</v>
          </cell>
          <cell r="E158">
            <v>0</v>
          </cell>
          <cell r="F158">
            <v>0</v>
          </cell>
          <cell r="G158">
            <v>0</v>
          </cell>
          <cell r="H158">
            <v>0</v>
          </cell>
          <cell r="I158">
            <v>0</v>
          </cell>
          <cell r="J158">
            <v>0</v>
          </cell>
          <cell r="K158">
            <v>0</v>
          </cell>
          <cell r="L158">
            <v>0</v>
          </cell>
          <cell r="M158">
            <v>0</v>
          </cell>
          <cell r="N158">
            <v>22.1</v>
          </cell>
          <cell r="O158">
            <v>21.5</v>
          </cell>
          <cell r="P158">
            <v>38.6</v>
          </cell>
          <cell r="Q158">
            <v>22.1</v>
          </cell>
          <cell r="R158">
            <v>26.5</v>
          </cell>
          <cell r="S158">
            <v>22.3</v>
          </cell>
          <cell r="T158">
            <v>23.7</v>
          </cell>
          <cell r="U158">
            <v>27</v>
          </cell>
          <cell r="V158">
            <v>41.9</v>
          </cell>
          <cell r="W158">
            <v>29.5</v>
          </cell>
          <cell r="X158">
            <v>33.299999999999997</v>
          </cell>
          <cell r="Y158">
            <v>30.5</v>
          </cell>
          <cell r="Z158">
            <v>64.3</v>
          </cell>
          <cell r="AA158">
            <v>37.299999999999997</v>
          </cell>
          <cell r="AB158">
            <v>24.5</v>
          </cell>
          <cell r="AC158">
            <v>35.1</v>
          </cell>
          <cell r="AD158">
            <v>36</v>
          </cell>
          <cell r="AE158">
            <v>27.8</v>
          </cell>
          <cell r="AF158">
            <v>19.2</v>
          </cell>
          <cell r="AG158">
            <v>14.2</v>
          </cell>
          <cell r="AH158">
            <v>21</v>
          </cell>
          <cell r="AI158">
            <v>23.2</v>
          </cell>
          <cell r="AJ158">
            <v>24.2</v>
          </cell>
          <cell r="AK158">
            <v>31.1</v>
          </cell>
          <cell r="AL158">
            <v>0</v>
          </cell>
          <cell r="AM158">
            <v>15.18</v>
          </cell>
          <cell r="AN158">
            <v>15.86</v>
          </cell>
          <cell r="AO158">
            <v>15.18</v>
          </cell>
          <cell r="AP158">
            <v>14.86</v>
          </cell>
          <cell r="AQ158">
            <v>12.76</v>
          </cell>
          <cell r="AR158">
            <v>38.799999999999997</v>
          </cell>
          <cell r="AS158">
            <v>78.48</v>
          </cell>
          <cell r="AT158">
            <v>0</v>
          </cell>
          <cell r="AU158">
            <v>0</v>
          </cell>
          <cell r="AV158">
            <v>0</v>
          </cell>
          <cell r="AW158">
            <v>0</v>
          </cell>
          <cell r="AX158">
            <v>0</v>
          </cell>
          <cell r="AY158">
            <v>0</v>
          </cell>
          <cell r="AZ158">
            <v>0</v>
          </cell>
          <cell r="BA158">
            <v>0</v>
          </cell>
        </row>
        <row r="159">
          <cell r="B159">
            <v>6</v>
          </cell>
          <cell r="C159">
            <v>0</v>
          </cell>
          <cell r="D159">
            <v>0</v>
          </cell>
          <cell r="E159">
            <v>0</v>
          </cell>
          <cell r="F159">
            <v>0</v>
          </cell>
          <cell r="G159">
            <v>0</v>
          </cell>
          <cell r="H159">
            <v>0</v>
          </cell>
          <cell r="I159">
            <v>0</v>
          </cell>
          <cell r="J159">
            <v>0</v>
          </cell>
          <cell r="K159">
            <v>0</v>
          </cell>
          <cell r="L159">
            <v>0</v>
          </cell>
          <cell r="M159">
            <v>0</v>
          </cell>
          <cell r="N159">
            <v>50.7</v>
          </cell>
          <cell r="O159">
            <v>20.8</v>
          </cell>
          <cell r="P159">
            <v>23</v>
          </cell>
          <cell r="Q159">
            <v>21.2</v>
          </cell>
          <cell r="R159">
            <v>26.7</v>
          </cell>
          <cell r="S159">
            <v>22.9</v>
          </cell>
          <cell r="T159">
            <v>25.7</v>
          </cell>
          <cell r="U159">
            <v>26</v>
          </cell>
          <cell r="V159">
            <v>45.8</v>
          </cell>
          <cell r="W159">
            <v>27.6</v>
          </cell>
          <cell r="X159">
            <v>30.7</v>
          </cell>
          <cell r="Y159">
            <v>29.3</v>
          </cell>
          <cell r="Z159">
            <v>25</v>
          </cell>
          <cell r="AA159">
            <v>27.4</v>
          </cell>
          <cell r="AB159">
            <v>60</v>
          </cell>
          <cell r="AC159">
            <v>38</v>
          </cell>
          <cell r="AD159">
            <v>31.7</v>
          </cell>
          <cell r="AE159">
            <v>26.8</v>
          </cell>
          <cell r="AF159">
            <v>18.899999999999999</v>
          </cell>
          <cell r="AG159">
            <v>14.2</v>
          </cell>
          <cell r="AH159">
            <v>16.100000000000001</v>
          </cell>
          <cell r="AI159">
            <v>27.8</v>
          </cell>
          <cell r="AJ159">
            <v>22.4</v>
          </cell>
          <cell r="AK159">
            <v>29.8</v>
          </cell>
          <cell r="AL159">
            <v>0</v>
          </cell>
          <cell r="AM159">
            <v>13.71</v>
          </cell>
          <cell r="AN159">
            <v>15.86</v>
          </cell>
          <cell r="AO159">
            <v>13.71</v>
          </cell>
          <cell r="AP159">
            <v>14.86</v>
          </cell>
          <cell r="AQ159">
            <v>12.76</v>
          </cell>
          <cell r="AR159">
            <v>23.56</v>
          </cell>
          <cell r="AS159">
            <v>52.6</v>
          </cell>
          <cell r="AT159">
            <v>0</v>
          </cell>
          <cell r="AU159">
            <v>0</v>
          </cell>
          <cell r="AV159">
            <v>0</v>
          </cell>
          <cell r="AW159">
            <v>0</v>
          </cell>
          <cell r="AX159">
            <v>0</v>
          </cell>
          <cell r="AY159">
            <v>0</v>
          </cell>
          <cell r="AZ159">
            <v>0</v>
          </cell>
          <cell r="BA159">
            <v>0</v>
          </cell>
        </row>
        <row r="160">
          <cell r="B160">
            <v>7</v>
          </cell>
          <cell r="C160">
            <v>0</v>
          </cell>
          <cell r="D160">
            <v>0</v>
          </cell>
          <cell r="E160">
            <v>0</v>
          </cell>
          <cell r="F160">
            <v>0</v>
          </cell>
          <cell r="G160">
            <v>0</v>
          </cell>
          <cell r="H160">
            <v>0</v>
          </cell>
          <cell r="I160">
            <v>0</v>
          </cell>
          <cell r="J160">
            <v>0</v>
          </cell>
          <cell r="K160">
            <v>0</v>
          </cell>
          <cell r="L160">
            <v>0</v>
          </cell>
          <cell r="M160">
            <v>0</v>
          </cell>
          <cell r="N160">
            <v>44</v>
          </cell>
          <cell r="O160">
            <v>20.8</v>
          </cell>
          <cell r="P160">
            <v>33.700000000000003</v>
          </cell>
          <cell r="Q160">
            <v>20.6</v>
          </cell>
          <cell r="R160">
            <v>38.4</v>
          </cell>
          <cell r="S160">
            <v>22.1</v>
          </cell>
          <cell r="T160">
            <v>35.200000000000003</v>
          </cell>
          <cell r="U160">
            <v>31.4</v>
          </cell>
          <cell r="V160">
            <v>44.8</v>
          </cell>
          <cell r="W160">
            <v>26.4</v>
          </cell>
          <cell r="X160">
            <v>28.9</v>
          </cell>
          <cell r="Y160">
            <v>26.8</v>
          </cell>
          <cell r="Z160">
            <v>21.7</v>
          </cell>
          <cell r="AA160">
            <v>73</v>
          </cell>
          <cell r="AB160">
            <v>46.6</v>
          </cell>
          <cell r="AC160">
            <v>28.6</v>
          </cell>
          <cell r="AD160">
            <v>29.5</v>
          </cell>
          <cell r="AE160">
            <v>26.2</v>
          </cell>
          <cell r="AF160">
            <v>55.6</v>
          </cell>
          <cell r="AG160">
            <v>13.4</v>
          </cell>
          <cell r="AH160">
            <v>14.8</v>
          </cell>
          <cell r="AI160">
            <v>24.6</v>
          </cell>
          <cell r="AJ160">
            <v>21.7</v>
          </cell>
          <cell r="AK160">
            <v>29.5</v>
          </cell>
          <cell r="AL160">
            <v>0</v>
          </cell>
          <cell r="AM160">
            <v>18.600000000000001</v>
          </cell>
          <cell r="AN160">
            <v>15.86</v>
          </cell>
          <cell r="AO160">
            <v>13.98</v>
          </cell>
          <cell r="AP160">
            <v>16.96</v>
          </cell>
          <cell r="AQ160">
            <v>14.27</v>
          </cell>
          <cell r="AR160">
            <v>21.95</v>
          </cell>
          <cell r="AS160">
            <v>69.16</v>
          </cell>
          <cell r="AT160">
            <v>0</v>
          </cell>
          <cell r="AU160">
            <v>0</v>
          </cell>
          <cell r="AV160">
            <v>0</v>
          </cell>
          <cell r="AW160">
            <v>0</v>
          </cell>
          <cell r="AX160">
            <v>0</v>
          </cell>
          <cell r="AY160">
            <v>0</v>
          </cell>
          <cell r="AZ160">
            <v>0</v>
          </cell>
          <cell r="BA160">
            <v>0</v>
          </cell>
        </row>
        <row r="161">
          <cell r="B161">
            <v>8</v>
          </cell>
          <cell r="C161">
            <v>0</v>
          </cell>
          <cell r="D161">
            <v>0</v>
          </cell>
          <cell r="E161">
            <v>0</v>
          </cell>
          <cell r="F161">
            <v>0</v>
          </cell>
          <cell r="G161">
            <v>0</v>
          </cell>
          <cell r="H161">
            <v>0</v>
          </cell>
          <cell r="I161">
            <v>0</v>
          </cell>
          <cell r="J161">
            <v>0</v>
          </cell>
          <cell r="K161">
            <v>0</v>
          </cell>
          <cell r="L161">
            <v>0</v>
          </cell>
          <cell r="M161">
            <v>0</v>
          </cell>
          <cell r="N161">
            <v>28.1</v>
          </cell>
          <cell r="O161">
            <v>20.3</v>
          </cell>
          <cell r="P161">
            <v>21.1</v>
          </cell>
          <cell r="Q161">
            <v>20.3</v>
          </cell>
          <cell r="R161">
            <v>31.7</v>
          </cell>
          <cell r="S161">
            <v>20.9</v>
          </cell>
          <cell r="T161">
            <v>77.8</v>
          </cell>
          <cell r="U161">
            <v>33.9</v>
          </cell>
          <cell r="V161">
            <v>46.7</v>
          </cell>
          <cell r="W161">
            <v>24.2</v>
          </cell>
          <cell r="X161">
            <v>27</v>
          </cell>
          <cell r="Y161">
            <v>25.5</v>
          </cell>
          <cell r="Z161">
            <v>29.9</v>
          </cell>
          <cell r="AA161">
            <v>59.7</v>
          </cell>
          <cell r="AB161">
            <v>34.799999999999997</v>
          </cell>
          <cell r="AC161">
            <v>29.2</v>
          </cell>
          <cell r="AD161">
            <v>27</v>
          </cell>
          <cell r="AE161">
            <v>25.3</v>
          </cell>
          <cell r="AF161">
            <v>24.5</v>
          </cell>
          <cell r="AG161">
            <v>13.1</v>
          </cell>
          <cell r="AH161">
            <v>13.2</v>
          </cell>
          <cell r="AI161">
            <v>23.8</v>
          </cell>
          <cell r="AJ161">
            <v>21.2</v>
          </cell>
          <cell r="AK161">
            <v>23.2</v>
          </cell>
          <cell r="AL161">
            <v>0</v>
          </cell>
          <cell r="AM161">
            <v>24.13</v>
          </cell>
          <cell r="AN161">
            <v>32.57</v>
          </cell>
          <cell r="AO161">
            <v>13.21</v>
          </cell>
          <cell r="AP161">
            <v>36.380000000000003</v>
          </cell>
          <cell r="AQ161">
            <v>30.44</v>
          </cell>
          <cell r="AR161">
            <v>21.43</v>
          </cell>
          <cell r="AS161">
            <v>43.1</v>
          </cell>
          <cell r="AT161">
            <v>0</v>
          </cell>
          <cell r="AU161">
            <v>0</v>
          </cell>
          <cell r="AV161">
            <v>0</v>
          </cell>
          <cell r="AW161">
            <v>0</v>
          </cell>
          <cell r="AX161">
            <v>0</v>
          </cell>
          <cell r="AY161">
            <v>0</v>
          </cell>
          <cell r="AZ161">
            <v>0</v>
          </cell>
          <cell r="BA161">
            <v>0</v>
          </cell>
        </row>
        <row r="162">
          <cell r="B162">
            <v>9</v>
          </cell>
          <cell r="C162">
            <v>0</v>
          </cell>
          <cell r="D162">
            <v>0</v>
          </cell>
          <cell r="E162">
            <v>0</v>
          </cell>
          <cell r="F162">
            <v>0</v>
          </cell>
          <cell r="G162">
            <v>0</v>
          </cell>
          <cell r="H162">
            <v>0</v>
          </cell>
          <cell r="I162">
            <v>0</v>
          </cell>
          <cell r="J162">
            <v>0</v>
          </cell>
          <cell r="K162">
            <v>0</v>
          </cell>
          <cell r="L162">
            <v>0</v>
          </cell>
          <cell r="M162">
            <v>0</v>
          </cell>
          <cell r="N162">
            <v>24</v>
          </cell>
          <cell r="O162">
            <v>32.6</v>
          </cell>
          <cell r="P162">
            <v>18.899999999999999</v>
          </cell>
          <cell r="Q162">
            <v>19.3</v>
          </cell>
          <cell r="R162">
            <v>24.6</v>
          </cell>
          <cell r="S162">
            <v>19.5</v>
          </cell>
          <cell r="T162">
            <v>35.799999999999997</v>
          </cell>
          <cell r="U162">
            <v>31.4</v>
          </cell>
          <cell r="V162">
            <v>42</v>
          </cell>
          <cell r="W162">
            <v>23.1</v>
          </cell>
          <cell r="X162">
            <v>40.9</v>
          </cell>
          <cell r="Y162">
            <v>23.9</v>
          </cell>
          <cell r="Z162">
            <v>24.1</v>
          </cell>
          <cell r="AA162">
            <v>57.7</v>
          </cell>
          <cell r="AB162">
            <v>30.7</v>
          </cell>
          <cell r="AC162">
            <v>61.6</v>
          </cell>
          <cell r="AD162">
            <v>24.2</v>
          </cell>
          <cell r="AE162">
            <v>24.6</v>
          </cell>
          <cell r="AF162">
            <v>22.8</v>
          </cell>
          <cell r="AG162">
            <v>12.6</v>
          </cell>
          <cell r="AH162">
            <v>12.9</v>
          </cell>
          <cell r="AI162">
            <v>30.3</v>
          </cell>
          <cell r="AJ162">
            <v>20.3</v>
          </cell>
          <cell r="AK162">
            <v>24.2</v>
          </cell>
          <cell r="AL162">
            <v>0</v>
          </cell>
          <cell r="AM162">
            <v>17.75</v>
          </cell>
          <cell r="AN162">
            <v>17.350000000000001</v>
          </cell>
          <cell r="AO162">
            <v>12.98</v>
          </cell>
          <cell r="AP162">
            <v>24.7</v>
          </cell>
          <cell r="AQ162">
            <v>20.440000000000001</v>
          </cell>
          <cell r="AR162">
            <v>20.440000000000001</v>
          </cell>
          <cell r="AS162">
            <v>126.84</v>
          </cell>
          <cell r="AT162">
            <v>0</v>
          </cell>
          <cell r="AU162">
            <v>0</v>
          </cell>
          <cell r="AV162">
            <v>0</v>
          </cell>
          <cell r="AW162">
            <v>0</v>
          </cell>
          <cell r="AX162">
            <v>0</v>
          </cell>
          <cell r="AY162">
            <v>0</v>
          </cell>
          <cell r="AZ162">
            <v>0</v>
          </cell>
          <cell r="BA162">
            <v>0</v>
          </cell>
        </row>
        <row r="163">
          <cell r="B163">
            <v>10</v>
          </cell>
          <cell r="C163">
            <v>0</v>
          </cell>
          <cell r="D163">
            <v>0</v>
          </cell>
          <cell r="E163">
            <v>0</v>
          </cell>
          <cell r="F163">
            <v>0</v>
          </cell>
          <cell r="G163">
            <v>0</v>
          </cell>
          <cell r="H163">
            <v>0</v>
          </cell>
          <cell r="I163">
            <v>0</v>
          </cell>
          <cell r="J163">
            <v>0</v>
          </cell>
          <cell r="K163">
            <v>0</v>
          </cell>
          <cell r="L163">
            <v>0</v>
          </cell>
          <cell r="M163">
            <v>0</v>
          </cell>
          <cell r="N163">
            <v>22.1</v>
          </cell>
          <cell r="O163">
            <v>26</v>
          </cell>
          <cell r="P163">
            <v>23</v>
          </cell>
          <cell r="Q163">
            <v>19.7</v>
          </cell>
          <cell r="R163">
            <v>19.100000000000001</v>
          </cell>
          <cell r="S163">
            <v>19.5</v>
          </cell>
          <cell r="T163">
            <v>31.6</v>
          </cell>
          <cell r="U163">
            <v>29.2</v>
          </cell>
          <cell r="V163">
            <v>46.4</v>
          </cell>
          <cell r="W163">
            <v>39.5</v>
          </cell>
          <cell r="X163">
            <v>28.8</v>
          </cell>
          <cell r="Y163">
            <v>46.7</v>
          </cell>
          <cell r="Z163">
            <v>19.2</v>
          </cell>
          <cell r="AA163">
            <v>51.9</v>
          </cell>
          <cell r="AB163">
            <v>28.7</v>
          </cell>
          <cell r="AC163">
            <v>35.5</v>
          </cell>
          <cell r="AD163">
            <v>19</v>
          </cell>
          <cell r="AE163">
            <v>24</v>
          </cell>
          <cell r="AF163">
            <v>31.5</v>
          </cell>
          <cell r="AG163">
            <v>20.3</v>
          </cell>
          <cell r="AH163">
            <v>12.6</v>
          </cell>
          <cell r="AI163">
            <v>35.4</v>
          </cell>
          <cell r="AJ163">
            <v>20</v>
          </cell>
          <cell r="AK163">
            <v>22.9</v>
          </cell>
          <cell r="AL163">
            <v>0</v>
          </cell>
          <cell r="AM163">
            <v>21.43</v>
          </cell>
          <cell r="AN163">
            <v>19.96</v>
          </cell>
          <cell r="AO163">
            <v>13.21</v>
          </cell>
          <cell r="AP163">
            <v>30.44</v>
          </cell>
          <cell r="AQ163">
            <v>25.29</v>
          </cell>
          <cell r="AR163">
            <v>20.440000000000001</v>
          </cell>
          <cell r="AS163">
            <v>62.21</v>
          </cell>
          <cell r="AT163">
            <v>0</v>
          </cell>
          <cell r="AU163">
            <v>0</v>
          </cell>
          <cell r="AV163">
            <v>0</v>
          </cell>
          <cell r="AW163">
            <v>0</v>
          </cell>
          <cell r="AX163">
            <v>0</v>
          </cell>
          <cell r="AY163">
            <v>0</v>
          </cell>
          <cell r="AZ163">
            <v>0</v>
          </cell>
          <cell r="BA163">
            <v>0</v>
          </cell>
        </row>
        <row r="164">
          <cell r="B164">
            <v>11</v>
          </cell>
          <cell r="C164">
            <v>0</v>
          </cell>
          <cell r="D164">
            <v>0</v>
          </cell>
          <cell r="E164">
            <v>0</v>
          </cell>
          <cell r="F164">
            <v>0</v>
          </cell>
          <cell r="G164">
            <v>0</v>
          </cell>
          <cell r="H164">
            <v>0</v>
          </cell>
          <cell r="I164">
            <v>0</v>
          </cell>
          <cell r="J164">
            <v>0</v>
          </cell>
          <cell r="K164">
            <v>0</v>
          </cell>
          <cell r="L164">
            <v>0</v>
          </cell>
          <cell r="M164">
            <v>0</v>
          </cell>
          <cell r="N164">
            <v>22.1</v>
          </cell>
          <cell r="O164">
            <v>38.4</v>
          </cell>
          <cell r="P164">
            <v>19.5</v>
          </cell>
          <cell r="Q164">
            <v>19.2</v>
          </cell>
          <cell r="R164">
            <v>18.5</v>
          </cell>
          <cell r="S164">
            <v>19.3</v>
          </cell>
          <cell r="T164">
            <v>31.8</v>
          </cell>
          <cell r="U164">
            <v>29.2</v>
          </cell>
          <cell r="V164">
            <v>38.5</v>
          </cell>
          <cell r="W164">
            <v>24.5</v>
          </cell>
          <cell r="X164">
            <v>59.2</v>
          </cell>
          <cell r="Y164">
            <v>55.1</v>
          </cell>
          <cell r="Z164">
            <v>25.5</v>
          </cell>
          <cell r="AA164">
            <v>38.1</v>
          </cell>
          <cell r="AB164">
            <v>26.8</v>
          </cell>
          <cell r="AC164">
            <v>34.4</v>
          </cell>
          <cell r="AD164">
            <v>16.2</v>
          </cell>
          <cell r="AE164">
            <v>23.7</v>
          </cell>
          <cell r="AF164">
            <v>65.5</v>
          </cell>
          <cell r="AG164">
            <v>15.5</v>
          </cell>
          <cell r="AH164">
            <v>12.4</v>
          </cell>
          <cell r="AI164">
            <v>23.2</v>
          </cell>
          <cell r="AJ164">
            <v>18.7</v>
          </cell>
          <cell r="AK164">
            <v>21.9</v>
          </cell>
          <cell r="AL164">
            <v>0</v>
          </cell>
          <cell r="AM164">
            <v>29.08</v>
          </cell>
          <cell r="AN164">
            <v>24.13</v>
          </cell>
          <cell r="AO164">
            <v>12.36</v>
          </cell>
          <cell r="AP164">
            <v>50.6</v>
          </cell>
          <cell r="AQ164">
            <v>43.1</v>
          </cell>
          <cell r="AR164">
            <v>20.440000000000001</v>
          </cell>
          <cell r="AS164">
            <v>53.62</v>
          </cell>
          <cell r="AT164">
            <v>0</v>
          </cell>
          <cell r="AU164">
            <v>0</v>
          </cell>
          <cell r="AV164">
            <v>0</v>
          </cell>
          <cell r="AW164">
            <v>0</v>
          </cell>
          <cell r="AX164">
            <v>0</v>
          </cell>
          <cell r="AY164">
            <v>0</v>
          </cell>
          <cell r="AZ164">
            <v>0</v>
          </cell>
          <cell r="BA164">
            <v>0</v>
          </cell>
        </row>
        <row r="165">
          <cell r="B165">
            <v>12</v>
          </cell>
          <cell r="C165">
            <v>0</v>
          </cell>
          <cell r="D165">
            <v>0</v>
          </cell>
          <cell r="E165">
            <v>0</v>
          </cell>
          <cell r="F165">
            <v>0</v>
          </cell>
          <cell r="G165">
            <v>0</v>
          </cell>
          <cell r="H165">
            <v>0</v>
          </cell>
          <cell r="I165">
            <v>0</v>
          </cell>
          <cell r="J165">
            <v>0</v>
          </cell>
          <cell r="K165">
            <v>0</v>
          </cell>
          <cell r="L165">
            <v>0</v>
          </cell>
          <cell r="M165">
            <v>0</v>
          </cell>
          <cell r="N165">
            <v>22.1</v>
          </cell>
          <cell r="O165">
            <v>52.6</v>
          </cell>
          <cell r="P165">
            <v>24.7</v>
          </cell>
          <cell r="Q165">
            <v>18.5</v>
          </cell>
          <cell r="R165">
            <v>17.8</v>
          </cell>
          <cell r="S165">
            <v>18.899999999999999</v>
          </cell>
          <cell r="T165">
            <v>33.700000000000003</v>
          </cell>
          <cell r="U165">
            <v>25</v>
          </cell>
          <cell r="V165">
            <v>37.799999999999997</v>
          </cell>
          <cell r="W165">
            <v>24.3</v>
          </cell>
          <cell r="X165">
            <v>36</v>
          </cell>
          <cell r="Y165">
            <v>43.2</v>
          </cell>
          <cell r="Z165">
            <v>22.5</v>
          </cell>
          <cell r="AA165">
            <v>34.799999999999997</v>
          </cell>
          <cell r="AB165">
            <v>21.5</v>
          </cell>
          <cell r="AC165">
            <v>31.9</v>
          </cell>
          <cell r="AD165">
            <v>14.6</v>
          </cell>
          <cell r="AE165">
            <v>23.8</v>
          </cell>
          <cell r="AF165">
            <v>52</v>
          </cell>
          <cell r="AG165">
            <v>13.3</v>
          </cell>
          <cell r="AH165">
            <v>12</v>
          </cell>
          <cell r="AI165">
            <v>21.7</v>
          </cell>
          <cell r="AJ165">
            <v>18.7</v>
          </cell>
          <cell r="AK165">
            <v>20.7</v>
          </cell>
          <cell r="AL165">
            <v>0</v>
          </cell>
          <cell r="AM165">
            <v>32.57</v>
          </cell>
          <cell r="AN165">
            <v>19.04</v>
          </cell>
          <cell r="AO165">
            <v>12</v>
          </cell>
          <cell r="AP165">
            <v>57.82</v>
          </cell>
          <cell r="AQ165">
            <v>49.62</v>
          </cell>
          <cell r="AR165">
            <v>19.489999999999998</v>
          </cell>
          <cell r="AS165">
            <v>55.17</v>
          </cell>
          <cell r="AT165">
            <v>0</v>
          </cell>
          <cell r="AU165">
            <v>0</v>
          </cell>
          <cell r="AV165">
            <v>0</v>
          </cell>
          <cell r="AW165">
            <v>0</v>
          </cell>
          <cell r="AX165">
            <v>0</v>
          </cell>
          <cell r="AY165">
            <v>0</v>
          </cell>
          <cell r="AZ165">
            <v>0</v>
          </cell>
          <cell r="BA165">
            <v>0</v>
          </cell>
        </row>
        <row r="166">
          <cell r="B166">
            <v>13</v>
          </cell>
          <cell r="C166">
            <v>0</v>
          </cell>
          <cell r="D166">
            <v>0</v>
          </cell>
          <cell r="E166">
            <v>0</v>
          </cell>
          <cell r="F166">
            <v>0</v>
          </cell>
          <cell r="G166">
            <v>0</v>
          </cell>
          <cell r="H166">
            <v>0</v>
          </cell>
          <cell r="I166">
            <v>0</v>
          </cell>
          <cell r="J166">
            <v>0</v>
          </cell>
          <cell r="K166">
            <v>0</v>
          </cell>
          <cell r="L166">
            <v>0</v>
          </cell>
          <cell r="M166">
            <v>0</v>
          </cell>
          <cell r="N166">
            <v>44.8</v>
          </cell>
          <cell r="O166">
            <v>27</v>
          </cell>
          <cell r="P166">
            <v>25.5</v>
          </cell>
          <cell r="Q166">
            <v>20.8</v>
          </cell>
          <cell r="R166">
            <v>17.8</v>
          </cell>
          <cell r="S166">
            <v>19.100000000000001</v>
          </cell>
          <cell r="T166">
            <v>48</v>
          </cell>
          <cell r="U166">
            <v>26</v>
          </cell>
          <cell r="V166">
            <v>33.6</v>
          </cell>
          <cell r="W166">
            <v>33.9</v>
          </cell>
          <cell r="X166">
            <v>32.6</v>
          </cell>
          <cell r="Y166">
            <v>28.6</v>
          </cell>
          <cell r="Z166">
            <v>19.600000000000001</v>
          </cell>
          <cell r="AA166">
            <v>35.5</v>
          </cell>
          <cell r="AB166">
            <v>21.2</v>
          </cell>
          <cell r="AC166">
            <v>27.7</v>
          </cell>
          <cell r="AD166">
            <v>37.4</v>
          </cell>
          <cell r="AE166">
            <v>28.1</v>
          </cell>
          <cell r="AF166">
            <v>28.5</v>
          </cell>
          <cell r="AG166">
            <v>13.9</v>
          </cell>
          <cell r="AH166">
            <v>10</v>
          </cell>
          <cell r="AI166">
            <v>20.7</v>
          </cell>
          <cell r="AJ166">
            <v>18.3</v>
          </cell>
          <cell r="AK166">
            <v>24.6</v>
          </cell>
          <cell r="AL166">
            <v>0</v>
          </cell>
          <cell r="AM166">
            <v>28.42</v>
          </cell>
          <cell r="AN166">
            <v>16.579999999999998</v>
          </cell>
          <cell r="AO166">
            <v>11.85</v>
          </cell>
          <cell r="AP166">
            <v>53.62</v>
          </cell>
          <cell r="AQ166">
            <v>45.82</v>
          </cell>
          <cell r="AR166">
            <v>19.04</v>
          </cell>
          <cell r="AS166">
            <v>43.1</v>
          </cell>
          <cell r="AT166">
            <v>0</v>
          </cell>
          <cell r="AU166">
            <v>0</v>
          </cell>
          <cell r="AV166">
            <v>0</v>
          </cell>
          <cell r="AW166">
            <v>0</v>
          </cell>
          <cell r="AX166">
            <v>0</v>
          </cell>
          <cell r="AY166">
            <v>0</v>
          </cell>
          <cell r="AZ166">
            <v>0</v>
          </cell>
          <cell r="BA166">
            <v>0</v>
          </cell>
        </row>
        <row r="167">
          <cell r="B167">
            <v>14</v>
          </cell>
          <cell r="C167">
            <v>0</v>
          </cell>
          <cell r="D167">
            <v>0</v>
          </cell>
          <cell r="E167">
            <v>0</v>
          </cell>
          <cell r="F167">
            <v>0</v>
          </cell>
          <cell r="G167">
            <v>0</v>
          </cell>
          <cell r="H167">
            <v>0</v>
          </cell>
          <cell r="I167">
            <v>0</v>
          </cell>
          <cell r="J167">
            <v>0</v>
          </cell>
          <cell r="K167">
            <v>0</v>
          </cell>
          <cell r="L167">
            <v>0</v>
          </cell>
          <cell r="M167">
            <v>0</v>
          </cell>
          <cell r="N167">
            <v>22.1</v>
          </cell>
          <cell r="O167">
            <v>30.3</v>
          </cell>
          <cell r="P167">
            <v>20.100000000000001</v>
          </cell>
          <cell r="Q167">
            <v>20.5</v>
          </cell>
          <cell r="R167">
            <v>19.8</v>
          </cell>
          <cell r="S167">
            <v>18.8</v>
          </cell>
          <cell r="T167">
            <v>56.1</v>
          </cell>
          <cell r="U167">
            <v>29.2</v>
          </cell>
          <cell r="V167">
            <v>31.7</v>
          </cell>
          <cell r="W167">
            <v>24.8</v>
          </cell>
          <cell r="X167">
            <v>30.7</v>
          </cell>
          <cell r="Y167">
            <v>35.6</v>
          </cell>
          <cell r="Z167">
            <v>18.399999999999999</v>
          </cell>
          <cell r="AA167">
            <v>50.2</v>
          </cell>
          <cell r="AB167">
            <v>21</v>
          </cell>
          <cell r="AC167">
            <v>26.1</v>
          </cell>
          <cell r="AD167">
            <v>34.700000000000003</v>
          </cell>
          <cell r="AE167">
            <v>31.4</v>
          </cell>
          <cell r="AF167">
            <v>23.9</v>
          </cell>
          <cell r="AG167">
            <v>51.9</v>
          </cell>
          <cell r="AH167">
            <v>9.8000000000000007</v>
          </cell>
          <cell r="AI167">
            <v>19.399999999999999</v>
          </cell>
          <cell r="AJ167">
            <v>16.899999999999999</v>
          </cell>
          <cell r="AK167">
            <v>21.2</v>
          </cell>
          <cell r="AL167">
            <v>0</v>
          </cell>
          <cell r="AM167">
            <v>18.600000000000001</v>
          </cell>
          <cell r="AN167">
            <v>16.21</v>
          </cell>
          <cell r="AO167">
            <v>11.7</v>
          </cell>
          <cell r="AP167">
            <v>30.44</v>
          </cell>
          <cell r="AQ167">
            <v>25.29</v>
          </cell>
          <cell r="AR167">
            <v>18.600000000000001</v>
          </cell>
          <cell r="AS167">
            <v>32.94</v>
          </cell>
          <cell r="AT167">
            <v>0</v>
          </cell>
          <cell r="AU167">
            <v>0</v>
          </cell>
          <cell r="AV167">
            <v>0</v>
          </cell>
          <cell r="AW167">
            <v>0</v>
          </cell>
          <cell r="AX167">
            <v>0</v>
          </cell>
          <cell r="AY167">
            <v>0</v>
          </cell>
          <cell r="AZ167">
            <v>0</v>
          </cell>
          <cell r="BA167">
            <v>0</v>
          </cell>
        </row>
        <row r="168">
          <cell r="B168">
            <v>15</v>
          </cell>
          <cell r="C168">
            <v>0</v>
          </cell>
          <cell r="D168">
            <v>0</v>
          </cell>
          <cell r="E168">
            <v>0</v>
          </cell>
          <cell r="F168">
            <v>0</v>
          </cell>
          <cell r="G168">
            <v>0</v>
          </cell>
          <cell r="H168">
            <v>0</v>
          </cell>
          <cell r="I168">
            <v>0</v>
          </cell>
          <cell r="J168">
            <v>0</v>
          </cell>
          <cell r="K168">
            <v>0</v>
          </cell>
          <cell r="L168">
            <v>0</v>
          </cell>
          <cell r="M168">
            <v>0</v>
          </cell>
          <cell r="N168">
            <v>23</v>
          </cell>
          <cell r="O168">
            <v>28.2</v>
          </cell>
          <cell r="P168">
            <v>18.5</v>
          </cell>
          <cell r="Q168">
            <v>21.4</v>
          </cell>
          <cell r="R168">
            <v>18.3</v>
          </cell>
          <cell r="S168">
            <v>18.600000000000001</v>
          </cell>
          <cell r="T168">
            <v>40.9</v>
          </cell>
          <cell r="U168">
            <v>16.600000000000001</v>
          </cell>
          <cell r="V168">
            <v>29.5</v>
          </cell>
          <cell r="W168">
            <v>22.5</v>
          </cell>
          <cell r="X168">
            <v>25.9</v>
          </cell>
          <cell r="Y168">
            <v>22.1</v>
          </cell>
          <cell r="Z168">
            <v>17.899999999999999</v>
          </cell>
          <cell r="AA168">
            <v>30.5</v>
          </cell>
          <cell r="AB168">
            <v>19.899999999999999</v>
          </cell>
          <cell r="AC168">
            <v>25.2</v>
          </cell>
          <cell r="AD168">
            <v>30.3</v>
          </cell>
          <cell r="AE168">
            <v>27.7</v>
          </cell>
          <cell r="AF168">
            <v>21.7</v>
          </cell>
          <cell r="AG168">
            <v>31.3</v>
          </cell>
          <cell r="AH168">
            <v>11.1</v>
          </cell>
          <cell r="AI168">
            <v>18.3</v>
          </cell>
          <cell r="AJ168">
            <v>16.7</v>
          </cell>
          <cell r="AK168">
            <v>19.600000000000001</v>
          </cell>
          <cell r="AL168">
            <v>0</v>
          </cell>
          <cell r="AM168">
            <v>17.350000000000001</v>
          </cell>
          <cell r="AN168">
            <v>16.21</v>
          </cell>
          <cell r="AO168">
            <v>11.56</v>
          </cell>
          <cell r="AP168">
            <v>31.14</v>
          </cell>
          <cell r="AQ168">
            <v>25.89</v>
          </cell>
          <cell r="AR168">
            <v>11.02</v>
          </cell>
          <cell r="AS168">
            <v>38.799999999999997</v>
          </cell>
          <cell r="AT168">
            <v>0</v>
          </cell>
          <cell r="AU168">
            <v>0</v>
          </cell>
          <cell r="AV168">
            <v>0</v>
          </cell>
          <cell r="AW168">
            <v>0</v>
          </cell>
          <cell r="AX168">
            <v>0</v>
          </cell>
          <cell r="AY168">
            <v>0</v>
          </cell>
          <cell r="AZ168">
            <v>0</v>
          </cell>
          <cell r="BA168">
            <v>0</v>
          </cell>
        </row>
        <row r="169">
          <cell r="B169">
            <v>16</v>
          </cell>
          <cell r="C169">
            <v>0</v>
          </cell>
          <cell r="D169">
            <v>0</v>
          </cell>
          <cell r="E169">
            <v>0</v>
          </cell>
          <cell r="F169">
            <v>0</v>
          </cell>
          <cell r="G169">
            <v>0</v>
          </cell>
          <cell r="H169">
            <v>0</v>
          </cell>
          <cell r="I169">
            <v>0</v>
          </cell>
          <cell r="J169">
            <v>0</v>
          </cell>
          <cell r="K169">
            <v>0</v>
          </cell>
          <cell r="L169">
            <v>0</v>
          </cell>
          <cell r="M169">
            <v>0</v>
          </cell>
          <cell r="N169">
            <v>19.399999999999999</v>
          </cell>
          <cell r="O169">
            <v>26.4</v>
          </cell>
          <cell r="P169">
            <v>29.9</v>
          </cell>
          <cell r="Q169">
            <v>18</v>
          </cell>
          <cell r="R169">
            <v>17.5</v>
          </cell>
          <cell r="S169">
            <v>18.399999999999999</v>
          </cell>
          <cell r="T169">
            <v>35.5</v>
          </cell>
          <cell r="U169">
            <v>50</v>
          </cell>
          <cell r="V169">
            <v>27.6</v>
          </cell>
          <cell r="W169">
            <v>21.4</v>
          </cell>
          <cell r="X169">
            <v>22.5</v>
          </cell>
          <cell r="Y169">
            <v>18.899999999999999</v>
          </cell>
          <cell r="Z169">
            <v>17</v>
          </cell>
          <cell r="AA169">
            <v>26.8</v>
          </cell>
          <cell r="AB169">
            <v>19.7</v>
          </cell>
          <cell r="AC169">
            <v>23.6</v>
          </cell>
          <cell r="AD169">
            <v>16</v>
          </cell>
          <cell r="AE169">
            <v>33.200000000000003</v>
          </cell>
          <cell r="AF169">
            <v>19.5</v>
          </cell>
          <cell r="AG169">
            <v>73</v>
          </cell>
          <cell r="AH169">
            <v>31.7</v>
          </cell>
          <cell r="AI169">
            <v>17.8</v>
          </cell>
          <cell r="AJ169">
            <v>16.7</v>
          </cell>
          <cell r="AK169">
            <v>18.899999999999999</v>
          </cell>
          <cell r="AL169">
            <v>0</v>
          </cell>
          <cell r="AM169">
            <v>15.51</v>
          </cell>
          <cell r="AN169">
            <v>16.21</v>
          </cell>
          <cell r="AO169">
            <v>11.56</v>
          </cell>
          <cell r="AP169">
            <v>23.56</v>
          </cell>
          <cell r="AQ169">
            <v>19.489999999999998</v>
          </cell>
          <cell r="AR169">
            <v>21.95</v>
          </cell>
          <cell r="AS169">
            <v>30.44</v>
          </cell>
          <cell r="AT169">
            <v>0</v>
          </cell>
          <cell r="AU169">
            <v>0</v>
          </cell>
          <cell r="AV169">
            <v>0</v>
          </cell>
          <cell r="AW169">
            <v>0</v>
          </cell>
          <cell r="AX169">
            <v>0</v>
          </cell>
          <cell r="AY169">
            <v>0</v>
          </cell>
          <cell r="AZ169">
            <v>0</v>
          </cell>
          <cell r="BA169">
            <v>0</v>
          </cell>
        </row>
        <row r="170">
          <cell r="B170">
            <v>17</v>
          </cell>
          <cell r="C170">
            <v>0</v>
          </cell>
          <cell r="D170">
            <v>0</v>
          </cell>
          <cell r="E170">
            <v>0</v>
          </cell>
          <cell r="F170">
            <v>0</v>
          </cell>
          <cell r="G170">
            <v>0</v>
          </cell>
          <cell r="H170">
            <v>0</v>
          </cell>
          <cell r="I170">
            <v>0</v>
          </cell>
          <cell r="J170">
            <v>0</v>
          </cell>
          <cell r="K170">
            <v>0</v>
          </cell>
          <cell r="L170">
            <v>0</v>
          </cell>
          <cell r="M170">
            <v>0</v>
          </cell>
          <cell r="N170">
            <v>17.600000000000001</v>
          </cell>
          <cell r="O170">
            <v>24</v>
          </cell>
          <cell r="P170">
            <v>21.2</v>
          </cell>
          <cell r="Q170">
            <v>28.9</v>
          </cell>
          <cell r="R170">
            <v>18</v>
          </cell>
          <cell r="S170">
            <v>18.100000000000001</v>
          </cell>
          <cell r="T170">
            <v>32.299999999999997</v>
          </cell>
          <cell r="U170">
            <v>25.1</v>
          </cell>
          <cell r="V170">
            <v>26.7</v>
          </cell>
          <cell r="W170">
            <v>20.2</v>
          </cell>
          <cell r="X170">
            <v>22</v>
          </cell>
          <cell r="Y170">
            <v>17.3</v>
          </cell>
          <cell r="Z170">
            <v>16.7</v>
          </cell>
          <cell r="AA170">
            <v>25</v>
          </cell>
          <cell r="AB170">
            <v>18.899999999999999</v>
          </cell>
          <cell r="AC170">
            <v>22.5</v>
          </cell>
          <cell r="AD170">
            <v>15</v>
          </cell>
          <cell r="AE170">
            <v>31.4</v>
          </cell>
          <cell r="AF170">
            <v>17.399999999999999</v>
          </cell>
          <cell r="AG170">
            <v>31.3</v>
          </cell>
          <cell r="AH170">
            <v>18.7</v>
          </cell>
          <cell r="AI170">
            <v>16.7</v>
          </cell>
          <cell r="AJ170">
            <v>16.3</v>
          </cell>
          <cell r="AK170">
            <v>18.7</v>
          </cell>
          <cell r="AL170">
            <v>0</v>
          </cell>
          <cell r="AM170">
            <v>14.86</v>
          </cell>
          <cell r="AN170">
            <v>16.21</v>
          </cell>
          <cell r="AO170">
            <v>11.56</v>
          </cell>
          <cell r="AP170">
            <v>20.440000000000001</v>
          </cell>
          <cell r="AQ170">
            <v>16.96</v>
          </cell>
          <cell r="AR170">
            <v>19.04</v>
          </cell>
          <cell r="AS170">
            <v>27.77</v>
          </cell>
          <cell r="AT170">
            <v>0</v>
          </cell>
          <cell r="AU170">
            <v>0</v>
          </cell>
          <cell r="AV170">
            <v>0</v>
          </cell>
          <cell r="AW170">
            <v>0</v>
          </cell>
          <cell r="AX170">
            <v>0</v>
          </cell>
          <cell r="AY170">
            <v>0</v>
          </cell>
          <cell r="AZ170">
            <v>0</v>
          </cell>
          <cell r="BA170">
            <v>0</v>
          </cell>
        </row>
        <row r="171">
          <cell r="B171">
            <v>18</v>
          </cell>
          <cell r="C171">
            <v>0</v>
          </cell>
          <cell r="D171">
            <v>0</v>
          </cell>
          <cell r="E171">
            <v>0</v>
          </cell>
          <cell r="F171">
            <v>0</v>
          </cell>
          <cell r="G171">
            <v>0</v>
          </cell>
          <cell r="H171">
            <v>0</v>
          </cell>
          <cell r="I171">
            <v>0</v>
          </cell>
          <cell r="J171">
            <v>0</v>
          </cell>
          <cell r="K171">
            <v>0</v>
          </cell>
          <cell r="L171">
            <v>0</v>
          </cell>
          <cell r="M171">
            <v>0</v>
          </cell>
          <cell r="N171">
            <v>17.600000000000001</v>
          </cell>
          <cell r="O171">
            <v>23</v>
          </cell>
          <cell r="P171">
            <v>23.8</v>
          </cell>
          <cell r="Q171">
            <v>34.4</v>
          </cell>
          <cell r="R171">
            <v>16.899999999999999</v>
          </cell>
          <cell r="S171">
            <v>17.2</v>
          </cell>
          <cell r="T171">
            <v>29.8</v>
          </cell>
          <cell r="U171">
            <v>33.299999999999997</v>
          </cell>
          <cell r="V171">
            <v>24.8</v>
          </cell>
          <cell r="W171">
            <v>19.899999999999999</v>
          </cell>
          <cell r="X171">
            <v>24.8</v>
          </cell>
          <cell r="Y171">
            <v>16.399999999999999</v>
          </cell>
          <cell r="Z171">
            <v>20</v>
          </cell>
          <cell r="AA171">
            <v>25</v>
          </cell>
          <cell r="AB171">
            <v>17.8</v>
          </cell>
          <cell r="AC171">
            <v>21.4</v>
          </cell>
          <cell r="AD171">
            <v>14.6</v>
          </cell>
          <cell r="AE171">
            <v>28.3</v>
          </cell>
          <cell r="AF171">
            <v>16.5</v>
          </cell>
          <cell r="AG171">
            <v>18.7</v>
          </cell>
          <cell r="AH171">
            <v>19</v>
          </cell>
          <cell r="AI171">
            <v>15.9</v>
          </cell>
          <cell r="AJ171">
            <v>15.5</v>
          </cell>
          <cell r="AK171">
            <v>20.3</v>
          </cell>
          <cell r="AL171">
            <v>0</v>
          </cell>
          <cell r="AM171">
            <v>14.56</v>
          </cell>
          <cell r="AN171">
            <v>16.21</v>
          </cell>
          <cell r="AO171">
            <v>11.33</v>
          </cell>
          <cell r="AP171">
            <v>19.489999999999998</v>
          </cell>
          <cell r="AQ171">
            <v>16.21</v>
          </cell>
          <cell r="AR171">
            <v>18.170000000000002</v>
          </cell>
          <cell r="AS171">
            <v>25.89</v>
          </cell>
          <cell r="AT171">
            <v>0</v>
          </cell>
          <cell r="AU171">
            <v>0</v>
          </cell>
          <cell r="AV171">
            <v>0</v>
          </cell>
          <cell r="AW171">
            <v>0</v>
          </cell>
          <cell r="AX171">
            <v>0</v>
          </cell>
          <cell r="AY171">
            <v>0</v>
          </cell>
          <cell r="AZ171">
            <v>0</v>
          </cell>
          <cell r="BA171">
            <v>0</v>
          </cell>
        </row>
        <row r="172">
          <cell r="B172">
            <v>19</v>
          </cell>
          <cell r="C172">
            <v>0</v>
          </cell>
          <cell r="D172">
            <v>0</v>
          </cell>
          <cell r="E172">
            <v>0</v>
          </cell>
          <cell r="F172">
            <v>0</v>
          </cell>
          <cell r="G172">
            <v>0</v>
          </cell>
          <cell r="H172">
            <v>0</v>
          </cell>
          <cell r="I172">
            <v>0</v>
          </cell>
          <cell r="J172">
            <v>0</v>
          </cell>
          <cell r="K172">
            <v>0</v>
          </cell>
          <cell r="L172">
            <v>0</v>
          </cell>
          <cell r="M172">
            <v>0</v>
          </cell>
          <cell r="N172">
            <v>31.3</v>
          </cell>
          <cell r="O172">
            <v>22.1</v>
          </cell>
          <cell r="P172">
            <v>29.5</v>
          </cell>
          <cell r="Q172">
            <v>19.3</v>
          </cell>
          <cell r="R172">
            <v>16.399999999999999</v>
          </cell>
          <cell r="S172">
            <v>16.3</v>
          </cell>
          <cell r="T172">
            <v>28.2</v>
          </cell>
          <cell r="U172">
            <v>51.8</v>
          </cell>
          <cell r="V172">
            <v>23.6</v>
          </cell>
          <cell r="W172">
            <v>19.3</v>
          </cell>
          <cell r="X172">
            <v>24.2</v>
          </cell>
          <cell r="Y172">
            <v>15.9</v>
          </cell>
          <cell r="Z172">
            <v>16.7</v>
          </cell>
          <cell r="AA172">
            <v>69</v>
          </cell>
          <cell r="AB172">
            <v>17.3</v>
          </cell>
          <cell r="AC172">
            <v>19.7</v>
          </cell>
          <cell r="AD172">
            <v>14.6</v>
          </cell>
          <cell r="AE172">
            <v>29.5</v>
          </cell>
          <cell r="AF172">
            <v>20.100000000000001</v>
          </cell>
          <cell r="AG172">
            <v>16.5</v>
          </cell>
          <cell r="AH172">
            <v>15.8</v>
          </cell>
          <cell r="AI172">
            <v>19.399999999999999</v>
          </cell>
          <cell r="AJ172">
            <v>15.5</v>
          </cell>
          <cell r="AK172">
            <v>18.899999999999999</v>
          </cell>
          <cell r="AL172">
            <v>0</v>
          </cell>
          <cell r="AM172">
            <v>13.98</v>
          </cell>
          <cell r="AN172">
            <v>18.170000000000002</v>
          </cell>
          <cell r="AO172">
            <v>11.24</v>
          </cell>
          <cell r="AP172">
            <v>17.75</v>
          </cell>
          <cell r="AQ172">
            <v>14.86</v>
          </cell>
          <cell r="AR172">
            <v>16.96</v>
          </cell>
          <cell r="AS172">
            <v>24.13</v>
          </cell>
          <cell r="AT172">
            <v>0</v>
          </cell>
          <cell r="AU172">
            <v>0</v>
          </cell>
          <cell r="AV172">
            <v>0</v>
          </cell>
          <cell r="AW172">
            <v>0</v>
          </cell>
          <cell r="AX172">
            <v>0</v>
          </cell>
          <cell r="AY172">
            <v>0</v>
          </cell>
          <cell r="AZ172">
            <v>0</v>
          </cell>
          <cell r="BA172">
            <v>0</v>
          </cell>
        </row>
        <row r="173">
          <cell r="B173">
            <v>20</v>
          </cell>
          <cell r="C173">
            <v>0</v>
          </cell>
          <cell r="D173">
            <v>0</v>
          </cell>
          <cell r="E173">
            <v>0</v>
          </cell>
          <cell r="F173">
            <v>0</v>
          </cell>
          <cell r="G173">
            <v>0</v>
          </cell>
          <cell r="H173">
            <v>0</v>
          </cell>
          <cell r="I173">
            <v>0</v>
          </cell>
          <cell r="J173">
            <v>0</v>
          </cell>
          <cell r="K173">
            <v>0</v>
          </cell>
          <cell r="L173">
            <v>0</v>
          </cell>
          <cell r="M173">
            <v>0</v>
          </cell>
          <cell r="N173">
            <v>29.3</v>
          </cell>
          <cell r="O173">
            <v>20.3</v>
          </cell>
          <cell r="P173">
            <v>20.3</v>
          </cell>
          <cell r="Q173">
            <v>18.899999999999999</v>
          </cell>
          <cell r="R173">
            <v>16.5</v>
          </cell>
          <cell r="S173">
            <v>16</v>
          </cell>
          <cell r="T173">
            <v>27.4</v>
          </cell>
          <cell r="U173">
            <v>24.2</v>
          </cell>
          <cell r="V173">
            <v>22.5</v>
          </cell>
          <cell r="W173">
            <v>32.9</v>
          </cell>
          <cell r="X173">
            <v>22.5</v>
          </cell>
          <cell r="Y173">
            <v>32.700000000000003</v>
          </cell>
          <cell r="Z173">
            <v>16.7</v>
          </cell>
          <cell r="AA173">
            <v>39.9</v>
          </cell>
          <cell r="AB173">
            <v>16.100000000000001</v>
          </cell>
          <cell r="AC173">
            <v>18.7</v>
          </cell>
          <cell r="AD173">
            <v>14.6</v>
          </cell>
          <cell r="AE173">
            <v>27.4</v>
          </cell>
          <cell r="AF173">
            <v>25.1</v>
          </cell>
          <cell r="AG173">
            <v>13.6</v>
          </cell>
          <cell r="AH173">
            <v>14.8</v>
          </cell>
          <cell r="AI173">
            <v>25.8</v>
          </cell>
          <cell r="AJ173">
            <v>15.5</v>
          </cell>
          <cell r="AK173">
            <v>14.7</v>
          </cell>
          <cell r="AL173">
            <v>0</v>
          </cell>
          <cell r="AM173">
            <v>27.77</v>
          </cell>
          <cell r="AN173">
            <v>16.21</v>
          </cell>
          <cell r="AO173">
            <v>11.24</v>
          </cell>
          <cell r="AP173">
            <v>29.08</v>
          </cell>
          <cell r="AQ173">
            <v>24.13</v>
          </cell>
          <cell r="AR173">
            <v>14.86</v>
          </cell>
          <cell r="AS173">
            <v>21.69</v>
          </cell>
          <cell r="AT173">
            <v>0</v>
          </cell>
          <cell r="AU173">
            <v>0</v>
          </cell>
          <cell r="AV173">
            <v>0</v>
          </cell>
          <cell r="AW173">
            <v>0</v>
          </cell>
          <cell r="AX173">
            <v>0</v>
          </cell>
          <cell r="AY173">
            <v>0</v>
          </cell>
          <cell r="AZ173">
            <v>0</v>
          </cell>
          <cell r="BA173">
            <v>0</v>
          </cell>
        </row>
        <row r="174">
          <cell r="B174">
            <v>21</v>
          </cell>
          <cell r="C174">
            <v>0</v>
          </cell>
          <cell r="D174">
            <v>0</v>
          </cell>
          <cell r="E174">
            <v>0</v>
          </cell>
          <cell r="F174">
            <v>0</v>
          </cell>
          <cell r="G174">
            <v>0</v>
          </cell>
          <cell r="H174">
            <v>0</v>
          </cell>
          <cell r="I174">
            <v>0</v>
          </cell>
          <cell r="J174">
            <v>0</v>
          </cell>
          <cell r="K174">
            <v>0</v>
          </cell>
          <cell r="L174">
            <v>0</v>
          </cell>
          <cell r="M174">
            <v>0</v>
          </cell>
          <cell r="N174">
            <v>19.399999999999999</v>
          </cell>
          <cell r="O174">
            <v>31.7</v>
          </cell>
          <cell r="P174">
            <v>19.600000000000001</v>
          </cell>
          <cell r="Q174">
            <v>19.100000000000001</v>
          </cell>
          <cell r="R174">
            <v>13.6</v>
          </cell>
          <cell r="S174">
            <v>16.3</v>
          </cell>
          <cell r="T174">
            <v>27.6</v>
          </cell>
          <cell r="U174">
            <v>22.4</v>
          </cell>
          <cell r="V174">
            <v>21.4</v>
          </cell>
          <cell r="W174">
            <v>22</v>
          </cell>
          <cell r="X174">
            <v>20.9</v>
          </cell>
          <cell r="Y174">
            <v>25.1</v>
          </cell>
          <cell r="Z174">
            <v>15.4</v>
          </cell>
          <cell r="AA174">
            <v>30.5</v>
          </cell>
          <cell r="AB174">
            <v>15.7</v>
          </cell>
          <cell r="AC174">
            <v>18</v>
          </cell>
          <cell r="AD174">
            <v>14.6</v>
          </cell>
          <cell r="AE174">
            <v>25.9</v>
          </cell>
          <cell r="AF174">
            <v>20.3</v>
          </cell>
          <cell r="AG174">
            <v>13.2</v>
          </cell>
          <cell r="AH174">
            <v>16.100000000000001</v>
          </cell>
          <cell r="AI174">
            <v>16.100000000000001</v>
          </cell>
          <cell r="AJ174">
            <v>14.5</v>
          </cell>
          <cell r="AK174">
            <v>20.9</v>
          </cell>
          <cell r="AL174">
            <v>0</v>
          </cell>
          <cell r="AM174">
            <v>16.579999999999998</v>
          </cell>
          <cell r="AN174">
            <v>16.21</v>
          </cell>
          <cell r="AO174">
            <v>11.24</v>
          </cell>
          <cell r="AP174">
            <v>21.95</v>
          </cell>
          <cell r="AQ174">
            <v>18.170000000000002</v>
          </cell>
          <cell r="AR174">
            <v>17.75</v>
          </cell>
          <cell r="AS174">
            <v>21.69</v>
          </cell>
          <cell r="AT174">
            <v>0</v>
          </cell>
          <cell r="AU174">
            <v>0</v>
          </cell>
          <cell r="AV174">
            <v>0</v>
          </cell>
          <cell r="AW174">
            <v>0</v>
          </cell>
          <cell r="AX174">
            <v>0</v>
          </cell>
          <cell r="AY174">
            <v>0</v>
          </cell>
          <cell r="AZ174">
            <v>0</v>
          </cell>
          <cell r="BA174">
            <v>0</v>
          </cell>
        </row>
        <row r="175">
          <cell r="B175">
            <v>22</v>
          </cell>
          <cell r="C175">
            <v>0</v>
          </cell>
          <cell r="D175">
            <v>0</v>
          </cell>
          <cell r="E175">
            <v>0</v>
          </cell>
          <cell r="F175">
            <v>0</v>
          </cell>
          <cell r="G175">
            <v>0</v>
          </cell>
          <cell r="H175">
            <v>0</v>
          </cell>
          <cell r="I175">
            <v>0</v>
          </cell>
          <cell r="J175">
            <v>0</v>
          </cell>
          <cell r="K175">
            <v>0</v>
          </cell>
          <cell r="L175">
            <v>0</v>
          </cell>
          <cell r="M175">
            <v>0</v>
          </cell>
          <cell r="N175">
            <v>29.3</v>
          </cell>
          <cell r="O175">
            <v>22.1</v>
          </cell>
          <cell r="P175">
            <v>28.2</v>
          </cell>
          <cell r="Q175">
            <v>18.100000000000001</v>
          </cell>
          <cell r="R175">
            <v>47.5</v>
          </cell>
          <cell r="S175">
            <v>15.7</v>
          </cell>
          <cell r="T175">
            <v>23.5</v>
          </cell>
          <cell r="U175">
            <v>19.5</v>
          </cell>
          <cell r="V175">
            <v>20.399999999999999</v>
          </cell>
          <cell r="W175">
            <v>20.399999999999999</v>
          </cell>
          <cell r="X175">
            <v>19</v>
          </cell>
          <cell r="Y175">
            <v>22.6</v>
          </cell>
          <cell r="Z175">
            <v>15.9</v>
          </cell>
          <cell r="AA175">
            <v>27.1</v>
          </cell>
          <cell r="AB175">
            <v>15.5</v>
          </cell>
          <cell r="AC175">
            <v>17.7</v>
          </cell>
          <cell r="AD175">
            <v>14.2</v>
          </cell>
          <cell r="AE175">
            <v>24.8</v>
          </cell>
          <cell r="AF175">
            <v>18.399999999999999</v>
          </cell>
          <cell r="AG175">
            <v>14.3</v>
          </cell>
          <cell r="AH175">
            <v>15</v>
          </cell>
          <cell r="AI175">
            <v>15.3</v>
          </cell>
          <cell r="AJ175">
            <v>14.5</v>
          </cell>
          <cell r="AK175">
            <v>34.6</v>
          </cell>
          <cell r="AL175">
            <v>0</v>
          </cell>
          <cell r="AM175">
            <v>20.440000000000001</v>
          </cell>
          <cell r="AN175">
            <v>16.21</v>
          </cell>
          <cell r="AO175">
            <v>11.44</v>
          </cell>
          <cell r="AP175">
            <v>19.489999999999998</v>
          </cell>
          <cell r="AQ175">
            <v>16.21</v>
          </cell>
          <cell r="AR175">
            <v>17.350000000000001</v>
          </cell>
          <cell r="AS175">
            <v>20.93</v>
          </cell>
          <cell r="AT175">
            <v>0</v>
          </cell>
          <cell r="AU175">
            <v>0</v>
          </cell>
          <cell r="AV175">
            <v>0</v>
          </cell>
          <cell r="AW175">
            <v>0</v>
          </cell>
          <cell r="AX175">
            <v>0</v>
          </cell>
          <cell r="AY175">
            <v>0</v>
          </cell>
          <cell r="AZ175">
            <v>0</v>
          </cell>
          <cell r="BA175">
            <v>0</v>
          </cell>
        </row>
        <row r="176">
          <cell r="B176">
            <v>23</v>
          </cell>
          <cell r="C176">
            <v>0</v>
          </cell>
          <cell r="D176">
            <v>0</v>
          </cell>
          <cell r="E176">
            <v>0</v>
          </cell>
          <cell r="F176">
            <v>0</v>
          </cell>
          <cell r="G176">
            <v>0</v>
          </cell>
          <cell r="H176">
            <v>0</v>
          </cell>
          <cell r="I176">
            <v>0</v>
          </cell>
          <cell r="J176">
            <v>0</v>
          </cell>
          <cell r="K176">
            <v>0</v>
          </cell>
          <cell r="L176">
            <v>0</v>
          </cell>
          <cell r="M176">
            <v>0</v>
          </cell>
          <cell r="N176">
            <v>23</v>
          </cell>
          <cell r="O176">
            <v>20.8</v>
          </cell>
          <cell r="P176">
            <v>42.9</v>
          </cell>
          <cell r="Q176">
            <v>17.7</v>
          </cell>
          <cell r="R176">
            <v>23.1</v>
          </cell>
          <cell r="S176">
            <v>15.2</v>
          </cell>
          <cell r="T176">
            <v>21.9</v>
          </cell>
          <cell r="U176">
            <v>18.5</v>
          </cell>
          <cell r="V176">
            <v>19.5</v>
          </cell>
          <cell r="W176">
            <v>19.2</v>
          </cell>
          <cell r="X176">
            <v>19</v>
          </cell>
          <cell r="Y176">
            <v>18.600000000000001</v>
          </cell>
          <cell r="Z176">
            <v>14.7</v>
          </cell>
          <cell r="AA176">
            <v>24.1</v>
          </cell>
          <cell r="AB176">
            <v>15.7</v>
          </cell>
          <cell r="AC176">
            <v>17.399999999999999</v>
          </cell>
          <cell r="AD176">
            <v>33.200000000000003</v>
          </cell>
          <cell r="AE176">
            <v>30.7</v>
          </cell>
          <cell r="AF176">
            <v>29.1</v>
          </cell>
          <cell r="AG176">
            <v>13.5</v>
          </cell>
          <cell r="AH176">
            <v>34.1</v>
          </cell>
          <cell r="AI176">
            <v>19.2</v>
          </cell>
          <cell r="AJ176">
            <v>14.3</v>
          </cell>
          <cell r="AK176">
            <v>23.5</v>
          </cell>
          <cell r="AL176">
            <v>0</v>
          </cell>
          <cell r="AM176">
            <v>15.86</v>
          </cell>
          <cell r="AN176">
            <v>16.21</v>
          </cell>
          <cell r="AO176">
            <v>11.15</v>
          </cell>
          <cell r="AP176">
            <v>17.75</v>
          </cell>
          <cell r="AQ176">
            <v>14.86</v>
          </cell>
          <cell r="AR176">
            <v>16.579999999999998</v>
          </cell>
          <cell r="AS176">
            <v>20.2</v>
          </cell>
          <cell r="AT176">
            <v>0</v>
          </cell>
          <cell r="AU176">
            <v>0</v>
          </cell>
          <cell r="AV176">
            <v>0</v>
          </cell>
          <cell r="AW176">
            <v>0</v>
          </cell>
          <cell r="AX176">
            <v>0</v>
          </cell>
          <cell r="AY176">
            <v>0</v>
          </cell>
          <cell r="AZ176">
            <v>0</v>
          </cell>
          <cell r="BA176">
            <v>0</v>
          </cell>
        </row>
        <row r="177">
          <cell r="B177">
            <v>24</v>
          </cell>
          <cell r="C177">
            <v>0</v>
          </cell>
          <cell r="D177">
            <v>0</v>
          </cell>
          <cell r="E177">
            <v>0</v>
          </cell>
          <cell r="F177">
            <v>0</v>
          </cell>
          <cell r="G177">
            <v>0</v>
          </cell>
          <cell r="H177">
            <v>0</v>
          </cell>
          <cell r="I177">
            <v>0</v>
          </cell>
          <cell r="J177">
            <v>0</v>
          </cell>
          <cell r="K177">
            <v>0</v>
          </cell>
          <cell r="L177">
            <v>0</v>
          </cell>
          <cell r="M177">
            <v>0</v>
          </cell>
          <cell r="N177">
            <v>19.399999999999999</v>
          </cell>
          <cell r="O177">
            <v>18.5</v>
          </cell>
          <cell r="P177">
            <v>41.9</v>
          </cell>
          <cell r="Q177">
            <v>24.1</v>
          </cell>
          <cell r="R177">
            <v>27.1</v>
          </cell>
          <cell r="S177">
            <v>13.3</v>
          </cell>
          <cell r="T177">
            <v>20.9</v>
          </cell>
          <cell r="U177">
            <v>31.7</v>
          </cell>
          <cell r="V177">
            <v>18.5</v>
          </cell>
          <cell r="W177">
            <v>19</v>
          </cell>
          <cell r="X177">
            <v>19</v>
          </cell>
          <cell r="Y177">
            <v>18.100000000000001</v>
          </cell>
          <cell r="Z177">
            <v>14.5</v>
          </cell>
          <cell r="AA177">
            <v>25.9</v>
          </cell>
          <cell r="AB177">
            <v>14.8</v>
          </cell>
          <cell r="AC177">
            <v>31.1</v>
          </cell>
          <cell r="AD177">
            <v>18.3</v>
          </cell>
          <cell r="AE177">
            <v>45.7</v>
          </cell>
          <cell r="AF177">
            <v>23.8</v>
          </cell>
          <cell r="AG177">
            <v>13.9</v>
          </cell>
          <cell r="AH177">
            <v>17.600000000000001</v>
          </cell>
          <cell r="AI177">
            <v>17.600000000000001</v>
          </cell>
          <cell r="AJ177">
            <v>14.1</v>
          </cell>
          <cell r="AK177">
            <v>20.2</v>
          </cell>
          <cell r="AL177">
            <v>21.95</v>
          </cell>
          <cell r="AM177">
            <v>13.21</v>
          </cell>
          <cell r="AN177">
            <v>16.21</v>
          </cell>
          <cell r="AO177">
            <v>12.17</v>
          </cell>
          <cell r="AP177">
            <v>16.96</v>
          </cell>
          <cell r="AQ177">
            <v>14.27</v>
          </cell>
          <cell r="AR177">
            <v>15.86</v>
          </cell>
          <cell r="AS177">
            <v>19.04</v>
          </cell>
          <cell r="AT177">
            <v>0</v>
          </cell>
          <cell r="AU177">
            <v>0</v>
          </cell>
          <cell r="AV177">
            <v>0</v>
          </cell>
          <cell r="AW177">
            <v>0</v>
          </cell>
          <cell r="AX177">
            <v>0</v>
          </cell>
          <cell r="AY177">
            <v>0</v>
          </cell>
          <cell r="AZ177">
            <v>0</v>
          </cell>
          <cell r="BA177">
            <v>0</v>
          </cell>
        </row>
        <row r="178">
          <cell r="B178">
            <v>25</v>
          </cell>
          <cell r="C178">
            <v>0</v>
          </cell>
          <cell r="D178">
            <v>0</v>
          </cell>
          <cell r="E178">
            <v>0</v>
          </cell>
          <cell r="F178">
            <v>0</v>
          </cell>
          <cell r="G178">
            <v>0</v>
          </cell>
          <cell r="H178">
            <v>0</v>
          </cell>
          <cell r="I178">
            <v>0</v>
          </cell>
          <cell r="J178">
            <v>0</v>
          </cell>
          <cell r="K178">
            <v>0</v>
          </cell>
          <cell r="L178">
            <v>0</v>
          </cell>
          <cell r="M178">
            <v>0</v>
          </cell>
          <cell r="N178">
            <v>19.399999999999999</v>
          </cell>
          <cell r="O178">
            <v>17.3</v>
          </cell>
          <cell r="P178">
            <v>30.3</v>
          </cell>
          <cell r="Q178">
            <v>24.4</v>
          </cell>
          <cell r="R178">
            <v>22.1</v>
          </cell>
          <cell r="S178">
            <v>13.3</v>
          </cell>
          <cell r="T178">
            <v>20.5</v>
          </cell>
          <cell r="U178">
            <v>19.899999999999999</v>
          </cell>
          <cell r="V178">
            <v>23.8</v>
          </cell>
          <cell r="W178">
            <v>24.7</v>
          </cell>
          <cell r="X178">
            <v>18</v>
          </cell>
          <cell r="Y178">
            <v>17.600000000000001</v>
          </cell>
          <cell r="Z178">
            <v>13.7</v>
          </cell>
          <cell r="AA178">
            <v>19.8</v>
          </cell>
          <cell r="AB178">
            <v>15</v>
          </cell>
          <cell r="AC178">
            <v>17.899999999999999</v>
          </cell>
          <cell r="AD178">
            <v>15.8</v>
          </cell>
          <cell r="AE178">
            <v>44.9</v>
          </cell>
          <cell r="AF178">
            <v>38.9</v>
          </cell>
          <cell r="AG178">
            <v>13.4</v>
          </cell>
          <cell r="AH178">
            <v>17.5</v>
          </cell>
          <cell r="AI178">
            <v>14.2</v>
          </cell>
          <cell r="AJ178">
            <v>13.9</v>
          </cell>
          <cell r="AK178">
            <v>29.7</v>
          </cell>
          <cell r="AL178">
            <v>21.95</v>
          </cell>
          <cell r="AM178">
            <v>12.98</v>
          </cell>
          <cell r="AN178">
            <v>16.21</v>
          </cell>
          <cell r="AO178">
            <v>13.71</v>
          </cell>
          <cell r="AP178">
            <v>15.86</v>
          </cell>
          <cell r="AQ178">
            <v>13.46</v>
          </cell>
          <cell r="AR178">
            <v>15.86</v>
          </cell>
          <cell r="AS178">
            <v>17.350000000000001</v>
          </cell>
          <cell r="AT178">
            <v>0</v>
          </cell>
          <cell r="AU178">
            <v>0</v>
          </cell>
          <cell r="AV178">
            <v>0</v>
          </cell>
          <cell r="AW178">
            <v>0</v>
          </cell>
          <cell r="AX178">
            <v>0</v>
          </cell>
          <cell r="AY178">
            <v>0</v>
          </cell>
          <cell r="AZ178">
            <v>0</v>
          </cell>
          <cell r="BA178">
            <v>0</v>
          </cell>
        </row>
        <row r="179">
          <cell r="B179">
            <v>26</v>
          </cell>
          <cell r="C179">
            <v>0</v>
          </cell>
          <cell r="D179">
            <v>0</v>
          </cell>
          <cell r="E179">
            <v>0</v>
          </cell>
          <cell r="F179">
            <v>0</v>
          </cell>
          <cell r="G179">
            <v>0</v>
          </cell>
          <cell r="H179">
            <v>0</v>
          </cell>
          <cell r="I179">
            <v>0</v>
          </cell>
          <cell r="J179">
            <v>0</v>
          </cell>
          <cell r="K179">
            <v>0</v>
          </cell>
          <cell r="L179">
            <v>0</v>
          </cell>
          <cell r="M179">
            <v>0</v>
          </cell>
          <cell r="N179">
            <v>17.600000000000001</v>
          </cell>
          <cell r="O179">
            <v>21</v>
          </cell>
          <cell r="P179">
            <v>25.5</v>
          </cell>
          <cell r="Q179">
            <v>35.700000000000003</v>
          </cell>
          <cell r="R179">
            <v>19.100000000000001</v>
          </cell>
          <cell r="S179">
            <v>20.5</v>
          </cell>
          <cell r="T179">
            <v>18.899999999999999</v>
          </cell>
          <cell r="U179">
            <v>17.5</v>
          </cell>
          <cell r="V179">
            <v>17.5</v>
          </cell>
          <cell r="W179">
            <v>35.299999999999997</v>
          </cell>
          <cell r="X179">
            <v>17.5</v>
          </cell>
          <cell r="Y179">
            <v>17.3</v>
          </cell>
          <cell r="Z179">
            <v>14.9</v>
          </cell>
          <cell r="AA179">
            <v>27.1</v>
          </cell>
          <cell r="AB179">
            <v>14.2</v>
          </cell>
          <cell r="AC179">
            <v>17</v>
          </cell>
          <cell r="AD179">
            <v>14.5</v>
          </cell>
          <cell r="AE179">
            <v>37.4</v>
          </cell>
          <cell r="AF179">
            <v>23.9</v>
          </cell>
          <cell r="AG179">
            <v>13.1</v>
          </cell>
          <cell r="AH179">
            <v>17.899999999999999</v>
          </cell>
          <cell r="AI179">
            <v>13.5</v>
          </cell>
          <cell r="AJ179">
            <v>13.3</v>
          </cell>
          <cell r="AK179">
            <v>41.5</v>
          </cell>
          <cell r="AL179">
            <v>21.95</v>
          </cell>
          <cell r="AM179">
            <v>19.04</v>
          </cell>
          <cell r="AN179">
            <v>15.86</v>
          </cell>
          <cell r="AO179">
            <v>13.46</v>
          </cell>
          <cell r="AP179">
            <v>30.44</v>
          </cell>
          <cell r="AQ179">
            <v>25.29</v>
          </cell>
          <cell r="AR179">
            <v>15.86</v>
          </cell>
          <cell r="AS179">
            <v>17.350000000000001</v>
          </cell>
          <cell r="AT179">
            <v>0</v>
          </cell>
          <cell r="AU179">
            <v>0</v>
          </cell>
          <cell r="AV179">
            <v>0</v>
          </cell>
          <cell r="AW179">
            <v>0</v>
          </cell>
          <cell r="AX179">
            <v>0</v>
          </cell>
          <cell r="AY179">
            <v>0</v>
          </cell>
          <cell r="AZ179">
            <v>0</v>
          </cell>
          <cell r="BA179">
            <v>0</v>
          </cell>
        </row>
        <row r="180">
          <cell r="B180">
            <v>27</v>
          </cell>
          <cell r="C180">
            <v>0</v>
          </cell>
          <cell r="D180">
            <v>0</v>
          </cell>
          <cell r="E180">
            <v>0</v>
          </cell>
          <cell r="F180">
            <v>0</v>
          </cell>
          <cell r="G180">
            <v>0</v>
          </cell>
          <cell r="H180">
            <v>0</v>
          </cell>
          <cell r="I180">
            <v>0</v>
          </cell>
          <cell r="J180">
            <v>0</v>
          </cell>
          <cell r="K180">
            <v>0</v>
          </cell>
          <cell r="L180">
            <v>0</v>
          </cell>
          <cell r="M180">
            <v>0</v>
          </cell>
          <cell r="N180">
            <v>16</v>
          </cell>
          <cell r="O180">
            <v>18.5</v>
          </cell>
          <cell r="P180">
            <v>22.6</v>
          </cell>
          <cell r="Q180">
            <v>20.3</v>
          </cell>
          <cell r="R180">
            <v>16.899999999999999</v>
          </cell>
          <cell r="S180">
            <v>13.3</v>
          </cell>
          <cell r="T180">
            <v>18.100000000000001</v>
          </cell>
          <cell r="U180">
            <v>16.600000000000001</v>
          </cell>
          <cell r="V180">
            <v>16.600000000000001</v>
          </cell>
          <cell r="W180">
            <v>20.2</v>
          </cell>
          <cell r="X180">
            <v>17.5</v>
          </cell>
          <cell r="Y180">
            <v>22.1</v>
          </cell>
          <cell r="Z180">
            <v>13.5</v>
          </cell>
          <cell r="AA180">
            <v>26.8</v>
          </cell>
          <cell r="AB180">
            <v>13.9</v>
          </cell>
          <cell r="AC180">
            <v>16.2</v>
          </cell>
          <cell r="AD180">
            <v>13.9</v>
          </cell>
          <cell r="AE180">
            <v>34.700000000000003</v>
          </cell>
          <cell r="AF180">
            <v>22.3</v>
          </cell>
          <cell r="AG180">
            <v>12.8</v>
          </cell>
          <cell r="AH180">
            <v>59.4</v>
          </cell>
          <cell r="AI180">
            <v>16.899999999999999</v>
          </cell>
          <cell r="AJ180">
            <v>14.7</v>
          </cell>
          <cell r="AK180">
            <v>21.9</v>
          </cell>
          <cell r="AL180">
            <v>20.93</v>
          </cell>
          <cell r="AM180">
            <v>17.350000000000001</v>
          </cell>
          <cell r="AN180">
            <v>11.85</v>
          </cell>
          <cell r="AO180">
            <v>13.46</v>
          </cell>
          <cell r="AP180">
            <v>27.77</v>
          </cell>
          <cell r="AQ180">
            <v>23.01</v>
          </cell>
          <cell r="AR180">
            <v>15.51</v>
          </cell>
          <cell r="AS180">
            <v>17.350000000000001</v>
          </cell>
          <cell r="AT180">
            <v>0</v>
          </cell>
          <cell r="AU180">
            <v>0</v>
          </cell>
          <cell r="AV180">
            <v>0</v>
          </cell>
          <cell r="AW180">
            <v>0</v>
          </cell>
          <cell r="AX180">
            <v>0</v>
          </cell>
          <cell r="AY180">
            <v>0</v>
          </cell>
          <cell r="AZ180">
            <v>0</v>
          </cell>
          <cell r="BA180">
            <v>0</v>
          </cell>
        </row>
        <row r="181">
          <cell r="B181">
            <v>28</v>
          </cell>
          <cell r="C181">
            <v>0</v>
          </cell>
          <cell r="D181">
            <v>0</v>
          </cell>
          <cell r="E181">
            <v>0</v>
          </cell>
          <cell r="F181">
            <v>0</v>
          </cell>
          <cell r="G181">
            <v>0</v>
          </cell>
          <cell r="H181">
            <v>0</v>
          </cell>
          <cell r="I181">
            <v>0</v>
          </cell>
          <cell r="J181">
            <v>0</v>
          </cell>
          <cell r="K181">
            <v>0</v>
          </cell>
          <cell r="L181">
            <v>0</v>
          </cell>
          <cell r="M181">
            <v>0</v>
          </cell>
          <cell r="N181">
            <v>19.399999999999999</v>
          </cell>
          <cell r="O181">
            <v>16.5</v>
          </cell>
          <cell r="P181">
            <v>20.100000000000001</v>
          </cell>
          <cell r="Q181">
            <v>19.100000000000001</v>
          </cell>
          <cell r="R181">
            <v>13.9</v>
          </cell>
          <cell r="S181">
            <v>12.2</v>
          </cell>
          <cell r="T181">
            <v>17.399999999999999</v>
          </cell>
          <cell r="U181">
            <v>16.8</v>
          </cell>
          <cell r="V181">
            <v>18.600000000000001</v>
          </cell>
          <cell r="W181">
            <v>19.2</v>
          </cell>
          <cell r="X181">
            <v>17.100000000000001</v>
          </cell>
          <cell r="Y181">
            <v>15.5</v>
          </cell>
          <cell r="Z181">
            <v>11.7</v>
          </cell>
          <cell r="AA181">
            <v>24.1</v>
          </cell>
          <cell r="AB181">
            <v>13.7</v>
          </cell>
          <cell r="AC181">
            <v>15.7</v>
          </cell>
          <cell r="AD181">
            <v>13.5</v>
          </cell>
          <cell r="AE181">
            <v>43.4</v>
          </cell>
          <cell r="AF181">
            <v>49</v>
          </cell>
          <cell r="AG181">
            <v>12.6</v>
          </cell>
          <cell r="AH181">
            <v>31.7</v>
          </cell>
          <cell r="AI181">
            <v>14.1</v>
          </cell>
          <cell r="AJ181">
            <v>20.3</v>
          </cell>
          <cell r="AK181">
            <v>18.5</v>
          </cell>
          <cell r="AL181">
            <v>19.489999999999998</v>
          </cell>
          <cell r="AM181">
            <v>29.08</v>
          </cell>
          <cell r="AN181">
            <v>11.7</v>
          </cell>
          <cell r="AO181">
            <v>13.46</v>
          </cell>
          <cell r="AP181">
            <v>30.44</v>
          </cell>
          <cell r="AQ181">
            <v>25.29</v>
          </cell>
          <cell r="AR181">
            <v>15.51</v>
          </cell>
          <cell r="AS181">
            <v>17.350000000000001</v>
          </cell>
          <cell r="AT181">
            <v>0</v>
          </cell>
          <cell r="AU181">
            <v>0</v>
          </cell>
          <cell r="AV181">
            <v>0</v>
          </cell>
          <cell r="AW181">
            <v>0</v>
          </cell>
          <cell r="AX181">
            <v>0</v>
          </cell>
          <cell r="AY181">
            <v>0</v>
          </cell>
          <cell r="AZ181">
            <v>0</v>
          </cell>
          <cell r="BA181">
            <v>0</v>
          </cell>
        </row>
        <row r="182">
          <cell r="B182">
            <v>29</v>
          </cell>
          <cell r="C182">
            <v>0</v>
          </cell>
          <cell r="D182">
            <v>0</v>
          </cell>
          <cell r="E182">
            <v>0</v>
          </cell>
          <cell r="F182">
            <v>0</v>
          </cell>
          <cell r="G182">
            <v>0</v>
          </cell>
          <cell r="H182">
            <v>0</v>
          </cell>
          <cell r="I182">
            <v>0</v>
          </cell>
          <cell r="J182">
            <v>0</v>
          </cell>
          <cell r="K182">
            <v>0</v>
          </cell>
          <cell r="L182">
            <v>0</v>
          </cell>
          <cell r="M182">
            <v>0</v>
          </cell>
          <cell r="N182">
            <v>23</v>
          </cell>
          <cell r="O182">
            <v>15.5</v>
          </cell>
          <cell r="P182">
            <v>33.6</v>
          </cell>
          <cell r="Q182">
            <v>31.4</v>
          </cell>
          <cell r="R182">
            <v>12.3</v>
          </cell>
          <cell r="S182">
            <v>12</v>
          </cell>
          <cell r="T182">
            <v>17</v>
          </cell>
          <cell r="U182">
            <v>19.3</v>
          </cell>
          <cell r="V182">
            <v>16.899999999999999</v>
          </cell>
          <cell r="W182">
            <v>18.3</v>
          </cell>
          <cell r="X182">
            <v>39.299999999999997</v>
          </cell>
          <cell r="Y182">
            <v>15</v>
          </cell>
          <cell r="Z182">
            <v>11.4</v>
          </cell>
          <cell r="AA182">
            <v>60.4</v>
          </cell>
          <cell r="AB182">
            <v>11.7</v>
          </cell>
          <cell r="AC182">
            <v>20.9</v>
          </cell>
          <cell r="AD182">
            <v>13.1</v>
          </cell>
          <cell r="AE182">
            <v>37.9</v>
          </cell>
          <cell r="AF182">
            <v>29.5</v>
          </cell>
          <cell r="AG182">
            <v>12.4</v>
          </cell>
          <cell r="AH182">
            <v>25</v>
          </cell>
          <cell r="AI182">
            <v>13.9</v>
          </cell>
          <cell r="AJ182">
            <v>16</v>
          </cell>
          <cell r="AK182">
            <v>17.600000000000001</v>
          </cell>
          <cell r="AL182">
            <v>46.75</v>
          </cell>
          <cell r="AM182">
            <v>20.440000000000001</v>
          </cell>
          <cell r="AN182">
            <v>11.85</v>
          </cell>
          <cell r="AO182">
            <v>13.21</v>
          </cell>
          <cell r="AP182">
            <v>24.13</v>
          </cell>
          <cell r="AQ182">
            <v>19.96</v>
          </cell>
          <cell r="AR182">
            <v>15.18</v>
          </cell>
          <cell r="AS182">
            <v>17.149999999999999</v>
          </cell>
          <cell r="AT182">
            <v>0</v>
          </cell>
          <cell r="AU182">
            <v>0</v>
          </cell>
          <cell r="AV182">
            <v>0</v>
          </cell>
          <cell r="AW182">
            <v>0</v>
          </cell>
          <cell r="AX182">
            <v>0</v>
          </cell>
          <cell r="AY182">
            <v>0</v>
          </cell>
          <cell r="AZ182">
            <v>0</v>
          </cell>
          <cell r="BA182">
            <v>0</v>
          </cell>
        </row>
        <row r="183">
          <cell r="B183">
            <v>30</v>
          </cell>
          <cell r="C183">
            <v>0</v>
          </cell>
          <cell r="D183">
            <v>0</v>
          </cell>
          <cell r="E183">
            <v>0</v>
          </cell>
          <cell r="F183">
            <v>0</v>
          </cell>
          <cell r="G183">
            <v>0</v>
          </cell>
          <cell r="H183">
            <v>0</v>
          </cell>
          <cell r="I183">
            <v>0</v>
          </cell>
          <cell r="J183">
            <v>0</v>
          </cell>
          <cell r="K183">
            <v>0</v>
          </cell>
          <cell r="L183">
            <v>0</v>
          </cell>
          <cell r="M183">
            <v>0</v>
          </cell>
          <cell r="N183">
            <v>19.399999999999999</v>
          </cell>
          <cell r="O183">
            <v>15.2</v>
          </cell>
          <cell r="P183">
            <v>61.7</v>
          </cell>
          <cell r="Q183">
            <v>20.100000000000001</v>
          </cell>
          <cell r="R183">
            <v>38.299999999999997</v>
          </cell>
          <cell r="S183">
            <v>12</v>
          </cell>
          <cell r="T183">
            <v>16.399999999999999</v>
          </cell>
          <cell r="U183">
            <v>23</v>
          </cell>
          <cell r="V183">
            <v>16</v>
          </cell>
          <cell r="W183">
            <v>17.5</v>
          </cell>
          <cell r="X183">
            <v>38.1</v>
          </cell>
          <cell r="Y183">
            <v>14.6</v>
          </cell>
          <cell r="Z183">
            <v>11.7</v>
          </cell>
          <cell r="AA183">
            <v>42.3</v>
          </cell>
          <cell r="AB183">
            <v>11.7</v>
          </cell>
          <cell r="AC183">
            <v>25.9</v>
          </cell>
          <cell r="AD183">
            <v>12.4</v>
          </cell>
          <cell r="AE183">
            <v>34.700000000000003</v>
          </cell>
          <cell r="AF183">
            <v>37.299999999999997</v>
          </cell>
          <cell r="AG183">
            <v>11.6</v>
          </cell>
          <cell r="AH183">
            <v>20.3</v>
          </cell>
          <cell r="AI183">
            <v>12.9</v>
          </cell>
          <cell r="AJ183">
            <v>14.1</v>
          </cell>
          <cell r="AK183">
            <v>16.100000000000001</v>
          </cell>
          <cell r="AL183">
            <v>25.89</v>
          </cell>
          <cell r="AM183">
            <v>25.29</v>
          </cell>
          <cell r="AN183">
            <v>12.55</v>
          </cell>
          <cell r="AO183">
            <v>12.98</v>
          </cell>
          <cell r="AP183">
            <v>32.57</v>
          </cell>
          <cell r="AQ183">
            <v>27.13</v>
          </cell>
          <cell r="AR183">
            <v>14.86</v>
          </cell>
          <cell r="AS183">
            <v>16.96</v>
          </cell>
          <cell r="AT183">
            <v>0</v>
          </cell>
          <cell r="AU183">
            <v>0</v>
          </cell>
          <cell r="AV183">
            <v>0</v>
          </cell>
          <cell r="AW183">
            <v>0</v>
          </cell>
          <cell r="AX183">
            <v>0</v>
          </cell>
          <cell r="AY183">
            <v>0</v>
          </cell>
          <cell r="AZ183">
            <v>0</v>
          </cell>
          <cell r="BA183">
            <v>0</v>
          </cell>
        </row>
        <row r="184">
          <cell r="B184">
            <v>1</v>
          </cell>
          <cell r="C184">
            <v>0</v>
          </cell>
          <cell r="D184">
            <v>0</v>
          </cell>
          <cell r="E184">
            <v>0</v>
          </cell>
          <cell r="F184">
            <v>0</v>
          </cell>
          <cell r="G184">
            <v>0</v>
          </cell>
          <cell r="H184">
            <v>0</v>
          </cell>
          <cell r="I184">
            <v>0</v>
          </cell>
          <cell r="J184">
            <v>0</v>
          </cell>
          <cell r="K184">
            <v>0</v>
          </cell>
          <cell r="L184">
            <v>0</v>
          </cell>
          <cell r="M184">
            <v>0</v>
          </cell>
          <cell r="N184">
            <v>23</v>
          </cell>
          <cell r="O184">
            <v>15.5</v>
          </cell>
          <cell r="P184">
            <v>38.200000000000003</v>
          </cell>
          <cell r="Q184">
            <v>17.7</v>
          </cell>
          <cell r="R184">
            <v>26.4</v>
          </cell>
          <cell r="S184">
            <v>11.2</v>
          </cell>
          <cell r="T184">
            <v>50.3</v>
          </cell>
          <cell r="U184">
            <v>39.299999999999997</v>
          </cell>
          <cell r="V184">
            <v>18.100000000000001</v>
          </cell>
          <cell r="W184">
            <v>17.100000000000001</v>
          </cell>
          <cell r="X184">
            <v>25</v>
          </cell>
          <cell r="Y184">
            <v>14.6</v>
          </cell>
          <cell r="Z184">
            <v>11.4</v>
          </cell>
          <cell r="AA184">
            <v>31.5</v>
          </cell>
          <cell r="AB184">
            <v>11.9</v>
          </cell>
          <cell r="AC184">
            <v>26.8</v>
          </cell>
          <cell r="AD184">
            <v>12.2</v>
          </cell>
          <cell r="AE184">
            <v>32</v>
          </cell>
          <cell r="AF184">
            <v>31.5</v>
          </cell>
          <cell r="AG184">
            <v>11.9</v>
          </cell>
          <cell r="AH184">
            <v>23.7</v>
          </cell>
          <cell r="AI184">
            <v>12.5</v>
          </cell>
          <cell r="AJ184">
            <v>13.3</v>
          </cell>
          <cell r="AK184">
            <v>16.7</v>
          </cell>
          <cell r="AL184">
            <v>20.93</v>
          </cell>
          <cell r="AM184">
            <v>15.51</v>
          </cell>
          <cell r="AN184">
            <v>12.17</v>
          </cell>
          <cell r="AO184">
            <v>13.21</v>
          </cell>
          <cell r="AP184">
            <v>28.42</v>
          </cell>
          <cell r="AQ184">
            <v>23.56</v>
          </cell>
          <cell r="AR184">
            <v>14.86</v>
          </cell>
          <cell r="AS184">
            <v>16.579999999999998</v>
          </cell>
          <cell r="AT184">
            <v>0</v>
          </cell>
          <cell r="AU184">
            <v>0</v>
          </cell>
          <cell r="AV184">
            <v>0</v>
          </cell>
          <cell r="AW184">
            <v>0</v>
          </cell>
          <cell r="AX184">
            <v>0</v>
          </cell>
          <cell r="AY184">
            <v>0</v>
          </cell>
          <cell r="AZ184">
            <v>0</v>
          </cell>
          <cell r="BA184">
            <v>0</v>
          </cell>
        </row>
        <row r="185">
          <cell r="B185">
            <v>2</v>
          </cell>
          <cell r="C185">
            <v>0</v>
          </cell>
          <cell r="D185">
            <v>0</v>
          </cell>
          <cell r="E185">
            <v>0</v>
          </cell>
          <cell r="F185">
            <v>0</v>
          </cell>
          <cell r="G185">
            <v>0</v>
          </cell>
          <cell r="H185">
            <v>0</v>
          </cell>
          <cell r="I185">
            <v>0</v>
          </cell>
          <cell r="J185">
            <v>0</v>
          </cell>
          <cell r="K185">
            <v>0</v>
          </cell>
          <cell r="L185">
            <v>0</v>
          </cell>
          <cell r="M185">
            <v>0</v>
          </cell>
          <cell r="N185">
            <v>17.600000000000001</v>
          </cell>
          <cell r="O185">
            <v>15.5</v>
          </cell>
          <cell r="P185">
            <v>36</v>
          </cell>
          <cell r="Q185">
            <v>16.600000000000001</v>
          </cell>
          <cell r="R185">
            <v>32</v>
          </cell>
          <cell r="S185">
            <v>11.2</v>
          </cell>
          <cell r="T185">
            <v>21.7</v>
          </cell>
          <cell r="U185">
            <v>56.2</v>
          </cell>
          <cell r="V185">
            <v>18.2</v>
          </cell>
          <cell r="W185">
            <v>17.2</v>
          </cell>
          <cell r="X185">
            <v>40.6</v>
          </cell>
          <cell r="Y185">
            <v>14.6</v>
          </cell>
          <cell r="Z185">
            <v>11.4</v>
          </cell>
          <cell r="AA185">
            <v>60.3</v>
          </cell>
          <cell r="AB185">
            <v>13.3</v>
          </cell>
          <cell r="AC185">
            <v>16.8</v>
          </cell>
          <cell r="AD185">
            <v>14.8</v>
          </cell>
          <cell r="AE185">
            <v>30.3</v>
          </cell>
          <cell r="AF185">
            <v>34.299999999999997</v>
          </cell>
          <cell r="AG185">
            <v>12.5</v>
          </cell>
          <cell r="AH185">
            <v>19.100000000000001</v>
          </cell>
          <cell r="AI185">
            <v>12.1</v>
          </cell>
          <cell r="AJ185">
            <v>11.9</v>
          </cell>
          <cell r="AK185">
            <v>15.3</v>
          </cell>
          <cell r="AL185">
            <v>19.489999999999998</v>
          </cell>
          <cell r="AM185">
            <v>16.21</v>
          </cell>
          <cell r="AN185">
            <v>11.7</v>
          </cell>
          <cell r="AO185">
            <v>12.98</v>
          </cell>
          <cell r="AP185">
            <v>21.95</v>
          </cell>
          <cell r="AQ185">
            <v>18.170000000000002</v>
          </cell>
          <cell r="AR185">
            <v>14.56</v>
          </cell>
          <cell r="AS185">
            <v>16.21</v>
          </cell>
          <cell r="AT185">
            <v>0</v>
          </cell>
          <cell r="AU185">
            <v>0</v>
          </cell>
          <cell r="AV185">
            <v>0</v>
          </cell>
          <cell r="AW185">
            <v>0</v>
          </cell>
          <cell r="AX185">
            <v>0</v>
          </cell>
          <cell r="AY185">
            <v>0</v>
          </cell>
          <cell r="AZ185">
            <v>0</v>
          </cell>
          <cell r="BA185">
            <v>0</v>
          </cell>
        </row>
        <row r="186">
          <cell r="B186">
            <v>3</v>
          </cell>
          <cell r="C186">
            <v>0</v>
          </cell>
          <cell r="D186">
            <v>0</v>
          </cell>
          <cell r="E186">
            <v>0</v>
          </cell>
          <cell r="F186">
            <v>0</v>
          </cell>
          <cell r="G186">
            <v>0</v>
          </cell>
          <cell r="H186">
            <v>0</v>
          </cell>
          <cell r="I186">
            <v>0</v>
          </cell>
          <cell r="J186">
            <v>0</v>
          </cell>
          <cell r="K186">
            <v>0</v>
          </cell>
          <cell r="L186">
            <v>0</v>
          </cell>
          <cell r="M186">
            <v>0</v>
          </cell>
          <cell r="N186">
            <v>23</v>
          </cell>
          <cell r="O186">
            <v>14.4</v>
          </cell>
          <cell r="P186">
            <v>27</v>
          </cell>
          <cell r="Q186">
            <v>16</v>
          </cell>
          <cell r="R186">
            <v>30.5</v>
          </cell>
          <cell r="S186">
            <v>11.2</v>
          </cell>
          <cell r="T186">
            <v>18.899999999999999</v>
          </cell>
          <cell r="U186">
            <v>36.5</v>
          </cell>
          <cell r="V186">
            <v>17.5</v>
          </cell>
          <cell r="W186">
            <v>16.600000000000001</v>
          </cell>
          <cell r="X186">
            <v>25.5</v>
          </cell>
          <cell r="Y186">
            <v>14.4</v>
          </cell>
          <cell r="Z186">
            <v>11.4</v>
          </cell>
          <cell r="AA186">
            <v>28.6</v>
          </cell>
          <cell r="AB186">
            <v>11.3</v>
          </cell>
          <cell r="AC186">
            <v>15.7</v>
          </cell>
          <cell r="AD186">
            <v>13.3</v>
          </cell>
          <cell r="AE186">
            <v>29.5</v>
          </cell>
          <cell r="AF186">
            <v>29.1</v>
          </cell>
          <cell r="AG186">
            <v>11.7</v>
          </cell>
          <cell r="AH186">
            <v>15.2</v>
          </cell>
          <cell r="AI186">
            <v>11.9</v>
          </cell>
          <cell r="AJ186">
            <v>22.1</v>
          </cell>
          <cell r="AK186">
            <v>15.1</v>
          </cell>
          <cell r="AL186">
            <v>18.170000000000002</v>
          </cell>
          <cell r="AM186">
            <v>14.27</v>
          </cell>
          <cell r="AN186">
            <v>11.85</v>
          </cell>
          <cell r="AO186">
            <v>12.98</v>
          </cell>
          <cell r="AP186">
            <v>17.350000000000001</v>
          </cell>
          <cell r="AQ186">
            <v>14.56</v>
          </cell>
          <cell r="AR186">
            <v>14.27</v>
          </cell>
          <cell r="AS186">
            <v>16.21</v>
          </cell>
          <cell r="AT186">
            <v>0</v>
          </cell>
          <cell r="AU186">
            <v>0</v>
          </cell>
          <cell r="AV186">
            <v>0</v>
          </cell>
          <cell r="AW186">
            <v>0</v>
          </cell>
          <cell r="AX186">
            <v>0</v>
          </cell>
          <cell r="AY186">
            <v>0</v>
          </cell>
          <cell r="AZ186">
            <v>0</v>
          </cell>
          <cell r="BA186">
            <v>0</v>
          </cell>
        </row>
        <row r="187">
          <cell r="B187">
            <v>4</v>
          </cell>
          <cell r="C187">
            <v>0</v>
          </cell>
          <cell r="D187">
            <v>0</v>
          </cell>
          <cell r="E187">
            <v>0</v>
          </cell>
          <cell r="F187">
            <v>0</v>
          </cell>
          <cell r="G187">
            <v>0</v>
          </cell>
          <cell r="H187">
            <v>0</v>
          </cell>
          <cell r="I187">
            <v>0</v>
          </cell>
          <cell r="J187">
            <v>0</v>
          </cell>
          <cell r="K187">
            <v>0</v>
          </cell>
          <cell r="L187">
            <v>0</v>
          </cell>
          <cell r="M187">
            <v>0</v>
          </cell>
          <cell r="N187">
            <v>27</v>
          </cell>
          <cell r="O187">
            <v>14.7</v>
          </cell>
          <cell r="P187">
            <v>24.7</v>
          </cell>
          <cell r="Q187">
            <v>15.2</v>
          </cell>
          <cell r="R187">
            <v>35.4</v>
          </cell>
          <cell r="S187">
            <v>11.2</v>
          </cell>
          <cell r="T187">
            <v>20.100000000000001</v>
          </cell>
          <cell r="U187">
            <v>64.2</v>
          </cell>
          <cell r="V187">
            <v>17.399999999999999</v>
          </cell>
          <cell r="W187">
            <v>16.600000000000001</v>
          </cell>
          <cell r="X187">
            <v>26.2</v>
          </cell>
          <cell r="Y187">
            <v>14.2</v>
          </cell>
          <cell r="Z187">
            <v>11.4</v>
          </cell>
          <cell r="AA187">
            <v>58.6</v>
          </cell>
          <cell r="AB187">
            <v>10.4</v>
          </cell>
          <cell r="AC187">
            <v>15.2</v>
          </cell>
          <cell r="AD187">
            <v>13.3</v>
          </cell>
          <cell r="AE187">
            <v>28.9</v>
          </cell>
          <cell r="AF187">
            <v>26.1</v>
          </cell>
          <cell r="AG187">
            <v>11.6</v>
          </cell>
          <cell r="AH187">
            <v>14</v>
          </cell>
          <cell r="AI187">
            <v>11.4</v>
          </cell>
          <cell r="AJ187">
            <v>11.9</v>
          </cell>
          <cell r="AK187">
            <v>15.1</v>
          </cell>
          <cell r="AL187">
            <v>17.75</v>
          </cell>
          <cell r="AM187">
            <v>13.98</v>
          </cell>
          <cell r="AN187">
            <v>11.7</v>
          </cell>
          <cell r="AO187">
            <v>16.21</v>
          </cell>
          <cell r="AP187">
            <v>17.350000000000001</v>
          </cell>
          <cell r="AQ187">
            <v>14.56</v>
          </cell>
          <cell r="AR187">
            <v>13.98</v>
          </cell>
          <cell r="AS187">
            <v>16.21</v>
          </cell>
          <cell r="AT187">
            <v>0</v>
          </cell>
          <cell r="AU187">
            <v>0</v>
          </cell>
          <cell r="AV187">
            <v>0</v>
          </cell>
          <cell r="AW187">
            <v>0</v>
          </cell>
          <cell r="AX187">
            <v>0</v>
          </cell>
          <cell r="AY187">
            <v>0</v>
          </cell>
          <cell r="AZ187">
            <v>0</v>
          </cell>
          <cell r="BA187">
            <v>0</v>
          </cell>
        </row>
        <row r="188">
          <cell r="B188">
            <v>5</v>
          </cell>
          <cell r="C188">
            <v>0</v>
          </cell>
          <cell r="D188">
            <v>0</v>
          </cell>
          <cell r="E188">
            <v>0</v>
          </cell>
          <cell r="F188">
            <v>0</v>
          </cell>
          <cell r="G188">
            <v>0</v>
          </cell>
          <cell r="H188">
            <v>0</v>
          </cell>
          <cell r="I188">
            <v>0</v>
          </cell>
          <cell r="J188">
            <v>0</v>
          </cell>
          <cell r="K188">
            <v>0</v>
          </cell>
          <cell r="L188">
            <v>0</v>
          </cell>
          <cell r="M188">
            <v>0</v>
          </cell>
          <cell r="N188">
            <v>23</v>
          </cell>
          <cell r="O188">
            <v>12.9</v>
          </cell>
          <cell r="P188">
            <v>23.7</v>
          </cell>
          <cell r="Q188">
            <v>14.7</v>
          </cell>
          <cell r="R188">
            <v>69.900000000000006</v>
          </cell>
          <cell r="S188">
            <v>11.2</v>
          </cell>
          <cell r="T188">
            <v>17.600000000000001</v>
          </cell>
          <cell r="U188">
            <v>36</v>
          </cell>
          <cell r="V188">
            <v>16.8</v>
          </cell>
          <cell r="W188">
            <v>15.9</v>
          </cell>
          <cell r="X188">
            <v>23.6</v>
          </cell>
          <cell r="Y188">
            <v>13.9</v>
          </cell>
          <cell r="Z188">
            <v>11.4</v>
          </cell>
          <cell r="AA188">
            <v>80.7</v>
          </cell>
          <cell r="AB188">
            <v>10.1</v>
          </cell>
          <cell r="AC188">
            <v>15.9</v>
          </cell>
          <cell r="AD188">
            <v>14</v>
          </cell>
          <cell r="AE188">
            <v>28.3</v>
          </cell>
          <cell r="AF188">
            <v>23.5</v>
          </cell>
          <cell r="AG188">
            <v>11.4</v>
          </cell>
          <cell r="AH188">
            <v>21.8</v>
          </cell>
          <cell r="AI188">
            <v>11</v>
          </cell>
          <cell r="AJ188">
            <v>22.7</v>
          </cell>
          <cell r="AK188">
            <v>33.6</v>
          </cell>
          <cell r="AL188">
            <v>16.96</v>
          </cell>
          <cell r="AM188">
            <v>12.55</v>
          </cell>
          <cell r="AN188">
            <v>11.44</v>
          </cell>
          <cell r="AO188">
            <v>53.62</v>
          </cell>
          <cell r="AP188">
            <v>17.350000000000001</v>
          </cell>
          <cell r="AQ188">
            <v>14.56</v>
          </cell>
          <cell r="AR188">
            <v>13.98</v>
          </cell>
          <cell r="AS188">
            <v>16.21</v>
          </cell>
          <cell r="AT188">
            <v>0</v>
          </cell>
          <cell r="AU188">
            <v>0</v>
          </cell>
          <cell r="AV188">
            <v>0</v>
          </cell>
          <cell r="AW188">
            <v>0</v>
          </cell>
          <cell r="AX188">
            <v>0</v>
          </cell>
          <cell r="AY188">
            <v>0</v>
          </cell>
          <cell r="AZ188">
            <v>0</v>
          </cell>
          <cell r="BA188">
            <v>0</v>
          </cell>
        </row>
        <row r="189">
          <cell r="B189">
            <v>6</v>
          </cell>
          <cell r="C189">
            <v>0</v>
          </cell>
          <cell r="D189">
            <v>0</v>
          </cell>
          <cell r="E189">
            <v>0</v>
          </cell>
          <cell r="F189">
            <v>0</v>
          </cell>
          <cell r="G189">
            <v>0</v>
          </cell>
          <cell r="H189">
            <v>0</v>
          </cell>
          <cell r="I189">
            <v>0</v>
          </cell>
          <cell r="J189">
            <v>0</v>
          </cell>
          <cell r="K189">
            <v>0</v>
          </cell>
          <cell r="L189">
            <v>0</v>
          </cell>
          <cell r="M189">
            <v>0</v>
          </cell>
          <cell r="N189">
            <v>19.399999999999999</v>
          </cell>
          <cell r="O189">
            <v>15.2</v>
          </cell>
          <cell r="P189">
            <v>32.799999999999997</v>
          </cell>
          <cell r="Q189">
            <v>14.4</v>
          </cell>
          <cell r="R189">
            <v>111.9</v>
          </cell>
          <cell r="S189">
            <v>11.2</v>
          </cell>
          <cell r="T189">
            <v>23.8</v>
          </cell>
          <cell r="U189">
            <v>28.9</v>
          </cell>
          <cell r="V189">
            <v>16.5</v>
          </cell>
          <cell r="W189">
            <v>15.7</v>
          </cell>
          <cell r="X189">
            <v>32</v>
          </cell>
          <cell r="Y189">
            <v>13.7</v>
          </cell>
          <cell r="Z189">
            <v>11.4</v>
          </cell>
          <cell r="AA189">
            <v>31.9</v>
          </cell>
          <cell r="AB189">
            <v>12</v>
          </cell>
          <cell r="AC189">
            <v>15.4</v>
          </cell>
          <cell r="AD189">
            <v>12.2</v>
          </cell>
          <cell r="AE189">
            <v>28.3</v>
          </cell>
          <cell r="AF189">
            <v>21.6</v>
          </cell>
          <cell r="AG189">
            <v>11</v>
          </cell>
          <cell r="AH189">
            <v>17.899999999999999</v>
          </cell>
          <cell r="AI189">
            <v>11.7</v>
          </cell>
          <cell r="AJ189">
            <v>17.600000000000001</v>
          </cell>
          <cell r="AK189">
            <v>21.7</v>
          </cell>
          <cell r="AL189">
            <v>32.57</v>
          </cell>
          <cell r="AM189">
            <v>12.36</v>
          </cell>
          <cell r="AN189">
            <v>11.33</v>
          </cell>
          <cell r="AO189">
            <v>18.170000000000002</v>
          </cell>
          <cell r="AP189">
            <v>19.04</v>
          </cell>
          <cell r="AQ189">
            <v>15.86</v>
          </cell>
          <cell r="AR189">
            <v>13.46</v>
          </cell>
          <cell r="AS189">
            <v>24.7</v>
          </cell>
          <cell r="AT189">
            <v>0</v>
          </cell>
          <cell r="AU189">
            <v>0</v>
          </cell>
          <cell r="AV189">
            <v>0</v>
          </cell>
          <cell r="AW189">
            <v>0</v>
          </cell>
          <cell r="AX189">
            <v>0</v>
          </cell>
          <cell r="AY189">
            <v>0</v>
          </cell>
          <cell r="AZ189">
            <v>0</v>
          </cell>
          <cell r="BA189">
            <v>0</v>
          </cell>
        </row>
        <row r="190">
          <cell r="B190">
            <v>7</v>
          </cell>
          <cell r="C190">
            <v>0</v>
          </cell>
          <cell r="D190">
            <v>0</v>
          </cell>
          <cell r="E190">
            <v>0</v>
          </cell>
          <cell r="F190">
            <v>0</v>
          </cell>
          <cell r="G190">
            <v>0</v>
          </cell>
          <cell r="H190">
            <v>0</v>
          </cell>
          <cell r="I190">
            <v>0</v>
          </cell>
          <cell r="J190">
            <v>0</v>
          </cell>
          <cell r="K190">
            <v>0</v>
          </cell>
          <cell r="L190">
            <v>0</v>
          </cell>
          <cell r="M190">
            <v>0</v>
          </cell>
          <cell r="N190">
            <v>23</v>
          </cell>
          <cell r="O190">
            <v>41.6</v>
          </cell>
          <cell r="P190">
            <v>22.8</v>
          </cell>
          <cell r="Q190">
            <v>14.2</v>
          </cell>
          <cell r="R190">
            <v>64.599999999999994</v>
          </cell>
          <cell r="S190">
            <v>10.9</v>
          </cell>
          <cell r="T190">
            <v>61.2</v>
          </cell>
          <cell r="U190">
            <v>23.6</v>
          </cell>
          <cell r="V190">
            <v>15</v>
          </cell>
          <cell r="W190">
            <v>15.3</v>
          </cell>
          <cell r="X190">
            <v>27.9</v>
          </cell>
          <cell r="Y190">
            <v>13.5</v>
          </cell>
          <cell r="Z190">
            <v>11.4</v>
          </cell>
          <cell r="AA190">
            <v>37</v>
          </cell>
          <cell r="AB190">
            <v>11.9</v>
          </cell>
          <cell r="AC190">
            <v>14.2</v>
          </cell>
          <cell r="AD190">
            <v>12.4</v>
          </cell>
          <cell r="AE190">
            <v>33.1</v>
          </cell>
          <cell r="AF190">
            <v>20.7</v>
          </cell>
          <cell r="AG190">
            <v>11.4</v>
          </cell>
          <cell r="AH190">
            <v>16.100000000000001</v>
          </cell>
          <cell r="AI190">
            <v>11.4</v>
          </cell>
          <cell r="AJ190">
            <v>13.9</v>
          </cell>
          <cell r="AK190">
            <v>20.7</v>
          </cell>
          <cell r="AL190">
            <v>27.13</v>
          </cell>
          <cell r="AM190">
            <v>11.7</v>
          </cell>
          <cell r="AN190">
            <v>11.24</v>
          </cell>
          <cell r="AO190">
            <v>15.86</v>
          </cell>
          <cell r="AP190">
            <v>16.21</v>
          </cell>
          <cell r="AQ190">
            <v>13.71</v>
          </cell>
          <cell r="AR190">
            <v>13.21</v>
          </cell>
          <cell r="AS190">
            <v>18.38</v>
          </cell>
          <cell r="AT190">
            <v>0</v>
          </cell>
          <cell r="AU190">
            <v>0</v>
          </cell>
          <cell r="AV190">
            <v>0</v>
          </cell>
          <cell r="AW190">
            <v>0</v>
          </cell>
          <cell r="AX190">
            <v>0</v>
          </cell>
          <cell r="AY190">
            <v>0</v>
          </cell>
          <cell r="AZ190">
            <v>0</v>
          </cell>
          <cell r="BA190">
            <v>0</v>
          </cell>
        </row>
        <row r="191">
          <cell r="B191">
            <v>8</v>
          </cell>
          <cell r="C191">
            <v>0</v>
          </cell>
          <cell r="D191">
            <v>0</v>
          </cell>
          <cell r="E191">
            <v>0</v>
          </cell>
          <cell r="F191">
            <v>0</v>
          </cell>
          <cell r="G191">
            <v>0</v>
          </cell>
          <cell r="H191">
            <v>0</v>
          </cell>
          <cell r="I191">
            <v>0</v>
          </cell>
          <cell r="J191">
            <v>0</v>
          </cell>
          <cell r="K191">
            <v>0</v>
          </cell>
          <cell r="L191">
            <v>0</v>
          </cell>
          <cell r="M191">
            <v>0</v>
          </cell>
          <cell r="N191">
            <v>19.399999999999999</v>
          </cell>
          <cell r="O191">
            <v>21.2</v>
          </cell>
          <cell r="P191">
            <v>21.4</v>
          </cell>
          <cell r="Q191">
            <v>13.9</v>
          </cell>
          <cell r="R191">
            <v>35.4</v>
          </cell>
          <cell r="S191">
            <v>9.9</v>
          </cell>
          <cell r="T191">
            <v>26.6</v>
          </cell>
          <cell r="U191">
            <v>21.4</v>
          </cell>
          <cell r="V191">
            <v>15</v>
          </cell>
          <cell r="W191">
            <v>15.1</v>
          </cell>
          <cell r="X191">
            <v>25.5</v>
          </cell>
          <cell r="Y191">
            <v>15.5</v>
          </cell>
          <cell r="Z191">
            <v>13.2</v>
          </cell>
          <cell r="AA191">
            <v>34.4</v>
          </cell>
          <cell r="AB191">
            <v>11.1</v>
          </cell>
          <cell r="AC191">
            <v>14.9</v>
          </cell>
          <cell r="AD191">
            <v>12.4</v>
          </cell>
          <cell r="AE191">
            <v>20.9</v>
          </cell>
          <cell r="AF191">
            <v>20</v>
          </cell>
          <cell r="AG191">
            <v>11.3</v>
          </cell>
          <cell r="AH191">
            <v>13.1</v>
          </cell>
          <cell r="AI191">
            <v>10.6</v>
          </cell>
          <cell r="AJ191">
            <v>12.9</v>
          </cell>
          <cell r="AK191">
            <v>16.3</v>
          </cell>
          <cell r="AL191">
            <v>21.95</v>
          </cell>
          <cell r="AM191">
            <v>11.33</v>
          </cell>
          <cell r="AN191">
            <v>11.24</v>
          </cell>
          <cell r="AO191">
            <v>14.86</v>
          </cell>
          <cell r="AP191">
            <v>15.51</v>
          </cell>
          <cell r="AQ191">
            <v>13.21</v>
          </cell>
          <cell r="AR191">
            <v>15.18</v>
          </cell>
          <cell r="AS191">
            <v>16.39</v>
          </cell>
          <cell r="AT191">
            <v>0</v>
          </cell>
          <cell r="AU191">
            <v>0</v>
          </cell>
          <cell r="AV191">
            <v>0</v>
          </cell>
          <cell r="AW191">
            <v>0</v>
          </cell>
          <cell r="AX191">
            <v>0</v>
          </cell>
          <cell r="AY191">
            <v>0</v>
          </cell>
          <cell r="AZ191">
            <v>0</v>
          </cell>
          <cell r="BA191">
            <v>0</v>
          </cell>
        </row>
        <row r="192">
          <cell r="B192">
            <v>9</v>
          </cell>
          <cell r="C192">
            <v>0</v>
          </cell>
          <cell r="D192">
            <v>0</v>
          </cell>
          <cell r="E192">
            <v>0</v>
          </cell>
          <cell r="F192">
            <v>0</v>
          </cell>
          <cell r="G192">
            <v>0</v>
          </cell>
          <cell r="H192">
            <v>0</v>
          </cell>
          <cell r="I192">
            <v>0</v>
          </cell>
          <cell r="J192">
            <v>0</v>
          </cell>
          <cell r="K192">
            <v>0</v>
          </cell>
          <cell r="L192">
            <v>0</v>
          </cell>
          <cell r="M192">
            <v>0</v>
          </cell>
          <cell r="N192">
            <v>17.600000000000001</v>
          </cell>
          <cell r="O192">
            <v>16.8</v>
          </cell>
          <cell r="P192">
            <v>20.9</v>
          </cell>
          <cell r="Q192">
            <v>13.4</v>
          </cell>
          <cell r="R192">
            <v>35.200000000000003</v>
          </cell>
          <cell r="S192">
            <v>9.9</v>
          </cell>
          <cell r="T192">
            <v>23.1</v>
          </cell>
          <cell r="U192">
            <v>19.899999999999999</v>
          </cell>
          <cell r="V192">
            <v>12.7</v>
          </cell>
          <cell r="W192">
            <v>15.7</v>
          </cell>
          <cell r="X192">
            <v>22.5</v>
          </cell>
          <cell r="Y192">
            <v>13.3</v>
          </cell>
          <cell r="Z192">
            <v>14.7</v>
          </cell>
          <cell r="AA192">
            <v>55.1</v>
          </cell>
          <cell r="AB192">
            <v>11.9</v>
          </cell>
          <cell r="AC192">
            <v>14.7</v>
          </cell>
          <cell r="AD192">
            <v>11.9</v>
          </cell>
          <cell r="AE192">
            <v>25.3</v>
          </cell>
          <cell r="AF192">
            <v>19.2</v>
          </cell>
          <cell r="AG192">
            <v>15.8</v>
          </cell>
          <cell r="AH192">
            <v>16.399999999999999</v>
          </cell>
          <cell r="AI192">
            <v>10.4</v>
          </cell>
          <cell r="AJ192">
            <v>34.9</v>
          </cell>
          <cell r="AK192">
            <v>17.100000000000001</v>
          </cell>
          <cell r="AL192">
            <v>48.65</v>
          </cell>
          <cell r="AM192">
            <v>11.24</v>
          </cell>
          <cell r="AN192">
            <v>11.24</v>
          </cell>
          <cell r="AO192">
            <v>15.18</v>
          </cell>
          <cell r="AP192">
            <v>15.18</v>
          </cell>
          <cell r="AQ192">
            <v>12.98</v>
          </cell>
          <cell r="AR192">
            <v>13.46</v>
          </cell>
          <cell r="AS192">
            <v>15.86</v>
          </cell>
          <cell r="AT192">
            <v>0</v>
          </cell>
          <cell r="AU192">
            <v>0</v>
          </cell>
          <cell r="AV192">
            <v>0</v>
          </cell>
          <cell r="AW192">
            <v>0</v>
          </cell>
          <cell r="AX192">
            <v>0</v>
          </cell>
          <cell r="AY192">
            <v>0</v>
          </cell>
          <cell r="AZ192">
            <v>0</v>
          </cell>
          <cell r="BA192">
            <v>0</v>
          </cell>
        </row>
        <row r="193">
          <cell r="B193">
            <v>10</v>
          </cell>
          <cell r="C193">
            <v>0</v>
          </cell>
          <cell r="D193">
            <v>0</v>
          </cell>
          <cell r="E193">
            <v>0</v>
          </cell>
          <cell r="F193">
            <v>0</v>
          </cell>
          <cell r="G193">
            <v>0</v>
          </cell>
          <cell r="H193">
            <v>0</v>
          </cell>
          <cell r="I193">
            <v>0</v>
          </cell>
          <cell r="J193">
            <v>0</v>
          </cell>
          <cell r="K193">
            <v>0</v>
          </cell>
          <cell r="L193">
            <v>0</v>
          </cell>
          <cell r="M193">
            <v>0</v>
          </cell>
          <cell r="N193">
            <v>17.600000000000001</v>
          </cell>
          <cell r="O193">
            <v>21.3</v>
          </cell>
          <cell r="P193">
            <v>20.8</v>
          </cell>
          <cell r="Q193">
            <v>13.2</v>
          </cell>
          <cell r="R193">
            <v>28.2</v>
          </cell>
          <cell r="S193">
            <v>9.4</v>
          </cell>
          <cell r="T193">
            <v>21</v>
          </cell>
          <cell r="U193">
            <v>18.5</v>
          </cell>
          <cell r="V193">
            <v>11.2</v>
          </cell>
          <cell r="W193">
            <v>15.7</v>
          </cell>
          <cell r="X193">
            <v>22.9</v>
          </cell>
          <cell r="Y193">
            <v>12.8</v>
          </cell>
          <cell r="Z193">
            <v>25.5</v>
          </cell>
          <cell r="AA193">
            <v>45.1</v>
          </cell>
          <cell r="AB193">
            <v>10.6</v>
          </cell>
          <cell r="AC193">
            <v>15.4</v>
          </cell>
          <cell r="AD193">
            <v>12</v>
          </cell>
          <cell r="AE193">
            <v>23.1</v>
          </cell>
          <cell r="AF193">
            <v>18.600000000000001</v>
          </cell>
          <cell r="AG193">
            <v>12</v>
          </cell>
          <cell r="AH193">
            <v>13.2</v>
          </cell>
          <cell r="AI193">
            <v>10.4</v>
          </cell>
          <cell r="AJ193">
            <v>30.5</v>
          </cell>
          <cell r="AK193">
            <v>16.5</v>
          </cell>
          <cell r="AL193">
            <v>23.56</v>
          </cell>
          <cell r="AM193">
            <v>11.15</v>
          </cell>
          <cell r="AN193">
            <v>11.24</v>
          </cell>
          <cell r="AO193">
            <v>14.56</v>
          </cell>
          <cell r="AP193">
            <v>14.86</v>
          </cell>
          <cell r="AQ193">
            <v>12.76</v>
          </cell>
          <cell r="AR193">
            <v>63.34</v>
          </cell>
          <cell r="AS193">
            <v>15.51</v>
          </cell>
          <cell r="AT193">
            <v>0</v>
          </cell>
          <cell r="AU193">
            <v>0</v>
          </cell>
          <cell r="AV193">
            <v>0</v>
          </cell>
          <cell r="AW193">
            <v>0</v>
          </cell>
          <cell r="AX193">
            <v>0</v>
          </cell>
          <cell r="AY193">
            <v>0</v>
          </cell>
          <cell r="AZ193">
            <v>0</v>
          </cell>
          <cell r="BA193">
            <v>0</v>
          </cell>
        </row>
        <row r="194">
          <cell r="B194">
            <v>11</v>
          </cell>
          <cell r="C194">
            <v>0</v>
          </cell>
          <cell r="D194">
            <v>0</v>
          </cell>
          <cell r="E194">
            <v>0</v>
          </cell>
          <cell r="F194">
            <v>0</v>
          </cell>
          <cell r="G194">
            <v>0</v>
          </cell>
          <cell r="H194">
            <v>0</v>
          </cell>
          <cell r="I194">
            <v>0</v>
          </cell>
          <cell r="J194">
            <v>0</v>
          </cell>
          <cell r="K194">
            <v>0</v>
          </cell>
          <cell r="L194">
            <v>0</v>
          </cell>
          <cell r="M194">
            <v>0</v>
          </cell>
          <cell r="N194">
            <v>19.399999999999999</v>
          </cell>
          <cell r="O194">
            <v>15.5</v>
          </cell>
          <cell r="P194">
            <v>19.8</v>
          </cell>
          <cell r="Q194">
            <v>13.1</v>
          </cell>
          <cell r="R194">
            <v>33.4</v>
          </cell>
          <cell r="S194">
            <v>9.4</v>
          </cell>
          <cell r="T194">
            <v>19.100000000000001</v>
          </cell>
          <cell r="U194">
            <v>19.5</v>
          </cell>
          <cell r="V194">
            <v>14.4</v>
          </cell>
          <cell r="W194">
            <v>14.9</v>
          </cell>
          <cell r="X194">
            <v>22.2</v>
          </cell>
          <cell r="Y194">
            <v>12.4</v>
          </cell>
          <cell r="Z194">
            <v>11.5</v>
          </cell>
          <cell r="AA194">
            <v>36.700000000000003</v>
          </cell>
          <cell r="AB194">
            <v>10.6</v>
          </cell>
          <cell r="AC194">
            <v>15.4</v>
          </cell>
          <cell r="AD194">
            <v>11.7</v>
          </cell>
          <cell r="AE194">
            <v>22.5</v>
          </cell>
          <cell r="AF194">
            <v>17.8</v>
          </cell>
          <cell r="AG194">
            <v>11.3</v>
          </cell>
          <cell r="AH194">
            <v>12.6</v>
          </cell>
          <cell r="AI194">
            <v>10.4</v>
          </cell>
          <cell r="AJ194">
            <v>21.7</v>
          </cell>
          <cell r="AK194">
            <v>15.7</v>
          </cell>
          <cell r="AL194">
            <v>19.489999999999998</v>
          </cell>
          <cell r="AM194">
            <v>11.08</v>
          </cell>
          <cell r="AN194">
            <v>11.33</v>
          </cell>
          <cell r="AO194">
            <v>13.71</v>
          </cell>
          <cell r="AP194">
            <v>14.56</v>
          </cell>
          <cell r="AQ194">
            <v>12.55</v>
          </cell>
          <cell r="AR194">
            <v>15.18</v>
          </cell>
          <cell r="AS194">
            <v>16.21</v>
          </cell>
          <cell r="AT194">
            <v>0</v>
          </cell>
          <cell r="AU194">
            <v>0</v>
          </cell>
          <cell r="AV194">
            <v>0</v>
          </cell>
          <cell r="AW194">
            <v>0</v>
          </cell>
          <cell r="AX194">
            <v>0</v>
          </cell>
          <cell r="AY194">
            <v>0</v>
          </cell>
          <cell r="AZ194">
            <v>0</v>
          </cell>
          <cell r="BA194">
            <v>0</v>
          </cell>
        </row>
        <row r="195">
          <cell r="B195">
            <v>12</v>
          </cell>
          <cell r="C195">
            <v>0</v>
          </cell>
          <cell r="D195">
            <v>0</v>
          </cell>
          <cell r="E195">
            <v>0</v>
          </cell>
          <cell r="F195">
            <v>0</v>
          </cell>
          <cell r="G195">
            <v>0</v>
          </cell>
          <cell r="H195">
            <v>0</v>
          </cell>
          <cell r="I195">
            <v>0</v>
          </cell>
          <cell r="J195">
            <v>0</v>
          </cell>
          <cell r="K195">
            <v>0</v>
          </cell>
          <cell r="L195">
            <v>0</v>
          </cell>
          <cell r="M195">
            <v>0</v>
          </cell>
          <cell r="N195">
            <v>17.600000000000001</v>
          </cell>
          <cell r="O195">
            <v>14.1</v>
          </cell>
          <cell r="P195">
            <v>19.8</v>
          </cell>
          <cell r="Q195">
            <v>13.1</v>
          </cell>
          <cell r="R195">
            <v>27.1</v>
          </cell>
          <cell r="S195">
            <v>9.4</v>
          </cell>
          <cell r="T195">
            <v>18.2</v>
          </cell>
          <cell r="U195">
            <v>21.4</v>
          </cell>
          <cell r="V195">
            <v>13.6</v>
          </cell>
          <cell r="W195">
            <v>14.5</v>
          </cell>
          <cell r="X195">
            <v>21.7</v>
          </cell>
          <cell r="Y195">
            <v>12.4</v>
          </cell>
          <cell r="Z195">
            <v>17.7</v>
          </cell>
          <cell r="AA195">
            <v>45.4</v>
          </cell>
          <cell r="AB195">
            <v>9.6999999999999993</v>
          </cell>
          <cell r="AC195">
            <v>14.5</v>
          </cell>
          <cell r="AD195">
            <v>11.5</v>
          </cell>
          <cell r="AE195">
            <v>22.2</v>
          </cell>
          <cell r="AF195">
            <v>17.2</v>
          </cell>
          <cell r="AG195">
            <v>11.8</v>
          </cell>
          <cell r="AH195">
            <v>12.5</v>
          </cell>
          <cell r="AI195">
            <v>10.4</v>
          </cell>
          <cell r="AJ195">
            <v>17.399999999999999</v>
          </cell>
          <cell r="AK195">
            <v>15.1</v>
          </cell>
          <cell r="AL195">
            <v>17.75</v>
          </cell>
          <cell r="AM195">
            <v>10.91</v>
          </cell>
          <cell r="AN195">
            <v>11.24</v>
          </cell>
          <cell r="AO195">
            <v>13.71</v>
          </cell>
          <cell r="AP195">
            <v>13.98</v>
          </cell>
          <cell r="AQ195">
            <v>12.17</v>
          </cell>
          <cell r="AR195">
            <v>13.98</v>
          </cell>
          <cell r="AS195">
            <v>16.21</v>
          </cell>
          <cell r="AT195">
            <v>0</v>
          </cell>
          <cell r="AU195">
            <v>0</v>
          </cell>
          <cell r="AV195">
            <v>0</v>
          </cell>
          <cell r="AW195">
            <v>0</v>
          </cell>
          <cell r="AX195">
            <v>0</v>
          </cell>
          <cell r="AY195">
            <v>0</v>
          </cell>
          <cell r="AZ195">
            <v>0</v>
          </cell>
          <cell r="BA195">
            <v>0</v>
          </cell>
        </row>
        <row r="196">
          <cell r="B196">
            <v>13</v>
          </cell>
          <cell r="C196">
            <v>0</v>
          </cell>
          <cell r="D196">
            <v>0</v>
          </cell>
          <cell r="E196">
            <v>0</v>
          </cell>
          <cell r="F196">
            <v>0</v>
          </cell>
          <cell r="G196">
            <v>0</v>
          </cell>
          <cell r="H196">
            <v>0</v>
          </cell>
          <cell r="I196">
            <v>0</v>
          </cell>
          <cell r="J196">
            <v>0</v>
          </cell>
          <cell r="K196">
            <v>0</v>
          </cell>
          <cell r="L196">
            <v>0</v>
          </cell>
          <cell r="M196">
            <v>0</v>
          </cell>
          <cell r="N196">
            <v>23</v>
          </cell>
          <cell r="O196">
            <v>14.1</v>
          </cell>
          <cell r="P196">
            <v>19.8</v>
          </cell>
          <cell r="Q196">
            <v>21.2</v>
          </cell>
          <cell r="R196">
            <v>23.7</v>
          </cell>
          <cell r="S196">
            <v>9.4</v>
          </cell>
          <cell r="T196">
            <v>17.399999999999999</v>
          </cell>
          <cell r="U196">
            <v>23.7</v>
          </cell>
          <cell r="V196">
            <v>13.6</v>
          </cell>
          <cell r="W196">
            <v>14.5</v>
          </cell>
          <cell r="X196">
            <v>21.1</v>
          </cell>
          <cell r="Y196">
            <v>12.2</v>
          </cell>
          <cell r="Z196">
            <v>11.4</v>
          </cell>
          <cell r="AA196">
            <v>37</v>
          </cell>
          <cell r="AB196">
            <v>10.199999999999999</v>
          </cell>
          <cell r="AC196">
            <v>14.2</v>
          </cell>
          <cell r="AD196">
            <v>11.3</v>
          </cell>
          <cell r="AE196">
            <v>21.1</v>
          </cell>
          <cell r="AF196">
            <v>16.600000000000001</v>
          </cell>
          <cell r="AG196">
            <v>11.3</v>
          </cell>
          <cell r="AH196">
            <v>12.4</v>
          </cell>
          <cell r="AI196">
            <v>28.8</v>
          </cell>
          <cell r="AJ196">
            <v>15.7</v>
          </cell>
          <cell r="AK196">
            <v>15.1</v>
          </cell>
          <cell r="AL196">
            <v>16.96</v>
          </cell>
          <cell r="AM196">
            <v>11.44</v>
          </cell>
          <cell r="AN196">
            <v>11.02</v>
          </cell>
          <cell r="AO196">
            <v>13.46</v>
          </cell>
          <cell r="AP196">
            <v>13.46</v>
          </cell>
          <cell r="AQ196">
            <v>11.85</v>
          </cell>
          <cell r="AR196">
            <v>13.46</v>
          </cell>
          <cell r="AS196">
            <v>16.21</v>
          </cell>
          <cell r="AT196">
            <v>0</v>
          </cell>
          <cell r="AU196">
            <v>0</v>
          </cell>
          <cell r="AV196">
            <v>0</v>
          </cell>
          <cell r="AW196">
            <v>0</v>
          </cell>
          <cell r="AX196">
            <v>0</v>
          </cell>
          <cell r="AY196">
            <v>0</v>
          </cell>
          <cell r="AZ196">
            <v>0</v>
          </cell>
          <cell r="BA196">
            <v>0</v>
          </cell>
        </row>
        <row r="197">
          <cell r="B197">
            <v>14</v>
          </cell>
          <cell r="C197">
            <v>0</v>
          </cell>
          <cell r="D197">
            <v>0</v>
          </cell>
          <cell r="E197">
            <v>0</v>
          </cell>
          <cell r="F197">
            <v>0</v>
          </cell>
          <cell r="G197">
            <v>0</v>
          </cell>
          <cell r="H197">
            <v>0</v>
          </cell>
          <cell r="I197">
            <v>0</v>
          </cell>
          <cell r="J197">
            <v>0</v>
          </cell>
          <cell r="K197">
            <v>0</v>
          </cell>
          <cell r="L197">
            <v>0</v>
          </cell>
          <cell r="M197">
            <v>0</v>
          </cell>
          <cell r="N197">
            <v>19.399999999999999</v>
          </cell>
          <cell r="O197">
            <v>12.1</v>
          </cell>
          <cell r="P197">
            <v>19.5</v>
          </cell>
          <cell r="Q197">
            <v>14</v>
          </cell>
          <cell r="R197">
            <v>71.400000000000006</v>
          </cell>
          <cell r="S197">
            <v>9.4</v>
          </cell>
          <cell r="T197">
            <v>16.5</v>
          </cell>
          <cell r="U197">
            <v>34.799999999999997</v>
          </cell>
          <cell r="V197">
            <v>19.399999999999999</v>
          </cell>
          <cell r="W197">
            <v>14</v>
          </cell>
          <cell r="X197">
            <v>25.9</v>
          </cell>
          <cell r="Y197">
            <v>11.9</v>
          </cell>
          <cell r="Z197">
            <v>11.7</v>
          </cell>
          <cell r="AA197">
            <v>39.799999999999997</v>
          </cell>
          <cell r="AB197">
            <v>9.9</v>
          </cell>
          <cell r="AC197">
            <v>14</v>
          </cell>
          <cell r="AD197">
            <v>12</v>
          </cell>
          <cell r="AE197">
            <v>20.9</v>
          </cell>
          <cell r="AF197">
            <v>15.9</v>
          </cell>
          <cell r="AG197">
            <v>11.2</v>
          </cell>
          <cell r="AH197">
            <v>12.3</v>
          </cell>
          <cell r="AI197">
            <v>13.3</v>
          </cell>
          <cell r="AJ197">
            <v>14.3</v>
          </cell>
          <cell r="AK197">
            <v>14.5</v>
          </cell>
          <cell r="AL197">
            <v>65.63</v>
          </cell>
          <cell r="AM197">
            <v>10.9</v>
          </cell>
          <cell r="AN197">
            <v>11.15</v>
          </cell>
          <cell r="AO197">
            <v>13.21</v>
          </cell>
          <cell r="AP197">
            <v>12.76</v>
          </cell>
          <cell r="AQ197">
            <v>11.44</v>
          </cell>
          <cell r="AR197">
            <v>26.5</v>
          </cell>
          <cell r="AS197">
            <v>16.21</v>
          </cell>
          <cell r="AT197">
            <v>0</v>
          </cell>
          <cell r="AU197">
            <v>0</v>
          </cell>
          <cell r="AV197">
            <v>0</v>
          </cell>
          <cell r="AW197">
            <v>0</v>
          </cell>
          <cell r="AX197">
            <v>0</v>
          </cell>
          <cell r="AY197">
            <v>0</v>
          </cell>
          <cell r="AZ197">
            <v>0</v>
          </cell>
          <cell r="BA197">
            <v>0</v>
          </cell>
        </row>
        <row r="198">
          <cell r="B198">
            <v>15</v>
          </cell>
          <cell r="C198">
            <v>0</v>
          </cell>
          <cell r="D198">
            <v>0</v>
          </cell>
          <cell r="E198">
            <v>0</v>
          </cell>
          <cell r="F198">
            <v>0</v>
          </cell>
          <cell r="G198">
            <v>0</v>
          </cell>
          <cell r="H198">
            <v>0</v>
          </cell>
          <cell r="I198">
            <v>0</v>
          </cell>
          <cell r="J198">
            <v>0</v>
          </cell>
          <cell r="K198">
            <v>0</v>
          </cell>
          <cell r="L198">
            <v>0</v>
          </cell>
          <cell r="M198">
            <v>0</v>
          </cell>
          <cell r="N198">
            <v>17.600000000000001</v>
          </cell>
          <cell r="O198">
            <v>14.4</v>
          </cell>
          <cell r="P198">
            <v>18.899999999999999</v>
          </cell>
          <cell r="Q198">
            <v>13.3</v>
          </cell>
          <cell r="R198">
            <v>62</v>
          </cell>
          <cell r="S198">
            <v>9.4</v>
          </cell>
          <cell r="T198">
            <v>18</v>
          </cell>
          <cell r="U198">
            <v>22.1</v>
          </cell>
          <cell r="V198">
            <v>20.2</v>
          </cell>
          <cell r="W198">
            <v>13.6</v>
          </cell>
          <cell r="X198">
            <v>26.7</v>
          </cell>
          <cell r="Y198">
            <v>11.5</v>
          </cell>
          <cell r="Z198">
            <v>11.4</v>
          </cell>
          <cell r="AA198">
            <v>53.7</v>
          </cell>
          <cell r="AB198">
            <v>9.5</v>
          </cell>
          <cell r="AC198">
            <v>13.2</v>
          </cell>
          <cell r="AD198">
            <v>11.3</v>
          </cell>
          <cell r="AE198">
            <v>19.899999999999999</v>
          </cell>
          <cell r="AF198">
            <v>15</v>
          </cell>
          <cell r="AG198">
            <v>17.2</v>
          </cell>
          <cell r="AH198">
            <v>11.8</v>
          </cell>
          <cell r="AI198">
            <v>28.5</v>
          </cell>
          <cell r="AJ198">
            <v>14.3</v>
          </cell>
          <cell r="AK198">
            <v>14.3</v>
          </cell>
          <cell r="AL198">
            <v>29.75</v>
          </cell>
          <cell r="AM198">
            <v>10.91</v>
          </cell>
          <cell r="AN198">
            <v>11.08</v>
          </cell>
          <cell r="AO198">
            <v>13.21</v>
          </cell>
          <cell r="AP198">
            <v>12.55</v>
          </cell>
          <cell r="AQ198">
            <v>11.33</v>
          </cell>
          <cell r="AR198">
            <v>17.350000000000001</v>
          </cell>
          <cell r="AS198">
            <v>16.21</v>
          </cell>
          <cell r="AT198">
            <v>0</v>
          </cell>
          <cell r="AU198">
            <v>0</v>
          </cell>
          <cell r="AV198">
            <v>0</v>
          </cell>
          <cell r="AW198">
            <v>0</v>
          </cell>
          <cell r="AX198">
            <v>0</v>
          </cell>
          <cell r="AY198">
            <v>0</v>
          </cell>
          <cell r="AZ198">
            <v>0</v>
          </cell>
          <cell r="BA198">
            <v>0</v>
          </cell>
        </row>
        <row r="199">
          <cell r="B199">
            <v>16</v>
          </cell>
          <cell r="C199">
            <v>0</v>
          </cell>
          <cell r="D199">
            <v>0</v>
          </cell>
          <cell r="E199">
            <v>0</v>
          </cell>
          <cell r="F199">
            <v>0</v>
          </cell>
          <cell r="G199">
            <v>0</v>
          </cell>
          <cell r="H199">
            <v>0</v>
          </cell>
          <cell r="I199">
            <v>0</v>
          </cell>
          <cell r="J199">
            <v>0</v>
          </cell>
          <cell r="K199">
            <v>0</v>
          </cell>
          <cell r="L199">
            <v>0</v>
          </cell>
          <cell r="M199">
            <v>0</v>
          </cell>
          <cell r="N199">
            <v>16</v>
          </cell>
          <cell r="O199">
            <v>11.4</v>
          </cell>
          <cell r="P199">
            <v>19.3</v>
          </cell>
          <cell r="Q199">
            <v>12.7</v>
          </cell>
          <cell r="R199">
            <v>35.1</v>
          </cell>
          <cell r="S199">
            <v>9.4</v>
          </cell>
          <cell r="T199">
            <v>29.5</v>
          </cell>
          <cell r="U199">
            <v>30.3</v>
          </cell>
          <cell r="V199">
            <v>23.6</v>
          </cell>
          <cell r="W199">
            <v>13.8</v>
          </cell>
          <cell r="X199">
            <v>24.2</v>
          </cell>
          <cell r="Y199">
            <v>11.3</v>
          </cell>
          <cell r="Z199">
            <v>11.1</v>
          </cell>
          <cell r="AA199">
            <v>45.9</v>
          </cell>
          <cell r="AB199">
            <v>9.5</v>
          </cell>
          <cell r="AC199">
            <v>16.8</v>
          </cell>
          <cell r="AD199">
            <v>11.3</v>
          </cell>
          <cell r="AE199">
            <v>18.5</v>
          </cell>
          <cell r="AF199">
            <v>14.7</v>
          </cell>
          <cell r="AG199">
            <v>11.1</v>
          </cell>
          <cell r="AH199">
            <v>11.5</v>
          </cell>
          <cell r="AI199">
            <v>15.7</v>
          </cell>
          <cell r="AJ199">
            <v>13.9</v>
          </cell>
          <cell r="AK199">
            <v>13.7</v>
          </cell>
          <cell r="AL199">
            <v>23.01</v>
          </cell>
          <cell r="AM199">
            <v>10.91</v>
          </cell>
          <cell r="AN199">
            <v>11.02</v>
          </cell>
          <cell r="AO199">
            <v>13.21</v>
          </cell>
          <cell r="AP199">
            <v>12.55</v>
          </cell>
          <cell r="AQ199">
            <v>11.33</v>
          </cell>
          <cell r="AR199">
            <v>18.170000000000002</v>
          </cell>
          <cell r="AS199">
            <v>15.86</v>
          </cell>
          <cell r="AT199">
            <v>0</v>
          </cell>
          <cell r="AU199">
            <v>0</v>
          </cell>
          <cell r="AV199">
            <v>0</v>
          </cell>
          <cell r="AW199">
            <v>0</v>
          </cell>
          <cell r="AX199">
            <v>0</v>
          </cell>
          <cell r="AY199">
            <v>0</v>
          </cell>
          <cell r="AZ199">
            <v>0</v>
          </cell>
          <cell r="BA199">
            <v>0</v>
          </cell>
        </row>
        <row r="200">
          <cell r="B200">
            <v>17</v>
          </cell>
          <cell r="C200">
            <v>0</v>
          </cell>
          <cell r="D200">
            <v>0</v>
          </cell>
          <cell r="E200">
            <v>0</v>
          </cell>
          <cell r="F200">
            <v>0</v>
          </cell>
          <cell r="G200">
            <v>0</v>
          </cell>
          <cell r="H200">
            <v>0</v>
          </cell>
          <cell r="I200">
            <v>0</v>
          </cell>
          <cell r="J200">
            <v>0</v>
          </cell>
          <cell r="K200">
            <v>0</v>
          </cell>
          <cell r="L200">
            <v>0</v>
          </cell>
          <cell r="M200">
            <v>0</v>
          </cell>
          <cell r="N200">
            <v>17.600000000000001</v>
          </cell>
          <cell r="O200">
            <v>12.1</v>
          </cell>
          <cell r="P200">
            <v>19.3</v>
          </cell>
          <cell r="Q200">
            <v>12.3</v>
          </cell>
          <cell r="R200">
            <v>29.9</v>
          </cell>
          <cell r="S200">
            <v>7.6</v>
          </cell>
          <cell r="T200">
            <v>17.7</v>
          </cell>
          <cell r="U200">
            <v>25.7</v>
          </cell>
          <cell r="V200">
            <v>14.7</v>
          </cell>
          <cell r="W200">
            <v>14</v>
          </cell>
          <cell r="X200">
            <v>24.8</v>
          </cell>
          <cell r="Y200">
            <v>11.3</v>
          </cell>
          <cell r="Z200">
            <v>22.8</v>
          </cell>
          <cell r="AA200">
            <v>37.299999999999997</v>
          </cell>
          <cell r="AB200">
            <v>9.1999999999999993</v>
          </cell>
          <cell r="AC200">
            <v>18.399999999999999</v>
          </cell>
          <cell r="AD200">
            <v>10.8</v>
          </cell>
          <cell r="AE200">
            <v>19</v>
          </cell>
          <cell r="AF200">
            <v>13.6</v>
          </cell>
          <cell r="AG200">
            <v>21.8</v>
          </cell>
          <cell r="AH200">
            <v>11.5</v>
          </cell>
          <cell r="AI200">
            <v>14.1</v>
          </cell>
          <cell r="AJ200">
            <v>13.7</v>
          </cell>
          <cell r="AK200">
            <v>13.3</v>
          </cell>
          <cell r="AL200">
            <v>21.43</v>
          </cell>
          <cell r="AM200">
            <v>10.94</v>
          </cell>
          <cell r="AN200">
            <v>11.02</v>
          </cell>
          <cell r="AO200">
            <v>14.56</v>
          </cell>
          <cell r="AP200">
            <v>12.55</v>
          </cell>
          <cell r="AQ200">
            <v>11.33</v>
          </cell>
          <cell r="AR200">
            <v>15.51</v>
          </cell>
          <cell r="AS200">
            <v>15.86</v>
          </cell>
          <cell r="AT200">
            <v>0</v>
          </cell>
          <cell r="AU200">
            <v>0</v>
          </cell>
          <cell r="AV200">
            <v>0</v>
          </cell>
          <cell r="AW200">
            <v>0</v>
          </cell>
          <cell r="AX200">
            <v>0</v>
          </cell>
          <cell r="AY200">
            <v>0</v>
          </cell>
          <cell r="AZ200">
            <v>0</v>
          </cell>
          <cell r="BA200">
            <v>0</v>
          </cell>
        </row>
        <row r="201">
          <cell r="B201">
            <v>18</v>
          </cell>
          <cell r="C201">
            <v>0</v>
          </cell>
          <cell r="D201">
            <v>0</v>
          </cell>
          <cell r="E201">
            <v>0</v>
          </cell>
          <cell r="F201">
            <v>0</v>
          </cell>
          <cell r="G201">
            <v>0</v>
          </cell>
          <cell r="H201">
            <v>0</v>
          </cell>
          <cell r="I201">
            <v>0</v>
          </cell>
          <cell r="J201">
            <v>0</v>
          </cell>
          <cell r="K201">
            <v>0</v>
          </cell>
          <cell r="L201">
            <v>0</v>
          </cell>
          <cell r="M201">
            <v>0</v>
          </cell>
          <cell r="N201">
            <v>14.4</v>
          </cell>
          <cell r="O201">
            <v>12.9</v>
          </cell>
          <cell r="P201">
            <v>19.3</v>
          </cell>
          <cell r="Q201">
            <v>13</v>
          </cell>
          <cell r="R201">
            <v>26.6</v>
          </cell>
          <cell r="S201">
            <v>7.6</v>
          </cell>
          <cell r="T201">
            <v>16</v>
          </cell>
          <cell r="U201">
            <v>22.4</v>
          </cell>
          <cell r="V201">
            <v>14.5</v>
          </cell>
          <cell r="W201">
            <v>14</v>
          </cell>
          <cell r="X201">
            <v>24.8</v>
          </cell>
          <cell r="Y201">
            <v>11.3</v>
          </cell>
          <cell r="Z201">
            <v>11.7</v>
          </cell>
          <cell r="AA201">
            <v>32.5</v>
          </cell>
          <cell r="AB201">
            <v>9.1999999999999993</v>
          </cell>
          <cell r="AC201">
            <v>17.5</v>
          </cell>
          <cell r="AD201">
            <v>21.4</v>
          </cell>
          <cell r="AE201">
            <v>18.5</v>
          </cell>
          <cell r="AF201">
            <v>12.4</v>
          </cell>
          <cell r="AG201">
            <v>51</v>
          </cell>
          <cell r="AH201">
            <v>11.7</v>
          </cell>
          <cell r="AI201">
            <v>12.1</v>
          </cell>
          <cell r="AJ201">
            <v>13.1</v>
          </cell>
          <cell r="AK201">
            <v>13.5</v>
          </cell>
          <cell r="AL201">
            <v>57.82</v>
          </cell>
          <cell r="AM201">
            <v>10.91</v>
          </cell>
          <cell r="AN201">
            <v>11.02</v>
          </cell>
          <cell r="AO201">
            <v>13.71</v>
          </cell>
          <cell r="AP201">
            <v>14.27</v>
          </cell>
          <cell r="AQ201">
            <v>12.36</v>
          </cell>
          <cell r="AR201">
            <v>15.18</v>
          </cell>
          <cell r="AS201">
            <v>16.39</v>
          </cell>
          <cell r="AT201">
            <v>0</v>
          </cell>
          <cell r="AU201">
            <v>0</v>
          </cell>
          <cell r="AV201">
            <v>0</v>
          </cell>
          <cell r="AW201">
            <v>0</v>
          </cell>
          <cell r="AX201">
            <v>0</v>
          </cell>
          <cell r="AY201">
            <v>0</v>
          </cell>
          <cell r="AZ201">
            <v>0</v>
          </cell>
          <cell r="BA201">
            <v>0</v>
          </cell>
        </row>
        <row r="202">
          <cell r="B202">
            <v>19</v>
          </cell>
          <cell r="C202">
            <v>0</v>
          </cell>
          <cell r="D202">
            <v>0</v>
          </cell>
          <cell r="E202">
            <v>0</v>
          </cell>
          <cell r="F202">
            <v>0</v>
          </cell>
          <cell r="G202">
            <v>0</v>
          </cell>
          <cell r="H202">
            <v>0</v>
          </cell>
          <cell r="I202">
            <v>0</v>
          </cell>
          <cell r="J202">
            <v>0</v>
          </cell>
          <cell r="K202">
            <v>0</v>
          </cell>
          <cell r="L202">
            <v>0</v>
          </cell>
          <cell r="M202">
            <v>0</v>
          </cell>
          <cell r="N202">
            <v>17.600000000000001</v>
          </cell>
          <cell r="O202">
            <v>11.4</v>
          </cell>
          <cell r="P202">
            <v>20.9</v>
          </cell>
          <cell r="Q202">
            <v>20.100000000000001</v>
          </cell>
          <cell r="R202">
            <v>24</v>
          </cell>
          <cell r="S202">
            <v>7.6</v>
          </cell>
          <cell r="T202">
            <v>15.2</v>
          </cell>
          <cell r="U202">
            <v>20.9</v>
          </cell>
          <cell r="V202">
            <v>13.4</v>
          </cell>
          <cell r="W202">
            <v>10.6</v>
          </cell>
          <cell r="X202">
            <v>23.7</v>
          </cell>
          <cell r="Y202">
            <v>11.3</v>
          </cell>
          <cell r="Z202">
            <v>11.5</v>
          </cell>
          <cell r="AA202">
            <v>30.2</v>
          </cell>
          <cell r="AB202">
            <v>9.1999999999999993</v>
          </cell>
          <cell r="AC202">
            <v>16.7</v>
          </cell>
          <cell r="AD202">
            <v>24.8</v>
          </cell>
          <cell r="AE202">
            <v>17.5</v>
          </cell>
          <cell r="AF202">
            <v>12.5</v>
          </cell>
          <cell r="AG202">
            <v>71.400000000000006</v>
          </cell>
          <cell r="AH202">
            <v>10.5</v>
          </cell>
          <cell r="AI202">
            <v>11.5</v>
          </cell>
          <cell r="AJ202">
            <v>13.1</v>
          </cell>
          <cell r="AK202">
            <v>12.7</v>
          </cell>
          <cell r="AL202">
            <v>34.06</v>
          </cell>
          <cell r="AM202">
            <v>10.9</v>
          </cell>
          <cell r="AN202">
            <v>11.02</v>
          </cell>
          <cell r="AO202">
            <v>94.11</v>
          </cell>
          <cell r="AP202">
            <v>13.21</v>
          </cell>
          <cell r="AQ202">
            <v>11.7</v>
          </cell>
          <cell r="AR202">
            <v>13.98</v>
          </cell>
          <cell r="AS202">
            <v>13.85</v>
          </cell>
          <cell r="AT202">
            <v>0</v>
          </cell>
          <cell r="AU202">
            <v>0</v>
          </cell>
          <cell r="AV202">
            <v>0</v>
          </cell>
          <cell r="AW202">
            <v>0</v>
          </cell>
          <cell r="AX202">
            <v>0</v>
          </cell>
          <cell r="AY202">
            <v>0</v>
          </cell>
          <cell r="AZ202">
            <v>0</v>
          </cell>
          <cell r="BA202">
            <v>0</v>
          </cell>
        </row>
        <row r="203">
          <cell r="B203">
            <v>20</v>
          </cell>
          <cell r="C203">
            <v>0</v>
          </cell>
          <cell r="D203">
            <v>0</v>
          </cell>
          <cell r="E203">
            <v>0</v>
          </cell>
          <cell r="F203">
            <v>0</v>
          </cell>
          <cell r="G203">
            <v>0</v>
          </cell>
          <cell r="H203">
            <v>0</v>
          </cell>
          <cell r="I203">
            <v>0</v>
          </cell>
          <cell r="J203">
            <v>0</v>
          </cell>
          <cell r="K203">
            <v>0</v>
          </cell>
          <cell r="L203">
            <v>0</v>
          </cell>
          <cell r="M203">
            <v>0</v>
          </cell>
          <cell r="N203">
            <v>19.399999999999999</v>
          </cell>
          <cell r="O203">
            <v>12.4</v>
          </cell>
          <cell r="P203">
            <v>24.4</v>
          </cell>
          <cell r="Q203">
            <v>13.8</v>
          </cell>
          <cell r="R203">
            <v>22.6</v>
          </cell>
          <cell r="S203">
            <v>7.6</v>
          </cell>
          <cell r="T203">
            <v>15.7</v>
          </cell>
          <cell r="U203">
            <v>39.5</v>
          </cell>
          <cell r="V203">
            <v>13</v>
          </cell>
          <cell r="W203">
            <v>10.199999999999999</v>
          </cell>
          <cell r="X203">
            <v>23.1</v>
          </cell>
          <cell r="Y203">
            <v>13.3</v>
          </cell>
          <cell r="Z203">
            <v>11.5</v>
          </cell>
          <cell r="AA203">
            <v>28.6</v>
          </cell>
          <cell r="AB203">
            <v>8.8000000000000007</v>
          </cell>
          <cell r="AC203">
            <v>15.4</v>
          </cell>
          <cell r="AD203">
            <v>17.3</v>
          </cell>
          <cell r="AE203">
            <v>17.2</v>
          </cell>
          <cell r="AF203">
            <v>16.8</v>
          </cell>
          <cell r="AG203">
            <v>15</v>
          </cell>
          <cell r="AH203">
            <v>10.9</v>
          </cell>
          <cell r="AI203">
            <v>11.1</v>
          </cell>
          <cell r="AJ203">
            <v>11.5</v>
          </cell>
          <cell r="AK203">
            <v>12.5</v>
          </cell>
          <cell r="AL203">
            <v>56.75</v>
          </cell>
          <cell r="AM203">
            <v>10.9</v>
          </cell>
          <cell r="AN203">
            <v>10.91</v>
          </cell>
          <cell r="AO203">
            <v>30.44</v>
          </cell>
          <cell r="AP203">
            <v>13.71</v>
          </cell>
          <cell r="AQ203">
            <v>12</v>
          </cell>
          <cell r="AR203">
            <v>13.46</v>
          </cell>
          <cell r="AS203">
            <v>13.46</v>
          </cell>
          <cell r="AT203">
            <v>0</v>
          </cell>
          <cell r="AU203">
            <v>0</v>
          </cell>
          <cell r="AV203">
            <v>0</v>
          </cell>
          <cell r="AW203">
            <v>0</v>
          </cell>
          <cell r="AX203">
            <v>0</v>
          </cell>
          <cell r="AY203">
            <v>0</v>
          </cell>
          <cell r="AZ203">
            <v>0</v>
          </cell>
          <cell r="BA203">
            <v>0</v>
          </cell>
        </row>
        <row r="204">
          <cell r="B204">
            <v>21</v>
          </cell>
          <cell r="C204">
            <v>0</v>
          </cell>
          <cell r="D204">
            <v>0</v>
          </cell>
          <cell r="E204">
            <v>0</v>
          </cell>
          <cell r="F204">
            <v>0</v>
          </cell>
          <cell r="G204">
            <v>0</v>
          </cell>
          <cell r="H204">
            <v>0</v>
          </cell>
          <cell r="I204">
            <v>0</v>
          </cell>
          <cell r="J204">
            <v>0</v>
          </cell>
          <cell r="K204">
            <v>0</v>
          </cell>
          <cell r="L204">
            <v>0</v>
          </cell>
          <cell r="M204">
            <v>0</v>
          </cell>
          <cell r="N204">
            <v>14.4</v>
          </cell>
          <cell r="O204">
            <v>11.7</v>
          </cell>
          <cell r="P204">
            <v>19.600000000000001</v>
          </cell>
          <cell r="Q204">
            <v>47.9</v>
          </cell>
          <cell r="R204">
            <v>21.1</v>
          </cell>
          <cell r="S204">
            <v>7.6</v>
          </cell>
          <cell r="T204">
            <v>14.3</v>
          </cell>
          <cell r="U204">
            <v>28.2</v>
          </cell>
          <cell r="V204">
            <v>14.4</v>
          </cell>
          <cell r="W204">
            <v>9.3000000000000007</v>
          </cell>
          <cell r="X204">
            <v>22.5</v>
          </cell>
          <cell r="Y204">
            <v>11.9</v>
          </cell>
          <cell r="Z204">
            <v>10.8</v>
          </cell>
          <cell r="AA204">
            <v>23.9</v>
          </cell>
          <cell r="AB204">
            <v>8.8000000000000007</v>
          </cell>
          <cell r="AC204">
            <v>14.5</v>
          </cell>
          <cell r="AD204">
            <v>16.7</v>
          </cell>
          <cell r="AE204">
            <v>17.100000000000001</v>
          </cell>
          <cell r="AF204">
            <v>15.3</v>
          </cell>
          <cell r="AG204">
            <v>42.2</v>
          </cell>
          <cell r="AH204">
            <v>10.6</v>
          </cell>
          <cell r="AI204">
            <v>11.4</v>
          </cell>
          <cell r="AJ204">
            <v>13.1</v>
          </cell>
          <cell r="AK204">
            <v>15.9</v>
          </cell>
          <cell r="AL204">
            <v>38.799999999999997</v>
          </cell>
          <cell r="AM204">
            <v>10.94</v>
          </cell>
          <cell r="AN204">
            <v>10.97</v>
          </cell>
          <cell r="AO204">
            <v>19.96</v>
          </cell>
          <cell r="AP204">
            <v>12.98</v>
          </cell>
          <cell r="AQ204">
            <v>11.56</v>
          </cell>
          <cell r="AR204">
            <v>13.46</v>
          </cell>
          <cell r="AS204">
            <v>25.59</v>
          </cell>
          <cell r="AT204">
            <v>0</v>
          </cell>
          <cell r="AU204">
            <v>0</v>
          </cell>
          <cell r="AV204">
            <v>0</v>
          </cell>
          <cell r="AW204">
            <v>0</v>
          </cell>
          <cell r="AX204">
            <v>0</v>
          </cell>
          <cell r="AY204">
            <v>0</v>
          </cell>
          <cell r="AZ204">
            <v>0</v>
          </cell>
          <cell r="BA204">
            <v>0</v>
          </cell>
        </row>
        <row r="205">
          <cell r="B205">
            <v>22</v>
          </cell>
          <cell r="C205">
            <v>0</v>
          </cell>
          <cell r="D205">
            <v>0</v>
          </cell>
          <cell r="E205">
            <v>0</v>
          </cell>
          <cell r="F205">
            <v>0</v>
          </cell>
          <cell r="G205">
            <v>0</v>
          </cell>
          <cell r="H205">
            <v>0</v>
          </cell>
          <cell r="I205">
            <v>0</v>
          </cell>
          <cell r="J205">
            <v>0</v>
          </cell>
          <cell r="K205">
            <v>0</v>
          </cell>
          <cell r="L205">
            <v>0</v>
          </cell>
          <cell r="M205">
            <v>0</v>
          </cell>
          <cell r="N205">
            <v>14.4</v>
          </cell>
          <cell r="O205">
            <v>13.6</v>
          </cell>
          <cell r="P205">
            <v>21.7</v>
          </cell>
          <cell r="Q205">
            <v>20.100000000000001</v>
          </cell>
          <cell r="R205">
            <v>20.7</v>
          </cell>
          <cell r="S205">
            <v>6.2</v>
          </cell>
          <cell r="T205">
            <v>13.7</v>
          </cell>
          <cell r="U205">
            <v>26.9</v>
          </cell>
          <cell r="V205">
            <v>12.7</v>
          </cell>
          <cell r="W205">
            <v>9.3000000000000007</v>
          </cell>
          <cell r="X205">
            <v>21.4</v>
          </cell>
          <cell r="Y205">
            <v>11.3</v>
          </cell>
          <cell r="Z205">
            <v>10.8</v>
          </cell>
          <cell r="AA205">
            <v>28.6</v>
          </cell>
          <cell r="AB205">
            <v>8.8000000000000007</v>
          </cell>
          <cell r="AC205">
            <v>13.5</v>
          </cell>
          <cell r="AD205">
            <v>16.8</v>
          </cell>
          <cell r="AE205">
            <v>17.100000000000001</v>
          </cell>
          <cell r="AF205">
            <v>13.8</v>
          </cell>
          <cell r="AG205">
            <v>20</v>
          </cell>
          <cell r="AH205">
            <v>10.5</v>
          </cell>
          <cell r="AI205">
            <v>10.199999999999999</v>
          </cell>
          <cell r="AJ205">
            <v>11.7</v>
          </cell>
          <cell r="AK205">
            <v>14.1</v>
          </cell>
          <cell r="AL205">
            <v>32.57</v>
          </cell>
          <cell r="AM205">
            <v>10.94</v>
          </cell>
          <cell r="AN205">
            <v>10.93</v>
          </cell>
          <cell r="AO205">
            <v>20.440000000000001</v>
          </cell>
          <cell r="AP205">
            <v>12.55</v>
          </cell>
          <cell r="AQ205">
            <v>11.33</v>
          </cell>
          <cell r="AR205">
            <v>19.489999999999998</v>
          </cell>
          <cell r="AS205">
            <v>13.98</v>
          </cell>
          <cell r="AT205">
            <v>0</v>
          </cell>
          <cell r="AU205">
            <v>0</v>
          </cell>
          <cell r="AV205">
            <v>0</v>
          </cell>
          <cell r="AW205">
            <v>0</v>
          </cell>
          <cell r="AX205">
            <v>0</v>
          </cell>
          <cell r="AY205">
            <v>0</v>
          </cell>
          <cell r="AZ205">
            <v>0</v>
          </cell>
          <cell r="BA205">
            <v>0</v>
          </cell>
        </row>
        <row r="206">
          <cell r="B206">
            <v>23</v>
          </cell>
          <cell r="C206">
            <v>0</v>
          </cell>
          <cell r="D206">
            <v>0</v>
          </cell>
          <cell r="E206">
            <v>0</v>
          </cell>
          <cell r="F206">
            <v>0</v>
          </cell>
          <cell r="G206">
            <v>0</v>
          </cell>
          <cell r="H206">
            <v>0</v>
          </cell>
          <cell r="I206">
            <v>0</v>
          </cell>
          <cell r="J206">
            <v>0</v>
          </cell>
          <cell r="K206">
            <v>0</v>
          </cell>
          <cell r="L206">
            <v>0</v>
          </cell>
          <cell r="M206">
            <v>0</v>
          </cell>
          <cell r="N206">
            <v>14.4</v>
          </cell>
          <cell r="O206">
            <v>12.4</v>
          </cell>
          <cell r="P206">
            <v>22.9</v>
          </cell>
          <cell r="Q206">
            <v>14.4</v>
          </cell>
          <cell r="R206">
            <v>19.8</v>
          </cell>
          <cell r="S206">
            <v>7.6</v>
          </cell>
          <cell r="T206">
            <v>13.3</v>
          </cell>
          <cell r="U206">
            <v>20.5</v>
          </cell>
          <cell r="V206">
            <v>12.7</v>
          </cell>
          <cell r="W206">
            <v>9.3000000000000007</v>
          </cell>
          <cell r="X206">
            <v>20.399999999999999</v>
          </cell>
          <cell r="Y206">
            <v>11</v>
          </cell>
          <cell r="Z206">
            <v>15</v>
          </cell>
          <cell r="AA206">
            <v>25</v>
          </cell>
          <cell r="AB206">
            <v>10.6</v>
          </cell>
          <cell r="AC206">
            <v>12.5</v>
          </cell>
          <cell r="AD206">
            <v>17.100000000000001</v>
          </cell>
          <cell r="AE206">
            <v>16.899999999999999</v>
          </cell>
          <cell r="AF206">
            <v>12.4</v>
          </cell>
          <cell r="AG206">
            <v>15.6</v>
          </cell>
          <cell r="AH206">
            <v>10.4</v>
          </cell>
          <cell r="AI206">
            <v>9.8000000000000007</v>
          </cell>
          <cell r="AJ206">
            <v>12.1</v>
          </cell>
          <cell r="AK206">
            <v>21.4</v>
          </cell>
          <cell r="AL206">
            <v>32.57</v>
          </cell>
          <cell r="AM206">
            <v>11.03</v>
          </cell>
          <cell r="AN206">
            <v>10.93</v>
          </cell>
          <cell r="AO206">
            <v>16.96</v>
          </cell>
          <cell r="AP206">
            <v>12.17</v>
          </cell>
          <cell r="AQ206">
            <v>11.15</v>
          </cell>
          <cell r="AR206">
            <v>13.46</v>
          </cell>
          <cell r="AS206">
            <v>14.27</v>
          </cell>
          <cell r="AT206">
            <v>0</v>
          </cell>
          <cell r="AU206">
            <v>0</v>
          </cell>
          <cell r="AV206">
            <v>0</v>
          </cell>
          <cell r="AW206">
            <v>0</v>
          </cell>
          <cell r="AX206">
            <v>0</v>
          </cell>
          <cell r="AY206">
            <v>0</v>
          </cell>
          <cell r="AZ206">
            <v>0</v>
          </cell>
          <cell r="BA206">
            <v>0</v>
          </cell>
        </row>
        <row r="207">
          <cell r="B207">
            <v>24</v>
          </cell>
          <cell r="C207">
            <v>0</v>
          </cell>
          <cell r="D207">
            <v>0</v>
          </cell>
          <cell r="E207">
            <v>0</v>
          </cell>
          <cell r="F207">
            <v>0</v>
          </cell>
          <cell r="G207">
            <v>0</v>
          </cell>
          <cell r="H207">
            <v>0</v>
          </cell>
          <cell r="I207">
            <v>0</v>
          </cell>
          <cell r="J207">
            <v>0</v>
          </cell>
          <cell r="K207">
            <v>0</v>
          </cell>
          <cell r="L207">
            <v>0</v>
          </cell>
          <cell r="M207">
            <v>0</v>
          </cell>
          <cell r="N207">
            <v>14.4</v>
          </cell>
          <cell r="O207">
            <v>11.7</v>
          </cell>
          <cell r="P207">
            <v>22.5</v>
          </cell>
          <cell r="Q207">
            <v>13.6</v>
          </cell>
          <cell r="R207">
            <v>19.100000000000001</v>
          </cell>
          <cell r="S207">
            <v>7.3</v>
          </cell>
          <cell r="T207">
            <v>20.8</v>
          </cell>
          <cell r="U207">
            <v>19.2</v>
          </cell>
          <cell r="V207">
            <v>11.8</v>
          </cell>
          <cell r="W207">
            <v>9.3000000000000007</v>
          </cell>
          <cell r="X207">
            <v>19.7</v>
          </cell>
          <cell r="Y207">
            <v>11</v>
          </cell>
          <cell r="Z207">
            <v>11.4</v>
          </cell>
          <cell r="AA207">
            <v>36.9</v>
          </cell>
          <cell r="AB207">
            <v>10.6</v>
          </cell>
          <cell r="AC207">
            <v>11.4</v>
          </cell>
          <cell r="AD207">
            <v>31.7</v>
          </cell>
          <cell r="AE207">
            <v>16.399999999999999</v>
          </cell>
          <cell r="AF207">
            <v>16.399999999999999</v>
          </cell>
          <cell r="AG207">
            <v>15.3</v>
          </cell>
          <cell r="AH207">
            <v>10.6</v>
          </cell>
          <cell r="AI207">
            <v>9.5</v>
          </cell>
          <cell r="AJ207">
            <v>11.1</v>
          </cell>
          <cell r="AK207">
            <v>19.100000000000001</v>
          </cell>
          <cell r="AL207">
            <v>31.14</v>
          </cell>
          <cell r="AM207">
            <v>11.03</v>
          </cell>
          <cell r="AN207">
            <v>10.93</v>
          </cell>
          <cell r="AO207">
            <v>16.96</v>
          </cell>
          <cell r="AP207">
            <v>11.85</v>
          </cell>
          <cell r="AQ207">
            <v>11.02</v>
          </cell>
          <cell r="AR207">
            <v>13.46</v>
          </cell>
          <cell r="AS207">
            <v>23.29</v>
          </cell>
          <cell r="AT207">
            <v>0</v>
          </cell>
          <cell r="AU207">
            <v>0</v>
          </cell>
          <cell r="AV207">
            <v>0</v>
          </cell>
          <cell r="AW207">
            <v>0</v>
          </cell>
          <cell r="AX207">
            <v>0</v>
          </cell>
          <cell r="AY207">
            <v>0</v>
          </cell>
          <cell r="AZ207">
            <v>0</v>
          </cell>
          <cell r="BA207">
            <v>0</v>
          </cell>
        </row>
        <row r="208">
          <cell r="B208">
            <v>25</v>
          </cell>
          <cell r="C208">
            <v>0</v>
          </cell>
          <cell r="D208">
            <v>0</v>
          </cell>
          <cell r="E208">
            <v>0</v>
          </cell>
          <cell r="F208">
            <v>0</v>
          </cell>
          <cell r="G208">
            <v>0</v>
          </cell>
          <cell r="H208">
            <v>0</v>
          </cell>
          <cell r="I208">
            <v>0</v>
          </cell>
          <cell r="J208">
            <v>0</v>
          </cell>
          <cell r="K208">
            <v>0</v>
          </cell>
          <cell r="L208">
            <v>0</v>
          </cell>
          <cell r="M208">
            <v>0</v>
          </cell>
          <cell r="N208">
            <v>13.6</v>
          </cell>
          <cell r="O208">
            <v>11.1</v>
          </cell>
          <cell r="P208">
            <v>38.200000000000003</v>
          </cell>
          <cell r="Q208">
            <v>13.4</v>
          </cell>
          <cell r="R208">
            <v>19.100000000000001</v>
          </cell>
          <cell r="S208">
            <v>7</v>
          </cell>
          <cell r="T208">
            <v>14.1</v>
          </cell>
          <cell r="U208">
            <v>19.2</v>
          </cell>
          <cell r="V208">
            <v>16.100000000000001</v>
          </cell>
          <cell r="W208">
            <v>9.3000000000000007</v>
          </cell>
          <cell r="X208">
            <v>19</v>
          </cell>
          <cell r="Y208">
            <v>10.6</v>
          </cell>
          <cell r="Z208">
            <v>10.6</v>
          </cell>
          <cell r="AA208">
            <v>24.7</v>
          </cell>
          <cell r="AB208">
            <v>22.4</v>
          </cell>
          <cell r="AC208">
            <v>11.1</v>
          </cell>
          <cell r="AD208">
            <v>44.9</v>
          </cell>
          <cell r="AE208">
            <v>16</v>
          </cell>
          <cell r="AF208">
            <v>14.4</v>
          </cell>
          <cell r="AG208">
            <v>12.8</v>
          </cell>
          <cell r="AH208">
            <v>8.3000000000000007</v>
          </cell>
          <cell r="AI208">
            <v>9.1</v>
          </cell>
          <cell r="AJ208">
            <v>20.5</v>
          </cell>
          <cell r="AK208">
            <v>13.5</v>
          </cell>
          <cell r="AL208">
            <v>32.57</v>
          </cell>
          <cell r="AM208">
            <v>11.09</v>
          </cell>
          <cell r="AN208">
            <v>10.91</v>
          </cell>
          <cell r="AO208">
            <v>15.51</v>
          </cell>
          <cell r="AP208">
            <v>11.85</v>
          </cell>
          <cell r="AQ208">
            <v>11.02</v>
          </cell>
          <cell r="AR208">
            <v>19.489999999999998</v>
          </cell>
          <cell r="AS208">
            <v>23.29</v>
          </cell>
          <cell r="AT208">
            <v>0</v>
          </cell>
          <cell r="AU208">
            <v>0</v>
          </cell>
          <cell r="AV208">
            <v>0</v>
          </cell>
          <cell r="AW208">
            <v>0</v>
          </cell>
          <cell r="AX208">
            <v>0</v>
          </cell>
          <cell r="AY208">
            <v>0</v>
          </cell>
          <cell r="AZ208">
            <v>0</v>
          </cell>
          <cell r="BA208">
            <v>0</v>
          </cell>
        </row>
        <row r="209">
          <cell r="B209">
            <v>26</v>
          </cell>
          <cell r="C209">
            <v>0</v>
          </cell>
          <cell r="D209">
            <v>0</v>
          </cell>
          <cell r="E209">
            <v>0</v>
          </cell>
          <cell r="F209">
            <v>0</v>
          </cell>
          <cell r="G209">
            <v>0</v>
          </cell>
          <cell r="H209">
            <v>0</v>
          </cell>
          <cell r="I209">
            <v>0</v>
          </cell>
          <cell r="J209">
            <v>0</v>
          </cell>
          <cell r="K209">
            <v>0</v>
          </cell>
          <cell r="L209">
            <v>0</v>
          </cell>
          <cell r="M209">
            <v>0</v>
          </cell>
          <cell r="N209">
            <v>25.1</v>
          </cell>
          <cell r="O209">
            <v>14.4</v>
          </cell>
          <cell r="P209">
            <v>26</v>
          </cell>
          <cell r="Q209">
            <v>13.1</v>
          </cell>
          <cell r="R209">
            <v>18.8</v>
          </cell>
          <cell r="S209">
            <v>7</v>
          </cell>
          <cell r="T209">
            <v>14.3</v>
          </cell>
          <cell r="U209">
            <v>19.2</v>
          </cell>
          <cell r="V209">
            <v>10.5</v>
          </cell>
          <cell r="W209">
            <v>9.3000000000000007</v>
          </cell>
          <cell r="X209">
            <v>18</v>
          </cell>
          <cell r="Y209">
            <v>10.6</v>
          </cell>
          <cell r="Z209">
            <v>10</v>
          </cell>
          <cell r="AA209">
            <v>23.9</v>
          </cell>
          <cell r="AB209">
            <v>13.7</v>
          </cell>
          <cell r="AC209">
            <v>10.8</v>
          </cell>
          <cell r="AD209">
            <v>26.5</v>
          </cell>
          <cell r="AE209">
            <v>15.6</v>
          </cell>
          <cell r="AF209">
            <v>18.399999999999999</v>
          </cell>
          <cell r="AG209">
            <v>12.6</v>
          </cell>
          <cell r="AH209">
            <v>10.1</v>
          </cell>
          <cell r="AI209">
            <v>8.6999999999999993</v>
          </cell>
          <cell r="AJ209">
            <v>12.7</v>
          </cell>
          <cell r="AK209">
            <v>14.9</v>
          </cell>
          <cell r="AL209">
            <v>31.14</v>
          </cell>
          <cell r="AM209">
            <v>11.25</v>
          </cell>
          <cell r="AN209">
            <v>10.91</v>
          </cell>
          <cell r="AO209">
            <v>15.51</v>
          </cell>
          <cell r="AP209">
            <v>11.85</v>
          </cell>
          <cell r="AQ209">
            <v>11.02</v>
          </cell>
          <cell r="AR209">
            <v>15.18</v>
          </cell>
          <cell r="AS209">
            <v>17.350000000000001</v>
          </cell>
          <cell r="AT209">
            <v>0</v>
          </cell>
          <cell r="AU209">
            <v>0</v>
          </cell>
          <cell r="AV209">
            <v>0</v>
          </cell>
          <cell r="AW209">
            <v>0</v>
          </cell>
          <cell r="AX209">
            <v>0</v>
          </cell>
          <cell r="AY209">
            <v>0</v>
          </cell>
          <cell r="AZ209">
            <v>0</v>
          </cell>
          <cell r="BA209">
            <v>0</v>
          </cell>
        </row>
        <row r="210">
          <cell r="B210">
            <v>27</v>
          </cell>
          <cell r="C210">
            <v>0</v>
          </cell>
          <cell r="D210">
            <v>0</v>
          </cell>
          <cell r="E210">
            <v>0</v>
          </cell>
          <cell r="F210">
            <v>0</v>
          </cell>
          <cell r="G210">
            <v>0</v>
          </cell>
          <cell r="H210">
            <v>0</v>
          </cell>
          <cell r="I210">
            <v>0</v>
          </cell>
          <cell r="J210">
            <v>0</v>
          </cell>
          <cell r="K210">
            <v>0</v>
          </cell>
          <cell r="L210">
            <v>0</v>
          </cell>
          <cell r="M210">
            <v>0</v>
          </cell>
          <cell r="N210">
            <v>31.7</v>
          </cell>
          <cell r="O210">
            <v>12.1</v>
          </cell>
          <cell r="P210">
            <v>21.5</v>
          </cell>
          <cell r="Q210">
            <v>13.1</v>
          </cell>
          <cell r="R210">
            <v>19.3</v>
          </cell>
          <cell r="S210">
            <v>6.6</v>
          </cell>
          <cell r="T210">
            <v>32.200000000000003</v>
          </cell>
          <cell r="U210">
            <v>18.899999999999999</v>
          </cell>
          <cell r="V210">
            <v>9.6</v>
          </cell>
          <cell r="W210">
            <v>9.3000000000000007</v>
          </cell>
          <cell r="X210">
            <v>17.100000000000001</v>
          </cell>
          <cell r="Y210">
            <v>10.6</v>
          </cell>
          <cell r="Z210">
            <v>9.8000000000000007</v>
          </cell>
          <cell r="AA210">
            <v>24.4</v>
          </cell>
          <cell r="AB210">
            <v>50.8</v>
          </cell>
          <cell r="AC210">
            <v>10.5</v>
          </cell>
          <cell r="AD210">
            <v>42.3</v>
          </cell>
          <cell r="AE210">
            <v>14.9</v>
          </cell>
          <cell r="AF210">
            <v>12.6</v>
          </cell>
          <cell r="AG210">
            <v>11.4</v>
          </cell>
          <cell r="AH210">
            <v>9.8000000000000007</v>
          </cell>
          <cell r="AI210">
            <v>8.6999999999999993</v>
          </cell>
          <cell r="AJ210">
            <v>11.9</v>
          </cell>
          <cell r="AK210">
            <v>13.5</v>
          </cell>
          <cell r="AL210">
            <v>58.9</v>
          </cell>
          <cell r="AM210">
            <v>14.56</v>
          </cell>
          <cell r="AN210">
            <v>10.93</v>
          </cell>
          <cell r="AO210">
            <v>14.86</v>
          </cell>
          <cell r="AP210">
            <v>11.7</v>
          </cell>
          <cell r="AQ210">
            <v>10.97</v>
          </cell>
          <cell r="AR210">
            <v>16.21</v>
          </cell>
          <cell r="AS210">
            <v>16.21</v>
          </cell>
          <cell r="AT210">
            <v>0</v>
          </cell>
          <cell r="AU210">
            <v>0</v>
          </cell>
          <cell r="AV210">
            <v>0</v>
          </cell>
          <cell r="AW210">
            <v>0</v>
          </cell>
          <cell r="AX210">
            <v>0</v>
          </cell>
          <cell r="AY210">
            <v>0</v>
          </cell>
          <cell r="AZ210">
            <v>0</v>
          </cell>
          <cell r="BA210">
            <v>0</v>
          </cell>
        </row>
        <row r="211">
          <cell r="B211">
            <v>28</v>
          </cell>
          <cell r="C211">
            <v>0</v>
          </cell>
          <cell r="D211">
            <v>0</v>
          </cell>
          <cell r="E211">
            <v>0</v>
          </cell>
          <cell r="F211">
            <v>0</v>
          </cell>
          <cell r="G211">
            <v>0</v>
          </cell>
          <cell r="H211">
            <v>0</v>
          </cell>
          <cell r="I211">
            <v>0</v>
          </cell>
          <cell r="J211">
            <v>0</v>
          </cell>
          <cell r="K211">
            <v>0</v>
          </cell>
          <cell r="L211">
            <v>0</v>
          </cell>
          <cell r="M211">
            <v>0</v>
          </cell>
          <cell r="N211">
            <v>23</v>
          </cell>
          <cell r="O211">
            <v>11.1</v>
          </cell>
          <cell r="P211">
            <v>20.9</v>
          </cell>
          <cell r="Q211">
            <v>13.1</v>
          </cell>
          <cell r="R211">
            <v>21.2</v>
          </cell>
          <cell r="S211">
            <v>6.2</v>
          </cell>
          <cell r="T211">
            <v>16.2</v>
          </cell>
          <cell r="U211">
            <v>18.5</v>
          </cell>
          <cell r="V211">
            <v>9.3000000000000007</v>
          </cell>
          <cell r="W211">
            <v>13.6</v>
          </cell>
          <cell r="X211">
            <v>17.100000000000001</v>
          </cell>
          <cell r="Y211">
            <v>11</v>
          </cell>
          <cell r="Z211">
            <v>9.8000000000000007</v>
          </cell>
          <cell r="AA211">
            <v>22.2</v>
          </cell>
          <cell r="AB211">
            <v>12.6</v>
          </cell>
          <cell r="AC211">
            <v>10.5</v>
          </cell>
          <cell r="AD211">
            <v>46.2</v>
          </cell>
          <cell r="AE211">
            <v>14.5</v>
          </cell>
          <cell r="AF211">
            <v>11.1</v>
          </cell>
          <cell r="AG211">
            <v>10</v>
          </cell>
          <cell r="AH211">
            <v>10.5</v>
          </cell>
          <cell r="AI211">
            <v>8.5</v>
          </cell>
          <cell r="AJ211">
            <v>11.7</v>
          </cell>
          <cell r="AK211">
            <v>11.9</v>
          </cell>
          <cell r="AL211">
            <v>43.99</v>
          </cell>
          <cell r="AM211">
            <v>11.25</v>
          </cell>
          <cell r="AN211">
            <v>10.93</v>
          </cell>
          <cell r="AO211">
            <v>15.86</v>
          </cell>
          <cell r="AP211">
            <v>11.7</v>
          </cell>
          <cell r="AQ211">
            <v>10.97</v>
          </cell>
          <cell r="AR211">
            <v>15.18</v>
          </cell>
          <cell r="AS211">
            <v>15.86</v>
          </cell>
          <cell r="AT211">
            <v>0</v>
          </cell>
          <cell r="AU211">
            <v>0</v>
          </cell>
          <cell r="AV211">
            <v>0</v>
          </cell>
          <cell r="AW211">
            <v>0</v>
          </cell>
          <cell r="AX211">
            <v>0</v>
          </cell>
          <cell r="AY211">
            <v>0</v>
          </cell>
          <cell r="AZ211">
            <v>0</v>
          </cell>
          <cell r="BA211">
            <v>0</v>
          </cell>
        </row>
        <row r="212">
          <cell r="B212">
            <v>29</v>
          </cell>
          <cell r="C212">
            <v>0</v>
          </cell>
          <cell r="D212">
            <v>0</v>
          </cell>
          <cell r="E212">
            <v>0</v>
          </cell>
          <cell r="F212">
            <v>0</v>
          </cell>
          <cell r="G212">
            <v>0</v>
          </cell>
          <cell r="H212">
            <v>0</v>
          </cell>
          <cell r="I212">
            <v>0</v>
          </cell>
          <cell r="J212">
            <v>0</v>
          </cell>
          <cell r="K212">
            <v>0</v>
          </cell>
          <cell r="L212">
            <v>0</v>
          </cell>
          <cell r="M212">
            <v>0</v>
          </cell>
          <cell r="N212">
            <v>19.399999999999999</v>
          </cell>
          <cell r="O212">
            <v>11.1</v>
          </cell>
          <cell r="P212">
            <v>23</v>
          </cell>
          <cell r="Q212">
            <v>13.1</v>
          </cell>
          <cell r="R212">
            <v>16.899999999999999</v>
          </cell>
          <cell r="S212">
            <v>6.2</v>
          </cell>
          <cell r="T212">
            <v>14.2</v>
          </cell>
          <cell r="U212">
            <v>18.5</v>
          </cell>
          <cell r="V212">
            <v>12.6</v>
          </cell>
          <cell r="W212">
            <v>29.1</v>
          </cell>
          <cell r="X212">
            <v>17.100000000000001</v>
          </cell>
          <cell r="Y212">
            <v>10.6</v>
          </cell>
          <cell r="Z212">
            <v>10.6</v>
          </cell>
          <cell r="AA212">
            <v>20.6</v>
          </cell>
          <cell r="AB212">
            <v>11.9</v>
          </cell>
          <cell r="AC212">
            <v>10.5</v>
          </cell>
          <cell r="AD212">
            <v>49.8</v>
          </cell>
          <cell r="AE212">
            <v>14.9</v>
          </cell>
          <cell r="AF212">
            <v>10.1</v>
          </cell>
          <cell r="AG212">
            <v>10.6</v>
          </cell>
          <cell r="AH212">
            <v>10</v>
          </cell>
          <cell r="AI212">
            <v>8.5</v>
          </cell>
          <cell r="AJ212">
            <v>11.5</v>
          </cell>
          <cell r="AK212">
            <v>8.3000000000000007</v>
          </cell>
          <cell r="AL212">
            <v>32.57</v>
          </cell>
          <cell r="AM212">
            <v>10.91</v>
          </cell>
          <cell r="AN212">
            <v>10.91</v>
          </cell>
          <cell r="AO212">
            <v>34.82</v>
          </cell>
          <cell r="AP212">
            <v>14.27</v>
          </cell>
          <cell r="AQ212">
            <v>12.36</v>
          </cell>
          <cell r="AR212">
            <v>13.98</v>
          </cell>
          <cell r="AS212">
            <v>15.51</v>
          </cell>
          <cell r="AT212">
            <v>0</v>
          </cell>
          <cell r="AU212">
            <v>0</v>
          </cell>
          <cell r="AV212">
            <v>0</v>
          </cell>
          <cell r="AW212">
            <v>0</v>
          </cell>
          <cell r="AX212">
            <v>0</v>
          </cell>
          <cell r="AY212">
            <v>0</v>
          </cell>
          <cell r="AZ212">
            <v>0</v>
          </cell>
          <cell r="BA212">
            <v>0</v>
          </cell>
        </row>
        <row r="213">
          <cell r="B213">
            <v>30</v>
          </cell>
          <cell r="C213">
            <v>0</v>
          </cell>
          <cell r="D213">
            <v>0</v>
          </cell>
          <cell r="E213">
            <v>0</v>
          </cell>
          <cell r="F213">
            <v>0</v>
          </cell>
          <cell r="G213">
            <v>0</v>
          </cell>
          <cell r="H213">
            <v>0</v>
          </cell>
          <cell r="I213">
            <v>0</v>
          </cell>
          <cell r="J213">
            <v>0</v>
          </cell>
          <cell r="K213">
            <v>0</v>
          </cell>
          <cell r="L213">
            <v>0</v>
          </cell>
          <cell r="M213">
            <v>0</v>
          </cell>
          <cell r="N213">
            <v>19.399999999999999</v>
          </cell>
          <cell r="O213">
            <v>11.1</v>
          </cell>
          <cell r="P213">
            <v>20.399999999999999</v>
          </cell>
          <cell r="Q213">
            <v>13.3</v>
          </cell>
          <cell r="R213">
            <v>16</v>
          </cell>
          <cell r="S213">
            <v>6.2</v>
          </cell>
          <cell r="T213">
            <v>13.3</v>
          </cell>
          <cell r="U213">
            <v>18.100000000000001</v>
          </cell>
          <cell r="V213">
            <v>12.8</v>
          </cell>
          <cell r="W213">
            <v>27.8</v>
          </cell>
          <cell r="X213">
            <v>16.600000000000001</v>
          </cell>
          <cell r="Y213">
            <v>10.199999999999999</v>
          </cell>
          <cell r="Z213">
            <v>13</v>
          </cell>
          <cell r="AA213">
            <v>20.399999999999999</v>
          </cell>
          <cell r="AB213">
            <v>11.7</v>
          </cell>
          <cell r="AC213">
            <v>9.4</v>
          </cell>
          <cell r="AD213">
            <v>81.400000000000006</v>
          </cell>
          <cell r="AE213">
            <v>14.9</v>
          </cell>
          <cell r="AF213">
            <v>16.5</v>
          </cell>
          <cell r="AG213">
            <v>10.9</v>
          </cell>
          <cell r="AH213">
            <v>10</v>
          </cell>
          <cell r="AI213">
            <v>9.6999999999999993</v>
          </cell>
          <cell r="AJ213">
            <v>16.5</v>
          </cell>
          <cell r="AK213">
            <v>11</v>
          </cell>
          <cell r="AL213">
            <v>30.44</v>
          </cell>
          <cell r="AM213">
            <v>11.25</v>
          </cell>
          <cell r="AN213">
            <v>11.85</v>
          </cell>
          <cell r="AO213">
            <v>16.21</v>
          </cell>
          <cell r="AP213">
            <v>11.85</v>
          </cell>
          <cell r="AQ213">
            <v>11.02</v>
          </cell>
          <cell r="AR213">
            <v>47.7</v>
          </cell>
          <cell r="AS213">
            <v>15.18</v>
          </cell>
          <cell r="AT213">
            <v>0</v>
          </cell>
          <cell r="AU213">
            <v>0</v>
          </cell>
          <cell r="AV213">
            <v>0</v>
          </cell>
          <cell r="AW213">
            <v>0</v>
          </cell>
          <cell r="AX213">
            <v>0</v>
          </cell>
          <cell r="AY213">
            <v>0</v>
          </cell>
          <cell r="AZ213">
            <v>0</v>
          </cell>
          <cell r="BA213">
            <v>0</v>
          </cell>
        </row>
        <row r="214">
          <cell r="B214">
            <v>31</v>
          </cell>
          <cell r="C214">
            <v>0</v>
          </cell>
          <cell r="D214">
            <v>0</v>
          </cell>
          <cell r="E214">
            <v>0</v>
          </cell>
          <cell r="F214">
            <v>0</v>
          </cell>
          <cell r="G214">
            <v>0</v>
          </cell>
          <cell r="H214">
            <v>0</v>
          </cell>
          <cell r="I214">
            <v>0</v>
          </cell>
          <cell r="J214">
            <v>0</v>
          </cell>
          <cell r="K214">
            <v>0</v>
          </cell>
          <cell r="L214">
            <v>0</v>
          </cell>
          <cell r="M214">
            <v>0</v>
          </cell>
          <cell r="N214">
            <v>19.399999999999999</v>
          </cell>
          <cell r="O214">
            <v>10.5</v>
          </cell>
          <cell r="P214">
            <v>43.3</v>
          </cell>
          <cell r="Q214">
            <v>13.5</v>
          </cell>
          <cell r="R214">
            <v>15.4</v>
          </cell>
          <cell r="S214">
            <v>6.2</v>
          </cell>
          <cell r="T214">
            <v>19.2</v>
          </cell>
          <cell r="U214">
            <v>17.5</v>
          </cell>
          <cell r="V214">
            <v>12.8</v>
          </cell>
          <cell r="W214">
            <v>25.5</v>
          </cell>
          <cell r="X214">
            <v>16.100000000000001</v>
          </cell>
          <cell r="Y214">
            <v>10.1</v>
          </cell>
          <cell r="Z214">
            <v>10.9</v>
          </cell>
          <cell r="AA214">
            <v>16.5</v>
          </cell>
          <cell r="AB214">
            <v>11.1</v>
          </cell>
          <cell r="AC214">
            <v>10.1</v>
          </cell>
          <cell r="AD214">
            <v>87.7</v>
          </cell>
          <cell r="AE214">
            <v>14.9</v>
          </cell>
          <cell r="AF214">
            <v>39.4</v>
          </cell>
          <cell r="AG214">
            <v>10.6</v>
          </cell>
          <cell r="AH214">
            <v>11.6</v>
          </cell>
          <cell r="AI214">
            <v>9.6</v>
          </cell>
          <cell r="AJ214">
            <v>11.5</v>
          </cell>
          <cell r="AK214">
            <v>12.3</v>
          </cell>
          <cell r="AL214">
            <v>23.56</v>
          </cell>
          <cell r="AM214">
            <v>10.98</v>
          </cell>
          <cell r="AN214">
            <v>11.08</v>
          </cell>
          <cell r="AO214">
            <v>13.21</v>
          </cell>
          <cell r="AP214">
            <v>13.21</v>
          </cell>
          <cell r="AQ214">
            <v>11.7</v>
          </cell>
          <cell r="AR214">
            <v>16.21</v>
          </cell>
          <cell r="AS214">
            <v>13.98</v>
          </cell>
          <cell r="AT214">
            <v>0</v>
          </cell>
          <cell r="AU214">
            <v>0</v>
          </cell>
          <cell r="AV214">
            <v>0</v>
          </cell>
          <cell r="AW214">
            <v>0</v>
          </cell>
          <cell r="AX214">
            <v>0</v>
          </cell>
          <cell r="AY214">
            <v>0</v>
          </cell>
          <cell r="AZ214">
            <v>0</v>
          </cell>
          <cell r="BA214">
            <v>0</v>
          </cell>
        </row>
        <row r="215">
          <cell r="B215">
            <v>1</v>
          </cell>
          <cell r="C215">
            <v>0</v>
          </cell>
          <cell r="D215">
            <v>0</v>
          </cell>
          <cell r="E215">
            <v>0</v>
          </cell>
          <cell r="F215">
            <v>0</v>
          </cell>
          <cell r="G215">
            <v>0</v>
          </cell>
          <cell r="H215">
            <v>0</v>
          </cell>
          <cell r="I215">
            <v>0</v>
          </cell>
          <cell r="J215">
            <v>0</v>
          </cell>
          <cell r="K215">
            <v>0</v>
          </cell>
          <cell r="L215">
            <v>0</v>
          </cell>
          <cell r="M215">
            <v>0</v>
          </cell>
          <cell r="N215">
            <v>17.600000000000001</v>
          </cell>
          <cell r="O215">
            <v>11.1</v>
          </cell>
          <cell r="P215">
            <v>34</v>
          </cell>
          <cell r="Q215">
            <v>16.600000000000001</v>
          </cell>
          <cell r="R215">
            <v>15.5</v>
          </cell>
          <cell r="S215">
            <v>8</v>
          </cell>
          <cell r="T215">
            <v>78.400000000000006</v>
          </cell>
          <cell r="U215">
            <v>11.2</v>
          </cell>
          <cell r="V215">
            <v>21.2</v>
          </cell>
          <cell r="W215">
            <v>14.7</v>
          </cell>
          <cell r="X215">
            <v>16.100000000000001</v>
          </cell>
          <cell r="Y215">
            <v>9.6999999999999993</v>
          </cell>
          <cell r="Z215">
            <v>9.8000000000000007</v>
          </cell>
          <cell r="AA215">
            <v>16.5</v>
          </cell>
          <cell r="AB215">
            <v>9.5</v>
          </cell>
          <cell r="AC215">
            <v>9.8000000000000007</v>
          </cell>
          <cell r="AD215">
            <v>126.7</v>
          </cell>
          <cell r="AE215">
            <v>14.6</v>
          </cell>
          <cell r="AF215">
            <v>19.5</v>
          </cell>
          <cell r="AG215">
            <v>10.199999999999999</v>
          </cell>
          <cell r="AH215">
            <v>20.6</v>
          </cell>
          <cell r="AI215">
            <v>9.1</v>
          </cell>
          <cell r="AJ215">
            <v>10.8</v>
          </cell>
          <cell r="AK215">
            <v>12.36</v>
          </cell>
          <cell r="AL215">
            <v>37.979999999999997</v>
          </cell>
          <cell r="AM215">
            <v>10.9</v>
          </cell>
          <cell r="AN215">
            <v>17.75</v>
          </cell>
          <cell r="AO215">
            <v>12.76</v>
          </cell>
          <cell r="AP215">
            <v>11.33</v>
          </cell>
          <cell r="AQ215">
            <v>20.98</v>
          </cell>
          <cell r="AR215">
            <v>13.98</v>
          </cell>
          <cell r="AS215">
            <v>13.46</v>
          </cell>
          <cell r="AT215">
            <v>0</v>
          </cell>
          <cell r="AU215">
            <v>0</v>
          </cell>
          <cell r="AV215">
            <v>0</v>
          </cell>
          <cell r="AW215">
            <v>0</v>
          </cell>
          <cell r="AX215">
            <v>0</v>
          </cell>
          <cell r="AY215">
            <v>0</v>
          </cell>
          <cell r="AZ215">
            <v>0</v>
          </cell>
          <cell r="BA215">
            <v>0</v>
          </cell>
        </row>
        <row r="216">
          <cell r="B216">
            <v>2</v>
          </cell>
          <cell r="C216">
            <v>0</v>
          </cell>
          <cell r="D216">
            <v>0</v>
          </cell>
          <cell r="E216">
            <v>0</v>
          </cell>
          <cell r="F216">
            <v>0</v>
          </cell>
          <cell r="G216">
            <v>0</v>
          </cell>
          <cell r="H216">
            <v>0</v>
          </cell>
          <cell r="I216">
            <v>0</v>
          </cell>
          <cell r="J216">
            <v>0</v>
          </cell>
          <cell r="K216">
            <v>0</v>
          </cell>
          <cell r="L216">
            <v>0</v>
          </cell>
          <cell r="M216">
            <v>0</v>
          </cell>
          <cell r="N216">
            <v>16</v>
          </cell>
          <cell r="O216">
            <v>10.4</v>
          </cell>
          <cell r="P216">
            <v>32.700000000000003</v>
          </cell>
          <cell r="Q216">
            <v>16.5</v>
          </cell>
          <cell r="R216">
            <v>15.4</v>
          </cell>
          <cell r="S216">
            <v>8</v>
          </cell>
          <cell r="T216">
            <v>29.7</v>
          </cell>
          <cell r="U216">
            <v>7.4</v>
          </cell>
          <cell r="V216">
            <v>21.2</v>
          </cell>
          <cell r="W216">
            <v>13.6</v>
          </cell>
          <cell r="X216">
            <v>15.9</v>
          </cell>
          <cell r="Y216">
            <v>9.5</v>
          </cell>
          <cell r="Z216">
            <v>9.6999999999999993</v>
          </cell>
          <cell r="AA216">
            <v>28.4</v>
          </cell>
          <cell r="AB216">
            <v>9.1999999999999993</v>
          </cell>
          <cell r="AC216">
            <v>9.6999999999999993</v>
          </cell>
          <cell r="AD216">
            <v>66.3</v>
          </cell>
          <cell r="AE216">
            <v>14.6</v>
          </cell>
          <cell r="AF216">
            <v>17.2</v>
          </cell>
          <cell r="AG216">
            <v>10.4</v>
          </cell>
          <cell r="AH216">
            <v>12.8</v>
          </cell>
          <cell r="AI216">
            <v>8.1</v>
          </cell>
          <cell r="AJ216">
            <v>11</v>
          </cell>
          <cell r="AK216">
            <v>15.51</v>
          </cell>
          <cell r="AL216">
            <v>63.34</v>
          </cell>
          <cell r="AM216">
            <v>10.94</v>
          </cell>
          <cell r="AN216">
            <v>10.91</v>
          </cell>
          <cell r="AO216">
            <v>12.55</v>
          </cell>
          <cell r="AP216">
            <v>11.15</v>
          </cell>
          <cell r="AQ216">
            <v>11.07</v>
          </cell>
          <cell r="AR216">
            <v>13.46</v>
          </cell>
          <cell r="AS216">
            <v>13.46</v>
          </cell>
          <cell r="AT216">
            <v>0</v>
          </cell>
          <cell r="AU216">
            <v>0</v>
          </cell>
          <cell r="AV216">
            <v>0</v>
          </cell>
          <cell r="AW216">
            <v>0</v>
          </cell>
          <cell r="AX216">
            <v>0</v>
          </cell>
          <cell r="AY216">
            <v>0</v>
          </cell>
          <cell r="AZ216">
            <v>0</v>
          </cell>
          <cell r="BA216">
            <v>0</v>
          </cell>
        </row>
        <row r="217">
          <cell r="B217">
            <v>3</v>
          </cell>
          <cell r="C217">
            <v>0</v>
          </cell>
          <cell r="D217">
            <v>0</v>
          </cell>
          <cell r="E217">
            <v>0</v>
          </cell>
          <cell r="F217">
            <v>0</v>
          </cell>
          <cell r="G217">
            <v>0</v>
          </cell>
          <cell r="H217">
            <v>0</v>
          </cell>
          <cell r="I217">
            <v>0</v>
          </cell>
          <cell r="J217">
            <v>0</v>
          </cell>
          <cell r="K217">
            <v>0</v>
          </cell>
          <cell r="L217">
            <v>0</v>
          </cell>
          <cell r="M217">
            <v>0</v>
          </cell>
          <cell r="N217">
            <v>14.4</v>
          </cell>
          <cell r="O217">
            <v>12.9</v>
          </cell>
          <cell r="P217">
            <v>25.9</v>
          </cell>
          <cell r="Q217">
            <v>18</v>
          </cell>
          <cell r="R217">
            <v>15.2</v>
          </cell>
          <cell r="S217">
            <v>8</v>
          </cell>
          <cell r="T217">
            <v>18.600000000000001</v>
          </cell>
          <cell r="U217">
            <v>17</v>
          </cell>
          <cell r="V217">
            <v>16</v>
          </cell>
          <cell r="W217">
            <v>14.6</v>
          </cell>
          <cell r="X217">
            <v>15.7</v>
          </cell>
          <cell r="Y217">
            <v>9.3000000000000007</v>
          </cell>
          <cell r="Z217">
            <v>9.4</v>
          </cell>
          <cell r="AA217">
            <v>18.7</v>
          </cell>
          <cell r="AB217">
            <v>9.1999999999999993</v>
          </cell>
          <cell r="AC217">
            <v>9.5</v>
          </cell>
          <cell r="AD217">
            <v>63.7</v>
          </cell>
          <cell r="AE217">
            <v>15.9</v>
          </cell>
          <cell r="AF217">
            <v>15.4</v>
          </cell>
          <cell r="AG217">
            <v>9.8000000000000007</v>
          </cell>
          <cell r="AH217">
            <v>11</v>
          </cell>
          <cell r="AI217">
            <v>7.9</v>
          </cell>
          <cell r="AJ217">
            <v>10.8</v>
          </cell>
          <cell r="AK217">
            <v>14.56</v>
          </cell>
          <cell r="AL217">
            <v>43.1</v>
          </cell>
          <cell r="AM217">
            <v>11.46</v>
          </cell>
          <cell r="AN217">
            <v>10.9</v>
          </cell>
          <cell r="AO217">
            <v>12.36</v>
          </cell>
          <cell r="AP217">
            <v>10.9</v>
          </cell>
          <cell r="AQ217">
            <v>11.01</v>
          </cell>
          <cell r="AR217">
            <v>13.46</v>
          </cell>
          <cell r="AS217">
            <v>13.46</v>
          </cell>
          <cell r="AT217">
            <v>0</v>
          </cell>
          <cell r="AU217">
            <v>0</v>
          </cell>
          <cell r="AV217">
            <v>0</v>
          </cell>
          <cell r="AW217">
            <v>0</v>
          </cell>
          <cell r="AX217">
            <v>0</v>
          </cell>
          <cell r="AY217">
            <v>0</v>
          </cell>
          <cell r="AZ217">
            <v>0</v>
          </cell>
          <cell r="BA217">
            <v>0</v>
          </cell>
        </row>
        <row r="218">
          <cell r="B218">
            <v>4</v>
          </cell>
          <cell r="C218">
            <v>0</v>
          </cell>
          <cell r="D218">
            <v>0</v>
          </cell>
          <cell r="E218">
            <v>0</v>
          </cell>
          <cell r="F218">
            <v>0</v>
          </cell>
          <cell r="G218">
            <v>0</v>
          </cell>
          <cell r="H218">
            <v>0</v>
          </cell>
          <cell r="I218">
            <v>0</v>
          </cell>
          <cell r="J218">
            <v>0</v>
          </cell>
          <cell r="K218">
            <v>0</v>
          </cell>
          <cell r="L218">
            <v>0</v>
          </cell>
          <cell r="M218">
            <v>0</v>
          </cell>
          <cell r="N218">
            <v>17.8</v>
          </cell>
          <cell r="O218">
            <v>11.1</v>
          </cell>
          <cell r="P218">
            <v>22.6</v>
          </cell>
          <cell r="Q218">
            <v>15.9</v>
          </cell>
          <cell r="R218">
            <v>29.7</v>
          </cell>
          <cell r="S218">
            <v>8</v>
          </cell>
          <cell r="T218">
            <v>17</v>
          </cell>
          <cell r="U218">
            <v>17.100000000000001</v>
          </cell>
          <cell r="V218">
            <v>15.8</v>
          </cell>
          <cell r="W218">
            <v>16.600000000000001</v>
          </cell>
          <cell r="X218">
            <v>15.5</v>
          </cell>
          <cell r="Y218">
            <v>9.1999999999999993</v>
          </cell>
          <cell r="Z218">
            <v>9.1999999999999993</v>
          </cell>
          <cell r="AA218">
            <v>33.200000000000003</v>
          </cell>
          <cell r="AB218">
            <v>8.8000000000000007</v>
          </cell>
          <cell r="AC218">
            <v>9.4</v>
          </cell>
          <cell r="AD218">
            <v>47.2</v>
          </cell>
          <cell r="AE218">
            <v>29.1</v>
          </cell>
          <cell r="AF218">
            <v>38</v>
          </cell>
          <cell r="AG218">
            <v>9.6999999999999993</v>
          </cell>
          <cell r="AH218">
            <v>10.5</v>
          </cell>
          <cell r="AI218">
            <v>7.7</v>
          </cell>
          <cell r="AJ218">
            <v>10.8</v>
          </cell>
          <cell r="AK218">
            <v>13.21</v>
          </cell>
          <cell r="AL218">
            <v>33.31</v>
          </cell>
          <cell r="AM218">
            <v>11.46</v>
          </cell>
          <cell r="AN218">
            <v>10.93</v>
          </cell>
          <cell r="AO218">
            <v>12</v>
          </cell>
          <cell r="AP218">
            <v>10.9</v>
          </cell>
          <cell r="AQ218">
            <v>11.15</v>
          </cell>
          <cell r="AR218">
            <v>13.46</v>
          </cell>
          <cell r="AS218">
            <v>12.98</v>
          </cell>
          <cell r="AT218">
            <v>0</v>
          </cell>
          <cell r="AU218">
            <v>0</v>
          </cell>
          <cell r="AV218">
            <v>0</v>
          </cell>
          <cell r="AW218">
            <v>0</v>
          </cell>
          <cell r="AX218">
            <v>0</v>
          </cell>
          <cell r="AY218">
            <v>0</v>
          </cell>
          <cell r="AZ218">
            <v>0</v>
          </cell>
          <cell r="BA218">
            <v>0</v>
          </cell>
        </row>
        <row r="219">
          <cell r="B219">
            <v>5</v>
          </cell>
          <cell r="C219">
            <v>0</v>
          </cell>
          <cell r="D219">
            <v>0</v>
          </cell>
          <cell r="E219">
            <v>0</v>
          </cell>
          <cell r="F219">
            <v>0</v>
          </cell>
          <cell r="G219">
            <v>0</v>
          </cell>
          <cell r="H219">
            <v>0</v>
          </cell>
          <cell r="I219">
            <v>0</v>
          </cell>
          <cell r="J219">
            <v>0</v>
          </cell>
          <cell r="K219">
            <v>0</v>
          </cell>
          <cell r="L219">
            <v>0</v>
          </cell>
          <cell r="M219">
            <v>0</v>
          </cell>
          <cell r="N219">
            <v>27</v>
          </cell>
          <cell r="O219">
            <v>11.1</v>
          </cell>
          <cell r="P219">
            <v>23.3</v>
          </cell>
          <cell r="Q219">
            <v>16.399999999999999</v>
          </cell>
          <cell r="R219">
            <v>15.4</v>
          </cell>
          <cell r="S219">
            <v>8</v>
          </cell>
          <cell r="T219">
            <v>16</v>
          </cell>
          <cell r="U219">
            <v>16.8</v>
          </cell>
          <cell r="V219">
            <v>15.8</v>
          </cell>
          <cell r="W219">
            <v>20.2</v>
          </cell>
          <cell r="X219">
            <v>15.3</v>
          </cell>
          <cell r="Y219">
            <v>9</v>
          </cell>
          <cell r="Z219">
            <v>11.4</v>
          </cell>
          <cell r="AA219">
            <v>24.4</v>
          </cell>
          <cell r="AB219">
            <v>8.8000000000000007</v>
          </cell>
          <cell r="AC219">
            <v>9.4</v>
          </cell>
          <cell r="AD219">
            <v>100.1</v>
          </cell>
          <cell r="AE219">
            <v>15.4</v>
          </cell>
          <cell r="AF219">
            <v>19.600000000000001</v>
          </cell>
          <cell r="AG219">
            <v>9.3000000000000007</v>
          </cell>
          <cell r="AH219">
            <v>10.1</v>
          </cell>
          <cell r="AI219">
            <v>7.5</v>
          </cell>
          <cell r="AJ219">
            <v>10.8</v>
          </cell>
          <cell r="AK219">
            <v>12.36</v>
          </cell>
          <cell r="AL219">
            <v>27.77</v>
          </cell>
          <cell r="AM219">
            <v>11.59</v>
          </cell>
          <cell r="AN219">
            <v>11.08</v>
          </cell>
          <cell r="AO219">
            <v>11.7</v>
          </cell>
          <cell r="AP219">
            <v>10.9</v>
          </cell>
          <cell r="AQ219">
            <v>11.48</v>
          </cell>
          <cell r="AR219">
            <v>13.46</v>
          </cell>
          <cell r="AS219">
            <v>13.46</v>
          </cell>
          <cell r="AT219">
            <v>0</v>
          </cell>
          <cell r="AU219">
            <v>0</v>
          </cell>
          <cell r="AV219">
            <v>0</v>
          </cell>
          <cell r="AW219">
            <v>0</v>
          </cell>
          <cell r="AX219">
            <v>0</v>
          </cell>
          <cell r="AY219">
            <v>0</v>
          </cell>
          <cell r="AZ219">
            <v>0</v>
          </cell>
          <cell r="BA219">
            <v>0</v>
          </cell>
        </row>
        <row r="220">
          <cell r="B220">
            <v>6</v>
          </cell>
          <cell r="C220">
            <v>0</v>
          </cell>
          <cell r="D220">
            <v>0</v>
          </cell>
          <cell r="E220">
            <v>0</v>
          </cell>
          <cell r="F220">
            <v>0</v>
          </cell>
          <cell r="G220">
            <v>0</v>
          </cell>
          <cell r="H220">
            <v>0</v>
          </cell>
          <cell r="I220">
            <v>0</v>
          </cell>
          <cell r="J220">
            <v>0</v>
          </cell>
          <cell r="K220">
            <v>0</v>
          </cell>
          <cell r="L220">
            <v>0</v>
          </cell>
          <cell r="M220">
            <v>0</v>
          </cell>
          <cell r="N220">
            <v>23</v>
          </cell>
          <cell r="O220">
            <v>11.1</v>
          </cell>
          <cell r="P220">
            <v>21.3</v>
          </cell>
          <cell r="Q220">
            <v>16.899999999999999</v>
          </cell>
          <cell r="R220">
            <v>15.4</v>
          </cell>
          <cell r="S220">
            <v>8</v>
          </cell>
          <cell r="T220">
            <v>16</v>
          </cell>
          <cell r="U220">
            <v>16.399999999999999</v>
          </cell>
          <cell r="V220">
            <v>15.2</v>
          </cell>
          <cell r="W220">
            <v>15</v>
          </cell>
          <cell r="X220">
            <v>15.3</v>
          </cell>
          <cell r="Y220">
            <v>10</v>
          </cell>
          <cell r="Z220">
            <v>10.8</v>
          </cell>
          <cell r="AA220">
            <v>22.5</v>
          </cell>
          <cell r="AB220">
            <v>12.2</v>
          </cell>
          <cell r="AC220">
            <v>9.5</v>
          </cell>
          <cell r="AD220">
            <v>33.299999999999997</v>
          </cell>
          <cell r="AE220">
            <v>15.3</v>
          </cell>
          <cell r="AF220">
            <v>18.600000000000001</v>
          </cell>
          <cell r="AG220">
            <v>9</v>
          </cell>
          <cell r="AH220">
            <v>10</v>
          </cell>
          <cell r="AI220">
            <v>7</v>
          </cell>
          <cell r="AJ220">
            <v>10.4</v>
          </cell>
          <cell r="AK220">
            <v>11.5</v>
          </cell>
          <cell r="AL220">
            <v>26.5</v>
          </cell>
          <cell r="AM220">
            <v>11.85</v>
          </cell>
          <cell r="AN220">
            <v>11.08</v>
          </cell>
          <cell r="AO220">
            <v>34.82</v>
          </cell>
          <cell r="AP220">
            <v>14.27</v>
          </cell>
          <cell r="AQ220">
            <v>11.48</v>
          </cell>
          <cell r="AR220">
            <v>13.46</v>
          </cell>
          <cell r="AS220">
            <v>13.46</v>
          </cell>
          <cell r="AT220">
            <v>0</v>
          </cell>
          <cell r="AU220">
            <v>0</v>
          </cell>
          <cell r="AV220">
            <v>0</v>
          </cell>
          <cell r="AW220">
            <v>0</v>
          </cell>
          <cell r="AX220">
            <v>0</v>
          </cell>
          <cell r="AY220">
            <v>0</v>
          </cell>
          <cell r="AZ220">
            <v>0</v>
          </cell>
          <cell r="BA220">
            <v>0</v>
          </cell>
        </row>
        <row r="221">
          <cell r="B221">
            <v>7</v>
          </cell>
          <cell r="C221">
            <v>0</v>
          </cell>
          <cell r="D221">
            <v>0</v>
          </cell>
          <cell r="E221">
            <v>0</v>
          </cell>
          <cell r="F221">
            <v>0</v>
          </cell>
          <cell r="G221">
            <v>0</v>
          </cell>
          <cell r="H221">
            <v>0</v>
          </cell>
          <cell r="I221">
            <v>0</v>
          </cell>
          <cell r="J221">
            <v>0</v>
          </cell>
          <cell r="K221">
            <v>0</v>
          </cell>
          <cell r="L221">
            <v>0</v>
          </cell>
          <cell r="M221">
            <v>0</v>
          </cell>
          <cell r="N221">
            <v>23</v>
          </cell>
          <cell r="O221">
            <v>10</v>
          </cell>
          <cell r="P221">
            <v>22.1</v>
          </cell>
          <cell r="Q221">
            <v>15</v>
          </cell>
          <cell r="R221">
            <v>15.4</v>
          </cell>
          <cell r="S221">
            <v>8</v>
          </cell>
          <cell r="T221">
            <v>16</v>
          </cell>
          <cell r="U221">
            <v>16.3</v>
          </cell>
          <cell r="V221">
            <v>12.7</v>
          </cell>
          <cell r="W221">
            <v>13.6</v>
          </cell>
          <cell r="X221">
            <v>15.7</v>
          </cell>
          <cell r="Y221">
            <v>10.8</v>
          </cell>
          <cell r="Z221">
            <v>11.1</v>
          </cell>
          <cell r="AA221">
            <v>20.3</v>
          </cell>
          <cell r="AB221">
            <v>14.5</v>
          </cell>
          <cell r="AC221">
            <v>9.5</v>
          </cell>
          <cell r="AD221">
            <v>30.2</v>
          </cell>
          <cell r="AE221">
            <v>14.7</v>
          </cell>
          <cell r="AF221">
            <v>16.899999999999999</v>
          </cell>
          <cell r="AG221">
            <v>9.1999999999999993</v>
          </cell>
          <cell r="AH221">
            <v>9.5</v>
          </cell>
          <cell r="AI221">
            <v>7</v>
          </cell>
          <cell r="AJ221">
            <v>10.199999999999999</v>
          </cell>
          <cell r="AK221">
            <v>11.33</v>
          </cell>
          <cell r="AL221">
            <v>24.13</v>
          </cell>
          <cell r="AM221">
            <v>11.15</v>
          </cell>
          <cell r="AN221">
            <v>11.08</v>
          </cell>
          <cell r="AO221">
            <v>22.47</v>
          </cell>
          <cell r="AP221">
            <v>12.98</v>
          </cell>
          <cell r="AQ221">
            <v>11.48</v>
          </cell>
          <cell r="AR221">
            <v>13.46</v>
          </cell>
          <cell r="AS221">
            <v>13.46</v>
          </cell>
          <cell r="AT221">
            <v>0</v>
          </cell>
          <cell r="AU221">
            <v>0</v>
          </cell>
          <cell r="AV221">
            <v>0</v>
          </cell>
          <cell r="AW221">
            <v>0</v>
          </cell>
          <cell r="AX221">
            <v>0</v>
          </cell>
          <cell r="AY221">
            <v>0</v>
          </cell>
          <cell r="AZ221">
            <v>0</v>
          </cell>
          <cell r="BA221">
            <v>0</v>
          </cell>
        </row>
        <row r="222">
          <cell r="B222">
            <v>8</v>
          </cell>
          <cell r="C222">
            <v>0</v>
          </cell>
          <cell r="D222">
            <v>0</v>
          </cell>
          <cell r="E222">
            <v>0</v>
          </cell>
          <cell r="F222">
            <v>0</v>
          </cell>
          <cell r="G222">
            <v>0</v>
          </cell>
          <cell r="H222">
            <v>0</v>
          </cell>
          <cell r="I222">
            <v>0</v>
          </cell>
          <cell r="J222">
            <v>0</v>
          </cell>
          <cell r="K222">
            <v>0</v>
          </cell>
          <cell r="L222">
            <v>0</v>
          </cell>
          <cell r="M222">
            <v>0</v>
          </cell>
          <cell r="N222">
            <v>19.399999999999999</v>
          </cell>
          <cell r="O222">
            <v>10.1</v>
          </cell>
          <cell r="P222">
            <v>20.399999999999999</v>
          </cell>
          <cell r="Q222">
            <v>14.9</v>
          </cell>
          <cell r="R222">
            <v>15</v>
          </cell>
          <cell r="S222">
            <v>8</v>
          </cell>
          <cell r="T222">
            <v>15.8</v>
          </cell>
          <cell r="U222">
            <v>16.5</v>
          </cell>
          <cell r="V222">
            <v>11.2</v>
          </cell>
          <cell r="W222">
            <v>15.1</v>
          </cell>
          <cell r="X222">
            <v>15.7</v>
          </cell>
          <cell r="Y222">
            <v>9.3000000000000007</v>
          </cell>
          <cell r="Z222">
            <v>9.1999999999999993</v>
          </cell>
          <cell r="AA222">
            <v>19.7</v>
          </cell>
          <cell r="AB222">
            <v>37.700000000000003</v>
          </cell>
          <cell r="AC222">
            <v>9.1999999999999993</v>
          </cell>
          <cell r="AD222">
            <v>27.7</v>
          </cell>
          <cell r="AE222">
            <v>14.9</v>
          </cell>
          <cell r="AF222">
            <v>16</v>
          </cell>
          <cell r="AG222">
            <v>9.1</v>
          </cell>
          <cell r="AH222">
            <v>12.3</v>
          </cell>
          <cell r="AI222">
            <v>7</v>
          </cell>
          <cell r="AJ222">
            <v>10.4</v>
          </cell>
          <cell r="AK222">
            <v>11.02</v>
          </cell>
          <cell r="AL222">
            <v>20.93</v>
          </cell>
          <cell r="AM222">
            <v>10.94</v>
          </cell>
          <cell r="AN222">
            <v>11.08</v>
          </cell>
          <cell r="AO222">
            <v>44.9</v>
          </cell>
          <cell r="AP222">
            <v>11.33</v>
          </cell>
          <cell r="AQ222">
            <v>11.48</v>
          </cell>
          <cell r="AR222">
            <v>13.46</v>
          </cell>
          <cell r="AS222">
            <v>13.33</v>
          </cell>
          <cell r="AT222">
            <v>0</v>
          </cell>
          <cell r="AU222">
            <v>0</v>
          </cell>
          <cell r="AV222">
            <v>0</v>
          </cell>
          <cell r="AW222">
            <v>0</v>
          </cell>
          <cell r="AX222">
            <v>0</v>
          </cell>
          <cell r="AY222">
            <v>0</v>
          </cell>
          <cell r="AZ222">
            <v>0</v>
          </cell>
          <cell r="BA222">
            <v>0</v>
          </cell>
        </row>
        <row r="223">
          <cell r="B223">
            <v>9</v>
          </cell>
          <cell r="C223">
            <v>0</v>
          </cell>
          <cell r="D223">
            <v>0</v>
          </cell>
          <cell r="E223">
            <v>0</v>
          </cell>
          <cell r="F223">
            <v>0</v>
          </cell>
          <cell r="G223">
            <v>0</v>
          </cell>
          <cell r="H223">
            <v>0</v>
          </cell>
          <cell r="I223">
            <v>0</v>
          </cell>
          <cell r="J223">
            <v>0</v>
          </cell>
          <cell r="K223">
            <v>0</v>
          </cell>
          <cell r="L223">
            <v>0</v>
          </cell>
          <cell r="M223">
            <v>0</v>
          </cell>
          <cell r="N223">
            <v>19.399999999999999</v>
          </cell>
          <cell r="O223">
            <v>8.9</v>
          </cell>
          <cell r="P223">
            <v>39.200000000000003</v>
          </cell>
          <cell r="Q223">
            <v>14.6</v>
          </cell>
          <cell r="R223">
            <v>13.7</v>
          </cell>
          <cell r="S223">
            <v>8</v>
          </cell>
          <cell r="T223">
            <v>16</v>
          </cell>
          <cell r="U223">
            <v>22.1</v>
          </cell>
          <cell r="V223">
            <v>8.9</v>
          </cell>
          <cell r="W223">
            <v>14.1</v>
          </cell>
          <cell r="X223">
            <v>17.600000000000001</v>
          </cell>
          <cell r="Y223">
            <v>9.3000000000000007</v>
          </cell>
          <cell r="Z223">
            <v>8.6</v>
          </cell>
          <cell r="AA223">
            <v>19.2</v>
          </cell>
          <cell r="AB223">
            <v>16.2</v>
          </cell>
          <cell r="AC223">
            <v>9.1999999999999993</v>
          </cell>
          <cell r="AD223">
            <v>23</v>
          </cell>
          <cell r="AE223">
            <v>15.3</v>
          </cell>
          <cell r="AF223">
            <v>17.3</v>
          </cell>
          <cell r="AG223">
            <v>8.6999999999999993</v>
          </cell>
          <cell r="AH223">
            <v>25.9</v>
          </cell>
          <cell r="AI223">
            <v>9.9</v>
          </cell>
          <cell r="AJ223">
            <v>10.4</v>
          </cell>
          <cell r="AK223">
            <v>11.24</v>
          </cell>
          <cell r="AL223">
            <v>19.489999999999998</v>
          </cell>
          <cell r="AM223">
            <v>11.02</v>
          </cell>
          <cell r="AN223">
            <v>11.08</v>
          </cell>
          <cell r="AO223">
            <v>24.13</v>
          </cell>
          <cell r="AP223">
            <v>11.33</v>
          </cell>
          <cell r="AQ223">
            <v>11.48</v>
          </cell>
          <cell r="AR223">
            <v>13.46</v>
          </cell>
          <cell r="AS223">
            <v>12.76</v>
          </cell>
          <cell r="AT223">
            <v>0</v>
          </cell>
          <cell r="AU223">
            <v>0</v>
          </cell>
          <cell r="AV223">
            <v>0</v>
          </cell>
          <cell r="AW223">
            <v>0</v>
          </cell>
          <cell r="AX223">
            <v>0</v>
          </cell>
          <cell r="AY223">
            <v>0</v>
          </cell>
          <cell r="AZ223">
            <v>0</v>
          </cell>
          <cell r="BA223">
            <v>0</v>
          </cell>
        </row>
        <row r="224">
          <cell r="B224">
            <v>10</v>
          </cell>
          <cell r="C224">
            <v>0</v>
          </cell>
          <cell r="D224">
            <v>0</v>
          </cell>
          <cell r="E224">
            <v>0</v>
          </cell>
          <cell r="F224">
            <v>0</v>
          </cell>
          <cell r="G224">
            <v>0</v>
          </cell>
          <cell r="H224">
            <v>0</v>
          </cell>
          <cell r="I224">
            <v>0</v>
          </cell>
          <cell r="J224">
            <v>0</v>
          </cell>
          <cell r="K224">
            <v>0</v>
          </cell>
          <cell r="L224">
            <v>0</v>
          </cell>
          <cell r="M224">
            <v>0</v>
          </cell>
          <cell r="N224">
            <v>14.4</v>
          </cell>
          <cell r="O224">
            <v>8.6</v>
          </cell>
          <cell r="P224">
            <v>36.299999999999997</v>
          </cell>
          <cell r="Q224">
            <v>14.5</v>
          </cell>
          <cell r="R224">
            <v>13.3</v>
          </cell>
          <cell r="S224">
            <v>8</v>
          </cell>
          <cell r="T224">
            <v>16</v>
          </cell>
          <cell r="U224">
            <v>13.4</v>
          </cell>
          <cell r="V224">
            <v>9.6</v>
          </cell>
          <cell r="W224">
            <v>17.600000000000001</v>
          </cell>
          <cell r="X224">
            <v>15.3</v>
          </cell>
          <cell r="Y224">
            <v>8.8000000000000007</v>
          </cell>
          <cell r="Z224">
            <v>8.5</v>
          </cell>
          <cell r="AA224">
            <v>18.5</v>
          </cell>
          <cell r="AB224">
            <v>63.6</v>
          </cell>
          <cell r="AC224">
            <v>9.1999999999999993</v>
          </cell>
          <cell r="AD224">
            <v>25.2</v>
          </cell>
          <cell r="AE224">
            <v>14.6</v>
          </cell>
          <cell r="AF224">
            <v>17.2</v>
          </cell>
          <cell r="AG224">
            <v>7.8</v>
          </cell>
          <cell r="AH224">
            <v>25</v>
          </cell>
          <cell r="AI224">
            <v>7.5</v>
          </cell>
          <cell r="AJ224">
            <v>11.5</v>
          </cell>
          <cell r="AK224">
            <v>10.97</v>
          </cell>
          <cell r="AL224">
            <v>25.89</v>
          </cell>
          <cell r="AM224">
            <v>11.15</v>
          </cell>
          <cell r="AN224">
            <v>11.08</v>
          </cell>
          <cell r="AO224">
            <v>20.440000000000001</v>
          </cell>
          <cell r="AP224">
            <v>11.08</v>
          </cell>
          <cell r="AQ224">
            <v>11.48</v>
          </cell>
          <cell r="AR224">
            <v>13.46</v>
          </cell>
          <cell r="AS224">
            <v>12.76</v>
          </cell>
          <cell r="AT224">
            <v>0</v>
          </cell>
          <cell r="AU224">
            <v>0</v>
          </cell>
          <cell r="AV224">
            <v>0</v>
          </cell>
          <cell r="AW224">
            <v>0</v>
          </cell>
          <cell r="AX224">
            <v>0</v>
          </cell>
          <cell r="AY224">
            <v>0</v>
          </cell>
          <cell r="AZ224">
            <v>0</v>
          </cell>
          <cell r="BA224">
            <v>0</v>
          </cell>
        </row>
        <row r="225">
          <cell r="B225">
            <v>11</v>
          </cell>
          <cell r="C225">
            <v>0</v>
          </cell>
          <cell r="D225">
            <v>0</v>
          </cell>
          <cell r="E225">
            <v>0</v>
          </cell>
          <cell r="F225">
            <v>0</v>
          </cell>
          <cell r="G225">
            <v>0</v>
          </cell>
          <cell r="H225">
            <v>0</v>
          </cell>
          <cell r="I225">
            <v>0</v>
          </cell>
          <cell r="J225">
            <v>0</v>
          </cell>
          <cell r="K225">
            <v>0</v>
          </cell>
          <cell r="L225">
            <v>0</v>
          </cell>
          <cell r="M225">
            <v>0</v>
          </cell>
          <cell r="N225">
            <v>14.4</v>
          </cell>
          <cell r="O225">
            <v>11.4</v>
          </cell>
          <cell r="P225">
            <v>25.4</v>
          </cell>
          <cell r="Q225">
            <v>14.3</v>
          </cell>
          <cell r="R225">
            <v>11.6</v>
          </cell>
          <cell r="S225">
            <v>7.6</v>
          </cell>
          <cell r="T225">
            <v>16</v>
          </cell>
          <cell r="U225">
            <v>13</v>
          </cell>
          <cell r="V225">
            <v>8.8000000000000007</v>
          </cell>
          <cell r="W225">
            <v>13.6</v>
          </cell>
          <cell r="X225">
            <v>15.1</v>
          </cell>
          <cell r="Y225">
            <v>8.6999999999999993</v>
          </cell>
          <cell r="Z225">
            <v>8.6</v>
          </cell>
          <cell r="AA225">
            <v>18.5</v>
          </cell>
          <cell r="AB225">
            <v>21.3</v>
          </cell>
          <cell r="AC225">
            <v>8.9</v>
          </cell>
          <cell r="AD225">
            <v>23.9</v>
          </cell>
          <cell r="AE225">
            <v>13.8</v>
          </cell>
          <cell r="AF225">
            <v>15.8</v>
          </cell>
          <cell r="AG225">
            <v>7.5</v>
          </cell>
          <cell r="AH225">
            <v>15.2</v>
          </cell>
          <cell r="AI225">
            <v>15.4</v>
          </cell>
          <cell r="AJ225">
            <v>27.2</v>
          </cell>
          <cell r="AK225">
            <v>12.17</v>
          </cell>
          <cell r="AL225">
            <v>54.65</v>
          </cell>
          <cell r="AM225">
            <v>11.35</v>
          </cell>
          <cell r="AN225">
            <v>11.02</v>
          </cell>
          <cell r="AO225">
            <v>18.170000000000002</v>
          </cell>
          <cell r="AP225">
            <v>10.97</v>
          </cell>
          <cell r="AQ225">
            <v>11.35</v>
          </cell>
          <cell r="AR225">
            <v>13.46</v>
          </cell>
          <cell r="AS225">
            <v>12.76</v>
          </cell>
          <cell r="AT225">
            <v>0</v>
          </cell>
          <cell r="AU225">
            <v>0</v>
          </cell>
          <cell r="AV225">
            <v>0</v>
          </cell>
          <cell r="AW225">
            <v>0</v>
          </cell>
          <cell r="AX225">
            <v>0</v>
          </cell>
          <cell r="AY225">
            <v>0</v>
          </cell>
          <cell r="AZ225">
            <v>0</v>
          </cell>
          <cell r="BA225">
            <v>0</v>
          </cell>
        </row>
        <row r="226">
          <cell r="B226">
            <v>12</v>
          </cell>
          <cell r="C226">
            <v>0</v>
          </cell>
          <cell r="D226">
            <v>0</v>
          </cell>
          <cell r="E226">
            <v>0</v>
          </cell>
          <cell r="F226">
            <v>0</v>
          </cell>
          <cell r="G226">
            <v>0</v>
          </cell>
          <cell r="H226">
            <v>0</v>
          </cell>
          <cell r="I226">
            <v>0</v>
          </cell>
          <cell r="J226">
            <v>0</v>
          </cell>
          <cell r="K226">
            <v>0</v>
          </cell>
          <cell r="L226">
            <v>0</v>
          </cell>
          <cell r="M226">
            <v>0</v>
          </cell>
          <cell r="N226">
            <v>17.600000000000001</v>
          </cell>
          <cell r="O226">
            <v>10</v>
          </cell>
          <cell r="P226">
            <v>48.7</v>
          </cell>
          <cell r="Q226">
            <v>14.5</v>
          </cell>
          <cell r="R226">
            <v>11.4</v>
          </cell>
          <cell r="S226">
            <v>7.1</v>
          </cell>
          <cell r="T226">
            <v>15.7</v>
          </cell>
          <cell r="U226">
            <v>12.7</v>
          </cell>
          <cell r="V226">
            <v>8.9</v>
          </cell>
          <cell r="W226">
            <v>12.8</v>
          </cell>
          <cell r="X226">
            <v>19.2</v>
          </cell>
          <cell r="Y226">
            <v>8.4</v>
          </cell>
          <cell r="Z226">
            <v>10.8</v>
          </cell>
          <cell r="AA226">
            <v>50.9</v>
          </cell>
          <cell r="AB226">
            <v>17.3</v>
          </cell>
          <cell r="AC226">
            <v>8.6</v>
          </cell>
          <cell r="AD226">
            <v>37.700000000000003</v>
          </cell>
          <cell r="AE226">
            <v>13.6</v>
          </cell>
          <cell r="AF226">
            <v>14.4</v>
          </cell>
          <cell r="AG226">
            <v>8.6</v>
          </cell>
          <cell r="AH226">
            <v>12.6</v>
          </cell>
          <cell r="AI226">
            <v>9.6999999999999993</v>
          </cell>
          <cell r="AJ226">
            <v>14.9</v>
          </cell>
          <cell r="AK226">
            <v>11.44</v>
          </cell>
          <cell r="AL226">
            <v>34.06</v>
          </cell>
          <cell r="AM226">
            <v>11.59</v>
          </cell>
          <cell r="AN226">
            <v>11.02</v>
          </cell>
          <cell r="AO226">
            <v>16.96</v>
          </cell>
          <cell r="AP226">
            <v>10.91</v>
          </cell>
          <cell r="AQ226">
            <v>11.35</v>
          </cell>
          <cell r="AR226">
            <v>13.46</v>
          </cell>
          <cell r="AS226">
            <v>12.76</v>
          </cell>
          <cell r="AT226">
            <v>0</v>
          </cell>
          <cell r="AU226">
            <v>0</v>
          </cell>
          <cell r="AV226">
            <v>0</v>
          </cell>
          <cell r="AW226">
            <v>0</v>
          </cell>
          <cell r="AX226">
            <v>0</v>
          </cell>
          <cell r="AY226">
            <v>0</v>
          </cell>
          <cell r="AZ226">
            <v>0</v>
          </cell>
          <cell r="BA226">
            <v>0</v>
          </cell>
        </row>
        <row r="227">
          <cell r="B227">
            <v>13</v>
          </cell>
          <cell r="C227">
            <v>0</v>
          </cell>
          <cell r="D227">
            <v>0</v>
          </cell>
          <cell r="E227">
            <v>0</v>
          </cell>
          <cell r="F227">
            <v>0</v>
          </cell>
          <cell r="G227">
            <v>0</v>
          </cell>
          <cell r="H227">
            <v>0</v>
          </cell>
          <cell r="I227">
            <v>0</v>
          </cell>
          <cell r="J227">
            <v>0</v>
          </cell>
          <cell r="K227">
            <v>0</v>
          </cell>
          <cell r="L227">
            <v>0</v>
          </cell>
          <cell r="M227">
            <v>0</v>
          </cell>
          <cell r="N227">
            <v>14.4</v>
          </cell>
          <cell r="O227">
            <v>9.3000000000000007</v>
          </cell>
          <cell r="P227">
            <v>37.1</v>
          </cell>
          <cell r="Q227">
            <v>56.3</v>
          </cell>
          <cell r="R227">
            <v>11.2</v>
          </cell>
          <cell r="S227">
            <v>7.1</v>
          </cell>
          <cell r="T227">
            <v>16</v>
          </cell>
          <cell r="U227">
            <v>12.6</v>
          </cell>
          <cell r="V227">
            <v>8.9</v>
          </cell>
          <cell r="W227">
            <v>12.6</v>
          </cell>
          <cell r="X227">
            <v>29.5</v>
          </cell>
          <cell r="Y227">
            <v>8.1999999999999993</v>
          </cell>
          <cell r="Z227">
            <v>9.1999999999999993</v>
          </cell>
          <cell r="AA227">
            <v>19.5</v>
          </cell>
          <cell r="AB227">
            <v>14.6</v>
          </cell>
          <cell r="AC227">
            <v>9.5</v>
          </cell>
          <cell r="AD227">
            <v>31.2</v>
          </cell>
          <cell r="AE227">
            <v>14.9</v>
          </cell>
          <cell r="AF227">
            <v>15.4</v>
          </cell>
          <cell r="AG227">
            <v>7.9</v>
          </cell>
          <cell r="AH227">
            <v>12.2</v>
          </cell>
          <cell r="AI227">
            <v>7</v>
          </cell>
          <cell r="AJ227">
            <v>11.9</v>
          </cell>
          <cell r="AK227">
            <v>11.28</v>
          </cell>
          <cell r="AL227">
            <v>24.7</v>
          </cell>
          <cell r="AM227">
            <v>11.46</v>
          </cell>
          <cell r="AN227">
            <v>11.02</v>
          </cell>
          <cell r="AO227">
            <v>21.95</v>
          </cell>
          <cell r="AP227">
            <v>10.91</v>
          </cell>
          <cell r="AQ227">
            <v>11.35</v>
          </cell>
          <cell r="AR227">
            <v>13.46</v>
          </cell>
          <cell r="AS227">
            <v>12.76</v>
          </cell>
          <cell r="AT227">
            <v>0</v>
          </cell>
          <cell r="AU227">
            <v>0</v>
          </cell>
          <cell r="AV227">
            <v>0</v>
          </cell>
          <cell r="AW227">
            <v>0</v>
          </cell>
          <cell r="AX227">
            <v>0</v>
          </cell>
          <cell r="AY227">
            <v>0</v>
          </cell>
          <cell r="AZ227">
            <v>0</v>
          </cell>
          <cell r="BA227">
            <v>0</v>
          </cell>
        </row>
        <row r="228">
          <cell r="B228">
            <v>14</v>
          </cell>
          <cell r="C228">
            <v>0</v>
          </cell>
          <cell r="D228">
            <v>0</v>
          </cell>
          <cell r="E228">
            <v>0</v>
          </cell>
          <cell r="F228">
            <v>0</v>
          </cell>
          <cell r="G228">
            <v>0</v>
          </cell>
          <cell r="H228">
            <v>0</v>
          </cell>
          <cell r="I228">
            <v>0</v>
          </cell>
          <cell r="J228">
            <v>0</v>
          </cell>
          <cell r="K228">
            <v>0</v>
          </cell>
          <cell r="L228">
            <v>0</v>
          </cell>
          <cell r="M228">
            <v>0</v>
          </cell>
          <cell r="N228">
            <v>16</v>
          </cell>
          <cell r="O228">
            <v>8.6</v>
          </cell>
          <cell r="P228">
            <v>51.9</v>
          </cell>
          <cell r="Q228">
            <v>24.8</v>
          </cell>
          <cell r="R228">
            <v>10.9</v>
          </cell>
          <cell r="S228">
            <v>7.1</v>
          </cell>
          <cell r="T228">
            <v>15.8</v>
          </cell>
          <cell r="U228">
            <v>12.5</v>
          </cell>
          <cell r="V228">
            <v>9.3000000000000007</v>
          </cell>
          <cell r="W228">
            <v>12.4</v>
          </cell>
          <cell r="X228">
            <v>28.3</v>
          </cell>
          <cell r="Y228">
            <v>8.5</v>
          </cell>
          <cell r="Z228">
            <v>9.1999999999999993</v>
          </cell>
          <cell r="AA228">
            <v>18.2</v>
          </cell>
          <cell r="AB228">
            <v>13.3</v>
          </cell>
          <cell r="AC228">
            <v>9.5</v>
          </cell>
          <cell r="AD228">
            <v>17</v>
          </cell>
          <cell r="AE228">
            <v>20.3</v>
          </cell>
          <cell r="AF228">
            <v>15.2</v>
          </cell>
          <cell r="AG228">
            <v>15.8</v>
          </cell>
          <cell r="AH228">
            <v>11.6</v>
          </cell>
          <cell r="AI228">
            <v>6.1</v>
          </cell>
          <cell r="AJ228">
            <v>11.5</v>
          </cell>
          <cell r="AK228">
            <v>11.24</v>
          </cell>
          <cell r="AL228">
            <v>20.93</v>
          </cell>
          <cell r="AM228">
            <v>11.03</v>
          </cell>
          <cell r="AN228">
            <v>11.02</v>
          </cell>
          <cell r="AO228">
            <v>17.75</v>
          </cell>
          <cell r="AP228">
            <v>11.33</v>
          </cell>
          <cell r="AQ228">
            <v>11.35</v>
          </cell>
          <cell r="AR228">
            <v>13.46</v>
          </cell>
          <cell r="AS228">
            <v>12.76</v>
          </cell>
          <cell r="AT228">
            <v>0</v>
          </cell>
          <cell r="AU228">
            <v>0</v>
          </cell>
          <cell r="AV228">
            <v>0</v>
          </cell>
          <cell r="AW228">
            <v>0</v>
          </cell>
          <cell r="AX228">
            <v>0</v>
          </cell>
          <cell r="AY228">
            <v>0</v>
          </cell>
          <cell r="AZ228">
            <v>0</v>
          </cell>
          <cell r="BA228">
            <v>0</v>
          </cell>
        </row>
        <row r="229">
          <cell r="B229">
            <v>15</v>
          </cell>
          <cell r="C229">
            <v>0</v>
          </cell>
          <cell r="D229">
            <v>0</v>
          </cell>
          <cell r="E229">
            <v>0</v>
          </cell>
          <cell r="F229">
            <v>0</v>
          </cell>
          <cell r="G229">
            <v>0</v>
          </cell>
          <cell r="H229">
            <v>0</v>
          </cell>
          <cell r="I229">
            <v>0</v>
          </cell>
          <cell r="J229">
            <v>0</v>
          </cell>
          <cell r="K229">
            <v>0</v>
          </cell>
          <cell r="L229">
            <v>0</v>
          </cell>
          <cell r="M229">
            <v>0</v>
          </cell>
          <cell r="N229">
            <v>14.4</v>
          </cell>
          <cell r="O229">
            <v>23</v>
          </cell>
          <cell r="P229">
            <v>53.7</v>
          </cell>
          <cell r="Q229">
            <v>16.2</v>
          </cell>
          <cell r="R229">
            <v>45.1</v>
          </cell>
          <cell r="S229">
            <v>7.1</v>
          </cell>
          <cell r="T229">
            <v>15.7</v>
          </cell>
          <cell r="U229">
            <v>12.4</v>
          </cell>
          <cell r="V229">
            <v>11.8</v>
          </cell>
          <cell r="W229">
            <v>12.2</v>
          </cell>
          <cell r="X229">
            <v>27.6</v>
          </cell>
          <cell r="Y229">
            <v>8.1999999999999993</v>
          </cell>
          <cell r="Z229">
            <v>8.9</v>
          </cell>
          <cell r="AA229">
            <v>16.5</v>
          </cell>
          <cell r="AB229">
            <v>17.600000000000001</v>
          </cell>
          <cell r="AC229">
            <v>8.9</v>
          </cell>
          <cell r="AD229">
            <v>16.5</v>
          </cell>
          <cell r="AE229">
            <v>21.6</v>
          </cell>
          <cell r="AF229">
            <v>13.8</v>
          </cell>
          <cell r="AG229">
            <v>9.1999999999999993</v>
          </cell>
          <cell r="AH229">
            <v>11.4</v>
          </cell>
          <cell r="AI229">
            <v>11.4</v>
          </cell>
          <cell r="AJ229">
            <v>11.2</v>
          </cell>
          <cell r="AK229">
            <v>10.97</v>
          </cell>
          <cell r="AL229">
            <v>19.489999999999998</v>
          </cell>
          <cell r="AM229">
            <v>11.16</v>
          </cell>
          <cell r="AN229">
            <v>11.02</v>
          </cell>
          <cell r="AO229">
            <v>15.51</v>
          </cell>
          <cell r="AP229">
            <v>11.15</v>
          </cell>
          <cell r="AQ229">
            <v>11.35</v>
          </cell>
          <cell r="AR229">
            <v>13.46</v>
          </cell>
          <cell r="AS229">
            <v>12.26</v>
          </cell>
          <cell r="AT229">
            <v>0</v>
          </cell>
          <cell r="AU229">
            <v>0</v>
          </cell>
          <cell r="AV229">
            <v>0</v>
          </cell>
          <cell r="AW229">
            <v>0</v>
          </cell>
          <cell r="AX229">
            <v>0</v>
          </cell>
          <cell r="AY229">
            <v>0</v>
          </cell>
          <cell r="AZ229">
            <v>0</v>
          </cell>
          <cell r="BA229">
            <v>0</v>
          </cell>
        </row>
        <row r="230">
          <cell r="B230">
            <v>16</v>
          </cell>
          <cell r="C230">
            <v>0</v>
          </cell>
          <cell r="D230">
            <v>0</v>
          </cell>
          <cell r="E230">
            <v>0</v>
          </cell>
          <cell r="F230">
            <v>0</v>
          </cell>
          <cell r="G230">
            <v>0</v>
          </cell>
          <cell r="H230">
            <v>0</v>
          </cell>
          <cell r="I230">
            <v>0</v>
          </cell>
          <cell r="J230">
            <v>0</v>
          </cell>
          <cell r="K230">
            <v>0</v>
          </cell>
          <cell r="L230">
            <v>0</v>
          </cell>
          <cell r="M230">
            <v>0</v>
          </cell>
          <cell r="N230">
            <v>16</v>
          </cell>
          <cell r="O230">
            <v>8.4</v>
          </cell>
          <cell r="P230">
            <v>50.8</v>
          </cell>
          <cell r="Q230">
            <v>15.6</v>
          </cell>
          <cell r="R230">
            <v>20.3</v>
          </cell>
          <cell r="S230">
            <v>7.1</v>
          </cell>
          <cell r="T230">
            <v>75.900000000000006</v>
          </cell>
          <cell r="U230">
            <v>12.2</v>
          </cell>
          <cell r="V230">
            <v>9.6</v>
          </cell>
          <cell r="W230">
            <v>11.8</v>
          </cell>
          <cell r="X230">
            <v>46.6</v>
          </cell>
          <cell r="Y230">
            <v>13.1</v>
          </cell>
          <cell r="Z230">
            <v>8.6</v>
          </cell>
          <cell r="AA230">
            <v>16.899999999999999</v>
          </cell>
          <cell r="AB230">
            <v>20.100000000000001</v>
          </cell>
          <cell r="AC230">
            <v>8.6</v>
          </cell>
          <cell r="AD230">
            <v>15.4</v>
          </cell>
          <cell r="AE230">
            <v>21.4</v>
          </cell>
          <cell r="AF230">
            <v>12.3</v>
          </cell>
          <cell r="AG230">
            <v>9.4</v>
          </cell>
          <cell r="AH230">
            <v>11</v>
          </cell>
          <cell r="AI230">
            <v>28.7</v>
          </cell>
          <cell r="AJ230">
            <v>17</v>
          </cell>
          <cell r="AK230">
            <v>11.02</v>
          </cell>
          <cell r="AL230">
            <v>18.600000000000001</v>
          </cell>
          <cell r="AM230">
            <v>11.59</v>
          </cell>
          <cell r="AN230">
            <v>11.02</v>
          </cell>
          <cell r="AO230">
            <v>14.56</v>
          </cell>
          <cell r="AP230">
            <v>10.93</v>
          </cell>
          <cell r="AQ230">
            <v>11.35</v>
          </cell>
          <cell r="AR230">
            <v>13.46</v>
          </cell>
          <cell r="AS230">
            <v>12.09</v>
          </cell>
          <cell r="AT230">
            <v>0</v>
          </cell>
          <cell r="AU230">
            <v>0</v>
          </cell>
          <cell r="AV230">
            <v>0</v>
          </cell>
          <cell r="AW230">
            <v>0</v>
          </cell>
          <cell r="AX230">
            <v>0</v>
          </cell>
          <cell r="AY230">
            <v>0</v>
          </cell>
          <cell r="AZ230">
            <v>0</v>
          </cell>
          <cell r="BA230">
            <v>0</v>
          </cell>
        </row>
        <row r="231">
          <cell r="B231">
            <v>17</v>
          </cell>
          <cell r="C231">
            <v>0</v>
          </cell>
          <cell r="D231">
            <v>0</v>
          </cell>
          <cell r="E231">
            <v>0</v>
          </cell>
          <cell r="F231">
            <v>0</v>
          </cell>
          <cell r="G231">
            <v>0</v>
          </cell>
          <cell r="H231">
            <v>0</v>
          </cell>
          <cell r="I231">
            <v>0</v>
          </cell>
          <cell r="J231">
            <v>0</v>
          </cell>
          <cell r="K231">
            <v>0</v>
          </cell>
          <cell r="L231">
            <v>0</v>
          </cell>
          <cell r="M231">
            <v>0</v>
          </cell>
          <cell r="N231">
            <v>25.1</v>
          </cell>
          <cell r="O231">
            <v>16</v>
          </cell>
          <cell r="P231">
            <v>42.9</v>
          </cell>
          <cell r="Q231">
            <v>14.6</v>
          </cell>
          <cell r="R231">
            <v>15.2</v>
          </cell>
          <cell r="S231">
            <v>7.1</v>
          </cell>
          <cell r="T231">
            <v>36.5</v>
          </cell>
          <cell r="U231">
            <v>11</v>
          </cell>
          <cell r="V231">
            <v>10.8</v>
          </cell>
          <cell r="W231">
            <v>12.3</v>
          </cell>
          <cell r="X231">
            <v>27</v>
          </cell>
          <cell r="Y231">
            <v>8.4</v>
          </cell>
          <cell r="Z231">
            <v>8.6</v>
          </cell>
          <cell r="AA231">
            <v>15.9</v>
          </cell>
          <cell r="AB231">
            <v>56.2</v>
          </cell>
          <cell r="AC231">
            <v>13.2</v>
          </cell>
          <cell r="AD231">
            <v>13.5</v>
          </cell>
          <cell r="AE231">
            <v>36</v>
          </cell>
          <cell r="AF231">
            <v>11.4</v>
          </cell>
          <cell r="AG231">
            <v>9</v>
          </cell>
          <cell r="AH231">
            <v>12.3</v>
          </cell>
          <cell r="AI231">
            <v>33.5</v>
          </cell>
          <cell r="AJ231">
            <v>14.9</v>
          </cell>
          <cell r="AK231">
            <v>10.91</v>
          </cell>
          <cell r="AL231">
            <v>17.350000000000001</v>
          </cell>
          <cell r="AM231">
            <v>11.46</v>
          </cell>
          <cell r="AN231">
            <v>12.76</v>
          </cell>
          <cell r="AO231">
            <v>14.56</v>
          </cell>
          <cell r="AP231">
            <v>10.91</v>
          </cell>
          <cell r="AQ231">
            <v>14.12</v>
          </cell>
          <cell r="AR231">
            <v>13.46</v>
          </cell>
          <cell r="AS231">
            <v>12.26</v>
          </cell>
          <cell r="AT231">
            <v>0</v>
          </cell>
          <cell r="AU231">
            <v>0</v>
          </cell>
          <cell r="AV231">
            <v>0</v>
          </cell>
          <cell r="AW231">
            <v>0</v>
          </cell>
          <cell r="AX231">
            <v>0</v>
          </cell>
          <cell r="AY231">
            <v>0</v>
          </cell>
          <cell r="AZ231">
            <v>0</v>
          </cell>
          <cell r="BA231">
            <v>0</v>
          </cell>
        </row>
        <row r="232">
          <cell r="B232">
            <v>18</v>
          </cell>
          <cell r="C232">
            <v>0</v>
          </cell>
          <cell r="D232">
            <v>0</v>
          </cell>
          <cell r="E232">
            <v>0</v>
          </cell>
          <cell r="F232">
            <v>0</v>
          </cell>
          <cell r="G232">
            <v>0</v>
          </cell>
          <cell r="H232">
            <v>0</v>
          </cell>
          <cell r="I232">
            <v>0</v>
          </cell>
          <cell r="J232">
            <v>0</v>
          </cell>
          <cell r="K232">
            <v>0</v>
          </cell>
          <cell r="L232">
            <v>0</v>
          </cell>
          <cell r="M232">
            <v>0</v>
          </cell>
          <cell r="N232">
            <v>114.9</v>
          </cell>
          <cell r="O232">
            <v>10.8</v>
          </cell>
          <cell r="P232">
            <v>35.799999999999997</v>
          </cell>
          <cell r="Q232">
            <v>15</v>
          </cell>
          <cell r="R232">
            <v>11.6</v>
          </cell>
          <cell r="S232">
            <v>8.8000000000000007</v>
          </cell>
          <cell r="T232">
            <v>21.2</v>
          </cell>
          <cell r="U232">
            <v>111</v>
          </cell>
          <cell r="V232">
            <v>12.8</v>
          </cell>
          <cell r="W232">
            <v>13.7</v>
          </cell>
          <cell r="X232">
            <v>20.3</v>
          </cell>
          <cell r="Y232">
            <v>8.1999999999999993</v>
          </cell>
          <cell r="Z232">
            <v>8.3000000000000007</v>
          </cell>
          <cell r="AA232">
            <v>16.2</v>
          </cell>
          <cell r="AB232">
            <v>18.7</v>
          </cell>
          <cell r="AC232">
            <v>28.4</v>
          </cell>
          <cell r="AD232">
            <v>12.4</v>
          </cell>
          <cell r="AE232">
            <v>19.8</v>
          </cell>
          <cell r="AF232">
            <v>10.4</v>
          </cell>
          <cell r="AG232">
            <v>8.6</v>
          </cell>
          <cell r="AH232">
            <v>10.199999999999999</v>
          </cell>
          <cell r="AI232">
            <v>13.3</v>
          </cell>
          <cell r="AJ232">
            <v>41.5</v>
          </cell>
          <cell r="AK232">
            <v>10.97</v>
          </cell>
          <cell r="AL232">
            <v>16.579999999999998</v>
          </cell>
          <cell r="AM232">
            <v>11.59</v>
          </cell>
          <cell r="AN232">
            <v>11.02</v>
          </cell>
          <cell r="AO232">
            <v>17.350000000000001</v>
          </cell>
          <cell r="AP232">
            <v>10.91</v>
          </cell>
          <cell r="AQ232">
            <v>11.35</v>
          </cell>
          <cell r="AR232">
            <v>13.46</v>
          </cell>
          <cell r="AS232">
            <v>12.17</v>
          </cell>
          <cell r="AT232">
            <v>0</v>
          </cell>
          <cell r="AU232">
            <v>0</v>
          </cell>
          <cell r="AV232">
            <v>0</v>
          </cell>
          <cell r="AW232">
            <v>0</v>
          </cell>
          <cell r="AX232">
            <v>0</v>
          </cell>
          <cell r="AY232">
            <v>0</v>
          </cell>
          <cell r="AZ232">
            <v>0</v>
          </cell>
          <cell r="BA232">
            <v>0</v>
          </cell>
        </row>
        <row r="233">
          <cell r="B233">
            <v>19</v>
          </cell>
          <cell r="C233">
            <v>0</v>
          </cell>
          <cell r="D233">
            <v>0</v>
          </cell>
          <cell r="E233">
            <v>0</v>
          </cell>
          <cell r="F233">
            <v>0</v>
          </cell>
          <cell r="G233">
            <v>0</v>
          </cell>
          <cell r="H233">
            <v>0</v>
          </cell>
          <cell r="I233">
            <v>0</v>
          </cell>
          <cell r="J233">
            <v>0</v>
          </cell>
          <cell r="K233">
            <v>0</v>
          </cell>
          <cell r="L233">
            <v>0</v>
          </cell>
          <cell r="M233">
            <v>0</v>
          </cell>
          <cell r="N233">
            <v>71.5</v>
          </cell>
          <cell r="O233">
            <v>12.9</v>
          </cell>
          <cell r="P233">
            <v>33.4</v>
          </cell>
          <cell r="Q233">
            <v>15.2</v>
          </cell>
          <cell r="R233">
            <v>11.2</v>
          </cell>
          <cell r="S233">
            <v>12.7</v>
          </cell>
          <cell r="T233">
            <v>19.3</v>
          </cell>
          <cell r="U233">
            <v>10.6</v>
          </cell>
          <cell r="V233">
            <v>8.8000000000000007</v>
          </cell>
          <cell r="W233">
            <v>12.9</v>
          </cell>
          <cell r="X233">
            <v>17.2</v>
          </cell>
          <cell r="Y233">
            <v>8.1</v>
          </cell>
          <cell r="Z233">
            <v>8.1999999999999993</v>
          </cell>
          <cell r="AA233">
            <v>18.399999999999999</v>
          </cell>
          <cell r="AB233">
            <v>26</v>
          </cell>
          <cell r="AC233">
            <v>9.6</v>
          </cell>
          <cell r="AD233">
            <v>12.2</v>
          </cell>
          <cell r="AE233">
            <v>19.600000000000001</v>
          </cell>
          <cell r="AF233">
            <v>9.8000000000000007</v>
          </cell>
          <cell r="AG233">
            <v>8.6</v>
          </cell>
          <cell r="AH233">
            <v>10.1</v>
          </cell>
          <cell r="AI233">
            <v>35.9</v>
          </cell>
          <cell r="AJ233">
            <v>20.3</v>
          </cell>
          <cell r="AK233">
            <v>10.9</v>
          </cell>
          <cell r="AL233">
            <v>15.86</v>
          </cell>
          <cell r="AM233">
            <v>11.59</v>
          </cell>
          <cell r="AN233">
            <v>11.02</v>
          </cell>
          <cell r="AO233">
            <v>17.75</v>
          </cell>
          <cell r="AP233">
            <v>10.91</v>
          </cell>
          <cell r="AQ233">
            <v>11.35</v>
          </cell>
          <cell r="AR233">
            <v>13.46</v>
          </cell>
          <cell r="AS233">
            <v>12</v>
          </cell>
          <cell r="AT233">
            <v>0</v>
          </cell>
          <cell r="AU233">
            <v>0</v>
          </cell>
          <cell r="AV233">
            <v>0</v>
          </cell>
          <cell r="AW233">
            <v>0</v>
          </cell>
          <cell r="AX233">
            <v>0</v>
          </cell>
          <cell r="AY233">
            <v>0</v>
          </cell>
          <cell r="AZ233">
            <v>0</v>
          </cell>
          <cell r="BA233">
            <v>0</v>
          </cell>
        </row>
        <row r="234">
          <cell r="B234">
            <v>20</v>
          </cell>
          <cell r="C234">
            <v>0</v>
          </cell>
          <cell r="D234">
            <v>0</v>
          </cell>
          <cell r="E234">
            <v>0</v>
          </cell>
          <cell r="F234">
            <v>0</v>
          </cell>
          <cell r="G234">
            <v>0</v>
          </cell>
          <cell r="H234">
            <v>0</v>
          </cell>
          <cell r="I234">
            <v>0</v>
          </cell>
          <cell r="J234">
            <v>0</v>
          </cell>
          <cell r="K234">
            <v>0</v>
          </cell>
          <cell r="L234">
            <v>0</v>
          </cell>
          <cell r="M234">
            <v>0</v>
          </cell>
          <cell r="N234">
            <v>36</v>
          </cell>
          <cell r="O234">
            <v>101.5</v>
          </cell>
          <cell r="P234">
            <v>29</v>
          </cell>
          <cell r="Q234">
            <v>14.6</v>
          </cell>
          <cell r="R234">
            <v>21.2</v>
          </cell>
          <cell r="S234">
            <v>26.4</v>
          </cell>
          <cell r="T234">
            <v>18.899999999999999</v>
          </cell>
          <cell r="U234">
            <v>10.6</v>
          </cell>
          <cell r="V234">
            <v>9.4</v>
          </cell>
          <cell r="W234">
            <v>12.2</v>
          </cell>
          <cell r="X234">
            <v>13.6</v>
          </cell>
          <cell r="Y234">
            <v>8</v>
          </cell>
          <cell r="Z234">
            <v>8.1</v>
          </cell>
          <cell r="AA234">
            <v>28.6</v>
          </cell>
          <cell r="AB234">
            <v>19.899999999999999</v>
          </cell>
          <cell r="AC234">
            <v>13.7</v>
          </cell>
          <cell r="AD234">
            <v>11.2</v>
          </cell>
          <cell r="AE234">
            <v>33.299999999999997</v>
          </cell>
          <cell r="AF234">
            <v>9.3000000000000007</v>
          </cell>
          <cell r="AG234">
            <v>10.4</v>
          </cell>
          <cell r="AH234">
            <v>10.1</v>
          </cell>
          <cell r="AI234">
            <v>16.5</v>
          </cell>
          <cell r="AJ234">
            <v>17.399999999999999</v>
          </cell>
          <cell r="AK234">
            <v>11.02</v>
          </cell>
          <cell r="AL234">
            <v>25.89</v>
          </cell>
          <cell r="AM234">
            <v>11.25</v>
          </cell>
          <cell r="AN234">
            <v>10.97</v>
          </cell>
          <cell r="AO234">
            <v>16.96</v>
          </cell>
          <cell r="AP234">
            <v>10.9</v>
          </cell>
          <cell r="AQ234">
            <v>11.25</v>
          </cell>
          <cell r="AR234">
            <v>13.46</v>
          </cell>
          <cell r="AS234">
            <v>12</v>
          </cell>
          <cell r="AT234">
            <v>0</v>
          </cell>
          <cell r="AU234">
            <v>0</v>
          </cell>
          <cell r="AV234">
            <v>0</v>
          </cell>
          <cell r="AW234">
            <v>0</v>
          </cell>
          <cell r="AX234">
            <v>0</v>
          </cell>
          <cell r="AY234">
            <v>0</v>
          </cell>
          <cell r="AZ234">
            <v>0</v>
          </cell>
          <cell r="BA234">
            <v>0</v>
          </cell>
        </row>
        <row r="235">
          <cell r="B235">
            <v>21</v>
          </cell>
          <cell r="C235">
            <v>0</v>
          </cell>
          <cell r="D235">
            <v>0</v>
          </cell>
          <cell r="E235">
            <v>0</v>
          </cell>
          <cell r="F235">
            <v>0</v>
          </cell>
          <cell r="G235">
            <v>0</v>
          </cell>
          <cell r="H235">
            <v>0</v>
          </cell>
          <cell r="I235">
            <v>0</v>
          </cell>
          <cell r="J235">
            <v>0</v>
          </cell>
          <cell r="K235">
            <v>0</v>
          </cell>
          <cell r="L235">
            <v>0</v>
          </cell>
          <cell r="M235">
            <v>0</v>
          </cell>
          <cell r="N235">
            <v>33.799999999999997</v>
          </cell>
          <cell r="O235">
            <v>27</v>
          </cell>
          <cell r="P235">
            <v>29.3</v>
          </cell>
          <cell r="Q235">
            <v>14.6</v>
          </cell>
          <cell r="R235">
            <v>19.5</v>
          </cell>
          <cell r="S235">
            <v>8.1999999999999993</v>
          </cell>
          <cell r="T235">
            <v>67.3</v>
          </cell>
          <cell r="U235">
            <v>10.6</v>
          </cell>
          <cell r="V235">
            <v>9.1</v>
          </cell>
          <cell r="W235">
            <v>11.7</v>
          </cell>
          <cell r="X235">
            <v>14.8</v>
          </cell>
          <cell r="Y235">
            <v>8</v>
          </cell>
          <cell r="Z235">
            <v>8.3000000000000007</v>
          </cell>
          <cell r="AA235">
            <v>19.8</v>
          </cell>
          <cell r="AB235">
            <v>39.200000000000003</v>
          </cell>
          <cell r="AC235">
            <v>11.1</v>
          </cell>
          <cell r="AD235">
            <v>10.8</v>
          </cell>
          <cell r="AE235">
            <v>25.5</v>
          </cell>
          <cell r="AF235">
            <v>10.5</v>
          </cell>
          <cell r="AG235">
            <v>7.9</v>
          </cell>
          <cell r="AH235">
            <v>10</v>
          </cell>
          <cell r="AI235">
            <v>12.5</v>
          </cell>
          <cell r="AJ235">
            <v>14.3</v>
          </cell>
          <cell r="AK235">
            <v>11.85</v>
          </cell>
          <cell r="AL235">
            <v>37.17</v>
          </cell>
          <cell r="AM235">
            <v>11.15</v>
          </cell>
          <cell r="AN235">
            <v>10.97</v>
          </cell>
          <cell r="AO235">
            <v>19.96</v>
          </cell>
          <cell r="AP235">
            <v>11.15</v>
          </cell>
          <cell r="AQ235">
            <v>11.25</v>
          </cell>
          <cell r="AR235">
            <v>13.46</v>
          </cell>
          <cell r="AS235">
            <v>12</v>
          </cell>
          <cell r="AT235">
            <v>0</v>
          </cell>
          <cell r="AU235">
            <v>0</v>
          </cell>
          <cell r="AV235">
            <v>0</v>
          </cell>
          <cell r="AW235">
            <v>0</v>
          </cell>
          <cell r="AX235">
            <v>0</v>
          </cell>
          <cell r="AY235">
            <v>0</v>
          </cell>
          <cell r="AZ235">
            <v>0</v>
          </cell>
          <cell r="BA235">
            <v>0</v>
          </cell>
        </row>
        <row r="236">
          <cell r="B236">
            <v>22</v>
          </cell>
          <cell r="C236">
            <v>0</v>
          </cell>
          <cell r="D236">
            <v>0</v>
          </cell>
          <cell r="E236">
            <v>0</v>
          </cell>
          <cell r="F236">
            <v>0</v>
          </cell>
          <cell r="G236">
            <v>0</v>
          </cell>
          <cell r="H236">
            <v>0</v>
          </cell>
          <cell r="I236">
            <v>0</v>
          </cell>
          <cell r="J236">
            <v>0</v>
          </cell>
          <cell r="K236">
            <v>0</v>
          </cell>
          <cell r="L236">
            <v>0</v>
          </cell>
          <cell r="M236">
            <v>0</v>
          </cell>
          <cell r="N236">
            <v>60.1</v>
          </cell>
          <cell r="O236">
            <v>85.4</v>
          </cell>
          <cell r="P236">
            <v>27.6</v>
          </cell>
          <cell r="Q236">
            <v>14.6</v>
          </cell>
          <cell r="R236">
            <v>19.2</v>
          </cell>
          <cell r="S236">
            <v>6.6</v>
          </cell>
          <cell r="T236">
            <v>24</v>
          </cell>
          <cell r="U236">
            <v>10.3</v>
          </cell>
          <cell r="V236">
            <v>19.600000000000001</v>
          </cell>
          <cell r="W236">
            <v>11.3</v>
          </cell>
          <cell r="X236">
            <v>20.6</v>
          </cell>
          <cell r="Y236">
            <v>7.8</v>
          </cell>
          <cell r="Z236">
            <v>8.5</v>
          </cell>
          <cell r="AA236">
            <v>41.1</v>
          </cell>
          <cell r="AB236">
            <v>23.4</v>
          </cell>
          <cell r="AC236">
            <v>16.7</v>
          </cell>
          <cell r="AD236">
            <v>10.9</v>
          </cell>
          <cell r="AE236">
            <v>35.9</v>
          </cell>
          <cell r="AF236">
            <v>19.3</v>
          </cell>
          <cell r="AG236">
            <v>7.8</v>
          </cell>
          <cell r="AH236">
            <v>10</v>
          </cell>
          <cell r="AI236">
            <v>17</v>
          </cell>
          <cell r="AJ236">
            <v>13.5</v>
          </cell>
          <cell r="AK236">
            <v>11.15</v>
          </cell>
          <cell r="AL236">
            <v>27.77</v>
          </cell>
          <cell r="AM236">
            <v>10.9</v>
          </cell>
          <cell r="AN236">
            <v>10.97</v>
          </cell>
          <cell r="AO236">
            <v>17.75</v>
          </cell>
          <cell r="AP236">
            <v>10.93</v>
          </cell>
          <cell r="AQ236">
            <v>11.25</v>
          </cell>
          <cell r="AR236">
            <v>13.46</v>
          </cell>
          <cell r="AS236">
            <v>11.85</v>
          </cell>
          <cell r="AT236">
            <v>0</v>
          </cell>
          <cell r="AU236">
            <v>0</v>
          </cell>
          <cell r="AV236">
            <v>0</v>
          </cell>
          <cell r="AW236">
            <v>0</v>
          </cell>
          <cell r="AX236">
            <v>0</v>
          </cell>
          <cell r="AY236">
            <v>0</v>
          </cell>
          <cell r="AZ236">
            <v>0</v>
          </cell>
          <cell r="BA236">
            <v>0</v>
          </cell>
        </row>
        <row r="237">
          <cell r="B237">
            <v>23</v>
          </cell>
          <cell r="C237">
            <v>0</v>
          </cell>
          <cell r="D237">
            <v>0</v>
          </cell>
          <cell r="E237">
            <v>0</v>
          </cell>
          <cell r="F237">
            <v>0</v>
          </cell>
          <cell r="G237">
            <v>0</v>
          </cell>
          <cell r="H237">
            <v>0</v>
          </cell>
          <cell r="I237">
            <v>0</v>
          </cell>
          <cell r="J237">
            <v>0</v>
          </cell>
          <cell r="K237">
            <v>0</v>
          </cell>
          <cell r="L237">
            <v>0</v>
          </cell>
          <cell r="M237">
            <v>0</v>
          </cell>
          <cell r="N237">
            <v>41.1</v>
          </cell>
          <cell r="O237">
            <v>22.2</v>
          </cell>
          <cell r="P237">
            <v>26.4</v>
          </cell>
          <cell r="Q237">
            <v>14.6</v>
          </cell>
          <cell r="R237">
            <v>16.899999999999999</v>
          </cell>
          <cell r="S237">
            <v>6.6</v>
          </cell>
          <cell r="T237">
            <v>22.6</v>
          </cell>
          <cell r="U237">
            <v>10.3</v>
          </cell>
          <cell r="V237">
            <v>31</v>
          </cell>
          <cell r="W237">
            <v>13.5</v>
          </cell>
          <cell r="X237">
            <v>29</v>
          </cell>
          <cell r="Y237">
            <v>7.7</v>
          </cell>
          <cell r="Z237">
            <v>8.1</v>
          </cell>
          <cell r="AA237">
            <v>22.8</v>
          </cell>
          <cell r="AB237">
            <v>18.399999999999999</v>
          </cell>
          <cell r="AC237">
            <v>21.9</v>
          </cell>
          <cell r="AD237">
            <v>9.8000000000000007</v>
          </cell>
          <cell r="AE237">
            <v>31.3</v>
          </cell>
          <cell r="AF237">
            <v>19.5</v>
          </cell>
          <cell r="AG237">
            <v>9</v>
          </cell>
          <cell r="AH237">
            <v>9.8000000000000007</v>
          </cell>
          <cell r="AI237">
            <v>13.5</v>
          </cell>
          <cell r="AJ237">
            <v>13.9</v>
          </cell>
          <cell r="AK237">
            <v>10.93</v>
          </cell>
          <cell r="AL237">
            <v>25.89</v>
          </cell>
          <cell r="AM237">
            <v>10.91</v>
          </cell>
          <cell r="AN237">
            <v>10.93</v>
          </cell>
          <cell r="AO237">
            <v>17.75</v>
          </cell>
          <cell r="AP237">
            <v>10.91</v>
          </cell>
          <cell r="AQ237">
            <v>11.15</v>
          </cell>
          <cell r="AR237">
            <v>13.46</v>
          </cell>
          <cell r="AS237">
            <v>11.85</v>
          </cell>
          <cell r="AT237">
            <v>0</v>
          </cell>
          <cell r="AU237">
            <v>0</v>
          </cell>
          <cell r="AV237">
            <v>0</v>
          </cell>
          <cell r="AW237">
            <v>0</v>
          </cell>
          <cell r="AX237">
            <v>0</v>
          </cell>
          <cell r="AY237">
            <v>0</v>
          </cell>
          <cell r="AZ237">
            <v>0</v>
          </cell>
          <cell r="BA237">
            <v>0</v>
          </cell>
        </row>
        <row r="238">
          <cell r="B238">
            <v>24</v>
          </cell>
          <cell r="C238">
            <v>0</v>
          </cell>
          <cell r="D238">
            <v>0</v>
          </cell>
          <cell r="E238">
            <v>0</v>
          </cell>
          <cell r="F238">
            <v>0</v>
          </cell>
          <cell r="G238">
            <v>0</v>
          </cell>
          <cell r="H238">
            <v>0</v>
          </cell>
          <cell r="I238">
            <v>0</v>
          </cell>
          <cell r="J238">
            <v>0</v>
          </cell>
          <cell r="K238">
            <v>0</v>
          </cell>
          <cell r="L238">
            <v>0</v>
          </cell>
          <cell r="M238">
            <v>0</v>
          </cell>
          <cell r="N238">
            <v>60.1</v>
          </cell>
          <cell r="O238">
            <v>19.399999999999999</v>
          </cell>
          <cell r="P238">
            <v>26</v>
          </cell>
          <cell r="Q238">
            <v>14.9</v>
          </cell>
          <cell r="R238">
            <v>15.7</v>
          </cell>
          <cell r="S238">
            <v>22.8</v>
          </cell>
          <cell r="T238">
            <v>20.7</v>
          </cell>
          <cell r="U238">
            <v>10</v>
          </cell>
          <cell r="V238">
            <v>27.4</v>
          </cell>
          <cell r="W238">
            <v>11.3</v>
          </cell>
          <cell r="X238">
            <v>26.6</v>
          </cell>
          <cell r="Y238">
            <v>7.7</v>
          </cell>
          <cell r="Z238">
            <v>16.5</v>
          </cell>
          <cell r="AA238">
            <v>20.3</v>
          </cell>
          <cell r="AB238">
            <v>15</v>
          </cell>
          <cell r="AC238">
            <v>53.3</v>
          </cell>
          <cell r="AD238">
            <v>9.8000000000000007</v>
          </cell>
          <cell r="AE238">
            <v>69.8</v>
          </cell>
          <cell r="AF238">
            <v>15.3</v>
          </cell>
          <cell r="AG238">
            <v>8</v>
          </cell>
          <cell r="AH238">
            <v>9.5</v>
          </cell>
          <cell r="AI238">
            <v>11.9</v>
          </cell>
          <cell r="AJ238">
            <v>13.9</v>
          </cell>
          <cell r="AK238">
            <v>10.91</v>
          </cell>
          <cell r="AL238">
            <v>26.5</v>
          </cell>
          <cell r="AM238">
            <v>10.9</v>
          </cell>
          <cell r="AN238">
            <v>10.93</v>
          </cell>
          <cell r="AO238">
            <v>16.21</v>
          </cell>
          <cell r="AP238">
            <v>11.15</v>
          </cell>
          <cell r="AQ238">
            <v>11.15</v>
          </cell>
          <cell r="AR238">
            <v>13.98</v>
          </cell>
          <cell r="AS238">
            <v>11.85</v>
          </cell>
          <cell r="AT238">
            <v>0</v>
          </cell>
          <cell r="AU238">
            <v>0</v>
          </cell>
          <cell r="AV238">
            <v>0</v>
          </cell>
          <cell r="AW238">
            <v>0</v>
          </cell>
          <cell r="AX238">
            <v>0</v>
          </cell>
          <cell r="AY238">
            <v>0</v>
          </cell>
          <cell r="AZ238">
            <v>0</v>
          </cell>
          <cell r="BA238">
            <v>0</v>
          </cell>
        </row>
        <row r="239">
          <cell r="B239">
            <v>25</v>
          </cell>
          <cell r="C239">
            <v>0</v>
          </cell>
          <cell r="D239">
            <v>0</v>
          </cell>
          <cell r="E239">
            <v>0</v>
          </cell>
          <cell r="F239">
            <v>0</v>
          </cell>
          <cell r="G239">
            <v>0</v>
          </cell>
          <cell r="H239">
            <v>0</v>
          </cell>
          <cell r="I239">
            <v>0</v>
          </cell>
          <cell r="J239">
            <v>0</v>
          </cell>
          <cell r="K239">
            <v>0</v>
          </cell>
          <cell r="L239">
            <v>0</v>
          </cell>
          <cell r="M239">
            <v>0</v>
          </cell>
          <cell r="N239">
            <v>33.799999999999997</v>
          </cell>
          <cell r="O239">
            <v>26</v>
          </cell>
          <cell r="P239">
            <v>25.8</v>
          </cell>
          <cell r="Q239">
            <v>15.3</v>
          </cell>
          <cell r="R239">
            <v>17.100000000000001</v>
          </cell>
          <cell r="S239">
            <v>6.6</v>
          </cell>
          <cell r="T239">
            <v>19.100000000000001</v>
          </cell>
          <cell r="U239">
            <v>10</v>
          </cell>
          <cell r="V239">
            <v>19.5</v>
          </cell>
          <cell r="W239">
            <v>11.1</v>
          </cell>
          <cell r="X239">
            <v>39.9</v>
          </cell>
          <cell r="Y239">
            <v>7.7</v>
          </cell>
          <cell r="Z239">
            <v>8.9</v>
          </cell>
          <cell r="AA239">
            <v>19.2</v>
          </cell>
          <cell r="AB239">
            <v>14.2</v>
          </cell>
          <cell r="AC239">
            <v>20.7</v>
          </cell>
          <cell r="AD239">
            <v>9.8000000000000007</v>
          </cell>
          <cell r="AE239">
            <v>35.4</v>
          </cell>
          <cell r="AF239">
            <v>15.4</v>
          </cell>
          <cell r="AG239">
            <v>8.1</v>
          </cell>
          <cell r="AH239">
            <v>10</v>
          </cell>
          <cell r="AI239">
            <v>9.9</v>
          </cell>
          <cell r="AJ239">
            <v>14.7</v>
          </cell>
          <cell r="AK239">
            <v>13.21</v>
          </cell>
          <cell r="AL239">
            <v>17.350000000000001</v>
          </cell>
          <cell r="AM239">
            <v>11.09</v>
          </cell>
          <cell r="AN239">
            <v>10.93</v>
          </cell>
          <cell r="AO239">
            <v>21.95</v>
          </cell>
          <cell r="AP239">
            <v>11.08</v>
          </cell>
          <cell r="AQ239">
            <v>11.15</v>
          </cell>
          <cell r="AR239">
            <v>14.56</v>
          </cell>
          <cell r="AS239">
            <v>13.98</v>
          </cell>
          <cell r="AT239">
            <v>0</v>
          </cell>
          <cell r="AU239">
            <v>0</v>
          </cell>
          <cell r="AV239">
            <v>0</v>
          </cell>
          <cell r="AW239">
            <v>0</v>
          </cell>
          <cell r="AX239">
            <v>0</v>
          </cell>
          <cell r="AY239">
            <v>0</v>
          </cell>
          <cell r="AZ239">
            <v>0</v>
          </cell>
          <cell r="BA239">
            <v>0</v>
          </cell>
        </row>
        <row r="240">
          <cell r="B240">
            <v>26</v>
          </cell>
          <cell r="C240">
            <v>0</v>
          </cell>
          <cell r="D240">
            <v>0</v>
          </cell>
          <cell r="E240">
            <v>0</v>
          </cell>
          <cell r="F240">
            <v>0</v>
          </cell>
          <cell r="G240">
            <v>0</v>
          </cell>
          <cell r="H240">
            <v>0</v>
          </cell>
          <cell r="I240">
            <v>0</v>
          </cell>
          <cell r="J240">
            <v>0</v>
          </cell>
          <cell r="K240">
            <v>0</v>
          </cell>
          <cell r="L240">
            <v>0</v>
          </cell>
          <cell r="M240">
            <v>0</v>
          </cell>
          <cell r="N240">
            <v>50.7</v>
          </cell>
          <cell r="O240">
            <v>28.1</v>
          </cell>
          <cell r="P240">
            <v>35.4</v>
          </cell>
          <cell r="Q240">
            <v>15</v>
          </cell>
          <cell r="R240">
            <v>20.3</v>
          </cell>
          <cell r="S240">
            <v>6.6</v>
          </cell>
          <cell r="T240">
            <v>18.399999999999999</v>
          </cell>
          <cell r="U240">
            <v>10.3</v>
          </cell>
          <cell r="V240">
            <v>37.5</v>
          </cell>
          <cell r="W240">
            <v>11</v>
          </cell>
          <cell r="X240">
            <v>25.9</v>
          </cell>
          <cell r="Y240">
            <v>7.7</v>
          </cell>
          <cell r="Z240">
            <v>8.3000000000000007</v>
          </cell>
          <cell r="AA240">
            <v>35.4</v>
          </cell>
          <cell r="AB240">
            <v>44.4</v>
          </cell>
          <cell r="AC240">
            <v>20.6</v>
          </cell>
          <cell r="AD240">
            <v>9.5</v>
          </cell>
          <cell r="AE240">
            <v>44.8</v>
          </cell>
          <cell r="AF240">
            <v>30.2</v>
          </cell>
          <cell r="AG240">
            <v>10.4</v>
          </cell>
          <cell r="AH240">
            <v>9.1999999999999993</v>
          </cell>
          <cell r="AI240">
            <v>8.1999999999999993</v>
          </cell>
          <cell r="AJ240">
            <v>13.9</v>
          </cell>
          <cell r="AK240">
            <v>14.56</v>
          </cell>
          <cell r="AL240">
            <v>19.04</v>
          </cell>
          <cell r="AM240">
            <v>11.15</v>
          </cell>
          <cell r="AN240">
            <v>10.91</v>
          </cell>
          <cell r="AO240">
            <v>47.7</v>
          </cell>
          <cell r="AP240">
            <v>12.55</v>
          </cell>
          <cell r="AQ240">
            <v>11.07</v>
          </cell>
          <cell r="AR240">
            <v>17.350000000000001</v>
          </cell>
          <cell r="AS240">
            <v>13.98</v>
          </cell>
          <cell r="AT240">
            <v>0</v>
          </cell>
          <cell r="AU240">
            <v>0</v>
          </cell>
          <cell r="AV240">
            <v>0</v>
          </cell>
          <cell r="AW240">
            <v>0</v>
          </cell>
          <cell r="AX240">
            <v>0</v>
          </cell>
          <cell r="AY240">
            <v>0</v>
          </cell>
          <cell r="AZ240">
            <v>0</v>
          </cell>
          <cell r="BA240">
            <v>0</v>
          </cell>
        </row>
        <row r="241">
          <cell r="B241">
            <v>27</v>
          </cell>
          <cell r="C241">
            <v>0</v>
          </cell>
          <cell r="D241">
            <v>0</v>
          </cell>
          <cell r="E241">
            <v>0</v>
          </cell>
          <cell r="F241">
            <v>0</v>
          </cell>
          <cell r="G241">
            <v>0</v>
          </cell>
          <cell r="H241">
            <v>0</v>
          </cell>
          <cell r="I241">
            <v>0</v>
          </cell>
          <cell r="J241">
            <v>0</v>
          </cell>
          <cell r="K241">
            <v>0</v>
          </cell>
          <cell r="L241">
            <v>0</v>
          </cell>
          <cell r="M241">
            <v>0</v>
          </cell>
          <cell r="N241">
            <v>41.6</v>
          </cell>
          <cell r="O241">
            <v>31.3</v>
          </cell>
          <cell r="P241">
            <v>97.6</v>
          </cell>
          <cell r="Q241">
            <v>23.5</v>
          </cell>
          <cell r="R241">
            <v>16.899999999999999</v>
          </cell>
          <cell r="S241">
            <v>6.6</v>
          </cell>
          <cell r="T241">
            <v>16</v>
          </cell>
          <cell r="U241">
            <v>10</v>
          </cell>
          <cell r="V241">
            <v>41.7</v>
          </cell>
          <cell r="W241">
            <v>12</v>
          </cell>
          <cell r="X241">
            <v>20.399999999999999</v>
          </cell>
          <cell r="Y241">
            <v>7.7</v>
          </cell>
          <cell r="Z241">
            <v>8.1</v>
          </cell>
          <cell r="AA241">
            <v>22.8</v>
          </cell>
          <cell r="AB241">
            <v>31.6</v>
          </cell>
          <cell r="AC241">
            <v>14.2</v>
          </cell>
          <cell r="AD241">
            <v>9.5</v>
          </cell>
          <cell r="AE241">
            <v>146.5</v>
          </cell>
          <cell r="AF241">
            <v>46.6</v>
          </cell>
          <cell r="AG241">
            <v>12.6</v>
          </cell>
          <cell r="AH241">
            <v>9.8000000000000007</v>
          </cell>
          <cell r="AI241">
            <v>11.4</v>
          </cell>
          <cell r="AJ241">
            <v>12.9</v>
          </cell>
          <cell r="AK241">
            <v>12.55</v>
          </cell>
          <cell r="AL241">
            <v>13.98</v>
          </cell>
          <cell r="AM241">
            <v>14.27</v>
          </cell>
          <cell r="AN241">
            <v>10.91</v>
          </cell>
          <cell r="AO241">
            <v>38.799999999999997</v>
          </cell>
          <cell r="AP241">
            <v>20.93</v>
          </cell>
          <cell r="AQ241">
            <v>11.07</v>
          </cell>
          <cell r="AR241">
            <v>13.98</v>
          </cell>
          <cell r="AS241">
            <v>15.51</v>
          </cell>
          <cell r="AT241">
            <v>0</v>
          </cell>
          <cell r="AU241">
            <v>0</v>
          </cell>
          <cell r="AV241">
            <v>0</v>
          </cell>
          <cell r="AW241">
            <v>0</v>
          </cell>
          <cell r="AX241">
            <v>0</v>
          </cell>
          <cell r="AY241">
            <v>0</v>
          </cell>
          <cell r="AZ241">
            <v>0</v>
          </cell>
          <cell r="BA241">
            <v>0</v>
          </cell>
        </row>
        <row r="242">
          <cell r="B242">
            <v>28</v>
          </cell>
          <cell r="C242">
            <v>0</v>
          </cell>
          <cell r="D242">
            <v>0</v>
          </cell>
          <cell r="E242">
            <v>0</v>
          </cell>
          <cell r="F242">
            <v>0</v>
          </cell>
          <cell r="G242">
            <v>0</v>
          </cell>
          <cell r="H242">
            <v>0</v>
          </cell>
          <cell r="I242">
            <v>0</v>
          </cell>
          <cell r="J242">
            <v>0</v>
          </cell>
          <cell r="K242">
            <v>0</v>
          </cell>
          <cell r="L242">
            <v>0</v>
          </cell>
          <cell r="M242">
            <v>0</v>
          </cell>
          <cell r="N242">
            <v>54.5</v>
          </cell>
          <cell r="O242">
            <v>92</v>
          </cell>
          <cell r="P242">
            <v>80.099999999999994</v>
          </cell>
          <cell r="Q242">
            <v>14.4</v>
          </cell>
          <cell r="R242">
            <v>20.3</v>
          </cell>
          <cell r="S242">
            <v>4.9000000000000004</v>
          </cell>
          <cell r="T242">
            <v>16</v>
          </cell>
          <cell r="U242">
            <v>10.6</v>
          </cell>
          <cell r="V242">
            <v>47</v>
          </cell>
          <cell r="W242">
            <v>11.3</v>
          </cell>
          <cell r="X242">
            <v>18</v>
          </cell>
          <cell r="Y242">
            <v>7.4</v>
          </cell>
          <cell r="Z242">
            <v>47.7</v>
          </cell>
          <cell r="AA242">
            <v>20</v>
          </cell>
          <cell r="AB242">
            <v>25.1</v>
          </cell>
          <cell r="AC242">
            <v>15.9</v>
          </cell>
          <cell r="AD242">
            <v>9.4</v>
          </cell>
          <cell r="AE242">
            <v>58.7</v>
          </cell>
          <cell r="AF242">
            <v>19.3</v>
          </cell>
          <cell r="AG242">
            <v>10.9</v>
          </cell>
          <cell r="AH242">
            <v>9.5</v>
          </cell>
          <cell r="AI242">
            <v>9.5</v>
          </cell>
          <cell r="AJ242">
            <v>51.7</v>
          </cell>
          <cell r="AK242">
            <v>12.17</v>
          </cell>
          <cell r="AL242">
            <v>15.18</v>
          </cell>
          <cell r="AM242">
            <v>12.55</v>
          </cell>
          <cell r="AN242">
            <v>10.9</v>
          </cell>
          <cell r="AO242">
            <v>26.5</v>
          </cell>
          <cell r="AP242">
            <v>18.600000000000001</v>
          </cell>
          <cell r="AQ242">
            <v>11.01</v>
          </cell>
          <cell r="AR242">
            <v>13.71</v>
          </cell>
          <cell r="AS242">
            <v>17.350000000000001</v>
          </cell>
          <cell r="AT242">
            <v>0</v>
          </cell>
          <cell r="AU242">
            <v>0</v>
          </cell>
          <cell r="AV242">
            <v>0</v>
          </cell>
          <cell r="AW242">
            <v>0</v>
          </cell>
          <cell r="AX242">
            <v>0</v>
          </cell>
          <cell r="AY242">
            <v>0</v>
          </cell>
          <cell r="AZ242">
            <v>0</v>
          </cell>
          <cell r="BA242">
            <v>0</v>
          </cell>
        </row>
        <row r="243">
          <cell r="B243">
            <v>29</v>
          </cell>
          <cell r="C243">
            <v>0</v>
          </cell>
          <cell r="D243">
            <v>0</v>
          </cell>
          <cell r="E243">
            <v>0</v>
          </cell>
          <cell r="F243">
            <v>0</v>
          </cell>
          <cell r="G243">
            <v>0</v>
          </cell>
          <cell r="H243">
            <v>0</v>
          </cell>
          <cell r="I243">
            <v>0</v>
          </cell>
          <cell r="J243">
            <v>0</v>
          </cell>
          <cell r="K243">
            <v>0</v>
          </cell>
          <cell r="L243">
            <v>0</v>
          </cell>
          <cell r="M243">
            <v>0</v>
          </cell>
          <cell r="N243">
            <v>33.799999999999997</v>
          </cell>
          <cell r="O243">
            <v>36</v>
          </cell>
          <cell r="P243">
            <v>145.9</v>
          </cell>
          <cell r="Q243">
            <v>46.1</v>
          </cell>
          <cell r="R243">
            <v>19.5</v>
          </cell>
          <cell r="S243">
            <v>4.9000000000000004</v>
          </cell>
          <cell r="T243">
            <v>15.7</v>
          </cell>
          <cell r="U243">
            <v>11</v>
          </cell>
          <cell r="V243">
            <v>35.1</v>
          </cell>
          <cell r="W243">
            <v>11.5</v>
          </cell>
          <cell r="X243">
            <v>30</v>
          </cell>
          <cell r="Y243">
            <v>7.1</v>
          </cell>
          <cell r="Z243">
            <v>16.5</v>
          </cell>
          <cell r="AA243">
            <v>18.5</v>
          </cell>
          <cell r="AB243">
            <v>26.8</v>
          </cell>
          <cell r="AC243">
            <v>12.2</v>
          </cell>
          <cell r="AD243">
            <v>8.8000000000000007</v>
          </cell>
          <cell r="AE243">
            <v>41</v>
          </cell>
          <cell r="AF243">
            <v>30.3</v>
          </cell>
          <cell r="AG243">
            <v>9.3000000000000007</v>
          </cell>
          <cell r="AH243">
            <v>9.3000000000000007</v>
          </cell>
          <cell r="AI243">
            <v>15.9</v>
          </cell>
          <cell r="AJ243">
            <v>28.8</v>
          </cell>
          <cell r="AK243">
            <v>11.7</v>
          </cell>
          <cell r="AL243">
            <v>12.76</v>
          </cell>
          <cell r="AM243">
            <v>10.93</v>
          </cell>
          <cell r="AN243">
            <v>10.9</v>
          </cell>
          <cell r="AO243">
            <v>24.7</v>
          </cell>
          <cell r="AP243">
            <v>13.98</v>
          </cell>
          <cell r="AQ243">
            <v>10.96</v>
          </cell>
          <cell r="AR243">
            <v>13.46</v>
          </cell>
          <cell r="AS243">
            <v>19.489999999999998</v>
          </cell>
          <cell r="AT243">
            <v>0</v>
          </cell>
          <cell r="AU243">
            <v>0</v>
          </cell>
          <cell r="AV243">
            <v>0</v>
          </cell>
          <cell r="AW243">
            <v>0</v>
          </cell>
          <cell r="AX243">
            <v>0</v>
          </cell>
          <cell r="AY243">
            <v>0</v>
          </cell>
          <cell r="AZ243">
            <v>0</v>
          </cell>
          <cell r="BA243">
            <v>0</v>
          </cell>
        </row>
        <row r="244">
          <cell r="B244">
            <v>30</v>
          </cell>
          <cell r="C244">
            <v>0</v>
          </cell>
          <cell r="D244">
            <v>0</v>
          </cell>
          <cell r="E244">
            <v>0</v>
          </cell>
          <cell r="F244">
            <v>0</v>
          </cell>
          <cell r="G244">
            <v>0</v>
          </cell>
          <cell r="H244">
            <v>0</v>
          </cell>
          <cell r="I244">
            <v>0</v>
          </cell>
          <cell r="J244">
            <v>0</v>
          </cell>
          <cell r="K244">
            <v>0</v>
          </cell>
          <cell r="L244">
            <v>0</v>
          </cell>
          <cell r="M244">
            <v>0</v>
          </cell>
          <cell r="N244">
            <v>23</v>
          </cell>
          <cell r="O244">
            <v>47.2</v>
          </cell>
          <cell r="P244">
            <v>78.3</v>
          </cell>
          <cell r="Q244">
            <v>48.6</v>
          </cell>
          <cell r="R244">
            <v>19.100000000000001</v>
          </cell>
          <cell r="S244">
            <v>4.5</v>
          </cell>
          <cell r="T244">
            <v>15.7</v>
          </cell>
          <cell r="U244">
            <v>11.3</v>
          </cell>
          <cell r="V244">
            <v>56</v>
          </cell>
          <cell r="W244">
            <v>27</v>
          </cell>
          <cell r="X244">
            <v>22.5</v>
          </cell>
          <cell r="Y244">
            <v>7.1</v>
          </cell>
          <cell r="Z244">
            <v>12.2</v>
          </cell>
          <cell r="AA244">
            <v>16.5</v>
          </cell>
          <cell r="AB244">
            <v>31.7</v>
          </cell>
          <cell r="AC244">
            <v>12.7</v>
          </cell>
          <cell r="AD244">
            <v>8.1999999999999993</v>
          </cell>
          <cell r="AE244">
            <v>67.099999999999994</v>
          </cell>
          <cell r="AF244">
            <v>89.2</v>
          </cell>
          <cell r="AG244">
            <v>10.1</v>
          </cell>
          <cell r="AH244">
            <v>9.1999999999999993</v>
          </cell>
          <cell r="AI244">
            <v>45.5</v>
          </cell>
          <cell r="AJ244">
            <v>20.7</v>
          </cell>
          <cell r="AK244">
            <v>11.19</v>
          </cell>
          <cell r="AL244">
            <v>12.17</v>
          </cell>
          <cell r="AM244">
            <v>10.91</v>
          </cell>
          <cell r="AN244">
            <v>10.9</v>
          </cell>
          <cell r="AO244">
            <v>20.93</v>
          </cell>
          <cell r="AP244">
            <v>12.36</v>
          </cell>
          <cell r="AQ244">
            <v>10.96</v>
          </cell>
          <cell r="AR244">
            <v>13.46</v>
          </cell>
          <cell r="AS244">
            <v>19.489999999999998</v>
          </cell>
          <cell r="AT244">
            <v>0</v>
          </cell>
          <cell r="AU244">
            <v>0</v>
          </cell>
          <cell r="AV244">
            <v>0</v>
          </cell>
          <cell r="AW244">
            <v>0</v>
          </cell>
          <cell r="AX244">
            <v>0</v>
          </cell>
          <cell r="AY244">
            <v>0</v>
          </cell>
          <cell r="AZ244">
            <v>0</v>
          </cell>
          <cell r="BA244">
            <v>0</v>
          </cell>
        </row>
        <row r="245">
          <cell r="B245">
            <v>31</v>
          </cell>
          <cell r="C245">
            <v>0</v>
          </cell>
          <cell r="D245">
            <v>0</v>
          </cell>
          <cell r="E245">
            <v>0</v>
          </cell>
          <cell r="F245">
            <v>0</v>
          </cell>
          <cell r="G245">
            <v>0</v>
          </cell>
          <cell r="H245">
            <v>0</v>
          </cell>
          <cell r="I245">
            <v>0</v>
          </cell>
          <cell r="J245">
            <v>0</v>
          </cell>
          <cell r="K245">
            <v>0</v>
          </cell>
          <cell r="L245">
            <v>0</v>
          </cell>
          <cell r="M245">
            <v>0</v>
          </cell>
          <cell r="N245">
            <v>21.1</v>
          </cell>
          <cell r="O245">
            <v>49.9</v>
          </cell>
          <cell r="P245">
            <v>89.9</v>
          </cell>
          <cell r="Q245">
            <v>22.3</v>
          </cell>
          <cell r="R245">
            <v>18.600000000000001</v>
          </cell>
          <cell r="S245">
            <v>4.5</v>
          </cell>
          <cell r="T245">
            <v>15.7</v>
          </cell>
          <cell r="U245">
            <v>9.6</v>
          </cell>
          <cell r="V245">
            <v>41.7</v>
          </cell>
          <cell r="W245">
            <v>12.9</v>
          </cell>
          <cell r="X245">
            <v>33.200000000000003</v>
          </cell>
          <cell r="Y245">
            <v>7.1</v>
          </cell>
          <cell r="Z245">
            <v>10.8</v>
          </cell>
          <cell r="AA245">
            <v>15.4</v>
          </cell>
          <cell r="AB245">
            <v>22</v>
          </cell>
          <cell r="AC245">
            <v>11.9</v>
          </cell>
          <cell r="AD245">
            <v>8.6</v>
          </cell>
          <cell r="AE245">
            <v>64.2</v>
          </cell>
          <cell r="AF245">
            <v>34.9</v>
          </cell>
          <cell r="AG245">
            <v>7.3</v>
          </cell>
          <cell r="AH245">
            <v>9.1999999999999993</v>
          </cell>
          <cell r="AI245">
            <v>34.799999999999997</v>
          </cell>
          <cell r="AJ245">
            <v>23.2</v>
          </cell>
          <cell r="AK245">
            <v>11.08</v>
          </cell>
          <cell r="AL245">
            <v>12.17</v>
          </cell>
          <cell r="AM245">
            <v>11.03</v>
          </cell>
          <cell r="AN245">
            <v>10.9</v>
          </cell>
          <cell r="AO245">
            <v>19.04</v>
          </cell>
          <cell r="AP245">
            <v>11.7</v>
          </cell>
          <cell r="AQ245">
            <v>10.96</v>
          </cell>
          <cell r="AR245">
            <v>13.46</v>
          </cell>
          <cell r="AS245">
            <v>20.440000000000001</v>
          </cell>
          <cell r="AT245">
            <v>0</v>
          </cell>
          <cell r="AU245">
            <v>0</v>
          </cell>
          <cell r="AV245">
            <v>0</v>
          </cell>
          <cell r="AW245">
            <v>0</v>
          </cell>
          <cell r="AX245">
            <v>0</v>
          </cell>
          <cell r="AY245">
            <v>0</v>
          </cell>
          <cell r="AZ245">
            <v>0</v>
          </cell>
          <cell r="BA245">
            <v>0</v>
          </cell>
        </row>
        <row r="246">
          <cell r="B246">
            <v>1</v>
          </cell>
          <cell r="C246">
            <v>0</v>
          </cell>
          <cell r="D246">
            <v>0</v>
          </cell>
          <cell r="E246">
            <v>0</v>
          </cell>
          <cell r="F246">
            <v>0</v>
          </cell>
          <cell r="G246">
            <v>0</v>
          </cell>
          <cell r="H246">
            <v>0</v>
          </cell>
          <cell r="I246">
            <v>0</v>
          </cell>
          <cell r="J246">
            <v>0</v>
          </cell>
          <cell r="K246">
            <v>0</v>
          </cell>
          <cell r="L246">
            <v>0</v>
          </cell>
          <cell r="M246">
            <v>0</v>
          </cell>
          <cell r="N246">
            <v>52.1</v>
          </cell>
          <cell r="O246">
            <v>34.799999999999997</v>
          </cell>
          <cell r="P246">
            <v>49.4</v>
          </cell>
          <cell r="Q246">
            <v>25.9</v>
          </cell>
          <cell r="R246">
            <v>37.6</v>
          </cell>
          <cell r="S246">
            <v>8.3000000000000007</v>
          </cell>
          <cell r="T246">
            <v>15.4</v>
          </cell>
          <cell r="U246">
            <v>9.6</v>
          </cell>
          <cell r="V246">
            <v>44.2</v>
          </cell>
          <cell r="W246">
            <v>27.8</v>
          </cell>
          <cell r="X246">
            <v>40.4</v>
          </cell>
          <cell r="Y246">
            <v>9.1999999999999993</v>
          </cell>
          <cell r="Z246">
            <v>35.1</v>
          </cell>
          <cell r="AA246">
            <v>18.399999999999999</v>
          </cell>
          <cell r="AB246">
            <v>22</v>
          </cell>
          <cell r="AC246">
            <v>19.2</v>
          </cell>
          <cell r="AD246">
            <v>8.5</v>
          </cell>
          <cell r="AE246">
            <v>55</v>
          </cell>
          <cell r="AF246">
            <v>26.9</v>
          </cell>
          <cell r="AG246">
            <v>8.8000000000000007</v>
          </cell>
          <cell r="AH246">
            <v>9.6999999999999993</v>
          </cell>
          <cell r="AI246">
            <v>17.2</v>
          </cell>
          <cell r="AJ246">
            <v>17.399999999999999</v>
          </cell>
          <cell r="AK246">
            <v>12.76</v>
          </cell>
          <cell r="AL246">
            <v>12</v>
          </cell>
          <cell r="AM246">
            <v>11.44</v>
          </cell>
          <cell r="AN246">
            <v>10.91</v>
          </cell>
          <cell r="AO246">
            <v>18.170000000000002</v>
          </cell>
          <cell r="AP246">
            <v>13.21</v>
          </cell>
          <cell r="AQ246">
            <v>11.07</v>
          </cell>
          <cell r="AR246">
            <v>13.46</v>
          </cell>
          <cell r="AS246">
            <v>11.85</v>
          </cell>
          <cell r="AT246">
            <v>13.33</v>
          </cell>
          <cell r="AU246">
            <v>0</v>
          </cell>
          <cell r="AV246">
            <v>0</v>
          </cell>
          <cell r="AW246">
            <v>0</v>
          </cell>
          <cell r="AX246">
            <v>0</v>
          </cell>
          <cell r="AY246">
            <v>0</v>
          </cell>
          <cell r="AZ246">
            <v>0</v>
          </cell>
          <cell r="BA246">
            <v>0</v>
          </cell>
        </row>
        <row r="247">
          <cell r="B247">
            <v>2</v>
          </cell>
          <cell r="C247">
            <v>0</v>
          </cell>
          <cell r="D247">
            <v>0</v>
          </cell>
          <cell r="E247">
            <v>0</v>
          </cell>
          <cell r="F247">
            <v>0</v>
          </cell>
          <cell r="G247">
            <v>0</v>
          </cell>
          <cell r="H247">
            <v>0</v>
          </cell>
          <cell r="I247">
            <v>0</v>
          </cell>
          <cell r="J247">
            <v>0</v>
          </cell>
          <cell r="K247">
            <v>0</v>
          </cell>
          <cell r="L247">
            <v>0</v>
          </cell>
          <cell r="M247">
            <v>0</v>
          </cell>
          <cell r="N247">
            <v>27</v>
          </cell>
          <cell r="O247">
            <v>28.1</v>
          </cell>
          <cell r="P247">
            <v>39.200000000000003</v>
          </cell>
          <cell r="Q247">
            <v>20.7</v>
          </cell>
          <cell r="R247">
            <v>38.299999999999997</v>
          </cell>
          <cell r="S247">
            <v>8.3000000000000007</v>
          </cell>
          <cell r="T247">
            <v>13.5</v>
          </cell>
          <cell r="U247">
            <v>9.3000000000000007</v>
          </cell>
          <cell r="V247">
            <v>37.9</v>
          </cell>
          <cell r="W247">
            <v>17.2</v>
          </cell>
          <cell r="X247">
            <v>35.299999999999997</v>
          </cell>
          <cell r="Y247">
            <v>9.1</v>
          </cell>
          <cell r="Z247">
            <v>17.8</v>
          </cell>
          <cell r="AA247">
            <v>19</v>
          </cell>
          <cell r="AB247">
            <v>32.5</v>
          </cell>
          <cell r="AC247">
            <v>15.9</v>
          </cell>
          <cell r="AD247">
            <v>8.8000000000000007</v>
          </cell>
          <cell r="AE247">
            <v>67.7</v>
          </cell>
          <cell r="AF247">
            <v>23.8</v>
          </cell>
          <cell r="AG247">
            <v>13.3</v>
          </cell>
          <cell r="AH247">
            <v>9.1</v>
          </cell>
          <cell r="AI247">
            <v>13.9</v>
          </cell>
          <cell r="AJ247">
            <v>16.899999999999999</v>
          </cell>
          <cell r="AK247">
            <v>13.46</v>
          </cell>
          <cell r="AL247">
            <v>13.71</v>
          </cell>
          <cell r="AM247">
            <v>13.71</v>
          </cell>
          <cell r="AN247">
            <v>11.02</v>
          </cell>
          <cell r="AO247">
            <v>17.75</v>
          </cell>
          <cell r="AP247">
            <v>13.71</v>
          </cell>
          <cell r="AQ247">
            <v>11.35</v>
          </cell>
          <cell r="AR247">
            <v>13.58</v>
          </cell>
          <cell r="AS247">
            <v>13.98</v>
          </cell>
          <cell r="AT247">
            <v>13.21</v>
          </cell>
          <cell r="AU247">
            <v>0</v>
          </cell>
          <cell r="AV247">
            <v>0</v>
          </cell>
          <cell r="AW247">
            <v>0</v>
          </cell>
          <cell r="AX247">
            <v>0</v>
          </cell>
          <cell r="AY247">
            <v>0</v>
          </cell>
          <cell r="AZ247">
            <v>0</v>
          </cell>
          <cell r="BA247">
            <v>0</v>
          </cell>
        </row>
        <row r="248">
          <cell r="B248">
            <v>3</v>
          </cell>
          <cell r="C248">
            <v>0</v>
          </cell>
          <cell r="D248">
            <v>0</v>
          </cell>
          <cell r="E248">
            <v>0</v>
          </cell>
          <cell r="F248">
            <v>0</v>
          </cell>
          <cell r="G248">
            <v>0</v>
          </cell>
          <cell r="H248">
            <v>0</v>
          </cell>
          <cell r="I248">
            <v>0</v>
          </cell>
          <cell r="J248">
            <v>0</v>
          </cell>
          <cell r="K248">
            <v>0</v>
          </cell>
          <cell r="L248">
            <v>0</v>
          </cell>
          <cell r="M248">
            <v>0</v>
          </cell>
          <cell r="N248">
            <v>23</v>
          </cell>
          <cell r="O248">
            <v>26.4</v>
          </cell>
          <cell r="P248">
            <v>32.799999999999997</v>
          </cell>
          <cell r="Q248">
            <v>18.399999999999999</v>
          </cell>
          <cell r="R248">
            <v>31.1</v>
          </cell>
          <cell r="S248">
            <v>8.3000000000000007</v>
          </cell>
          <cell r="T248">
            <v>12</v>
          </cell>
          <cell r="U248">
            <v>10</v>
          </cell>
          <cell r="V248">
            <v>30.4</v>
          </cell>
          <cell r="W248">
            <v>33.299999999999997</v>
          </cell>
          <cell r="X248">
            <v>36.1</v>
          </cell>
          <cell r="Y248">
            <v>7.6</v>
          </cell>
          <cell r="Z248">
            <v>19</v>
          </cell>
          <cell r="AA248">
            <v>17.399999999999999</v>
          </cell>
          <cell r="AB248">
            <v>21.5</v>
          </cell>
          <cell r="AC248">
            <v>13.7</v>
          </cell>
          <cell r="AD248">
            <v>15.7</v>
          </cell>
          <cell r="AE248">
            <v>45.8</v>
          </cell>
          <cell r="AF248">
            <v>21.3</v>
          </cell>
          <cell r="AG248">
            <v>10.1</v>
          </cell>
          <cell r="AH248">
            <v>8.6999999999999993</v>
          </cell>
          <cell r="AI248">
            <v>35</v>
          </cell>
          <cell r="AJ248">
            <v>15.5</v>
          </cell>
          <cell r="AK248">
            <v>13.98</v>
          </cell>
          <cell r="AL248">
            <v>15.18</v>
          </cell>
          <cell r="AM248">
            <v>16.579999999999998</v>
          </cell>
          <cell r="AN248">
            <v>10.91</v>
          </cell>
          <cell r="AO248">
            <v>18.170000000000002</v>
          </cell>
          <cell r="AP248">
            <v>16.579999999999998</v>
          </cell>
          <cell r="AQ248">
            <v>11.07</v>
          </cell>
          <cell r="AR248">
            <v>13.46</v>
          </cell>
          <cell r="AS248">
            <v>15.51</v>
          </cell>
          <cell r="AT248">
            <v>12.87</v>
          </cell>
          <cell r="AU248">
            <v>0</v>
          </cell>
          <cell r="AV248">
            <v>0</v>
          </cell>
          <cell r="AW248">
            <v>0</v>
          </cell>
          <cell r="AX248">
            <v>0</v>
          </cell>
          <cell r="AY248">
            <v>0</v>
          </cell>
          <cell r="AZ248">
            <v>0</v>
          </cell>
          <cell r="BA248">
            <v>0</v>
          </cell>
        </row>
        <row r="249">
          <cell r="B249">
            <v>4</v>
          </cell>
          <cell r="C249">
            <v>0</v>
          </cell>
          <cell r="D249">
            <v>0</v>
          </cell>
          <cell r="E249">
            <v>0</v>
          </cell>
          <cell r="F249">
            <v>0</v>
          </cell>
          <cell r="G249">
            <v>0</v>
          </cell>
          <cell r="H249">
            <v>0</v>
          </cell>
          <cell r="I249">
            <v>0</v>
          </cell>
          <cell r="J249">
            <v>0</v>
          </cell>
          <cell r="K249">
            <v>0</v>
          </cell>
          <cell r="L249">
            <v>0</v>
          </cell>
          <cell r="M249">
            <v>0</v>
          </cell>
          <cell r="N249">
            <v>33.799999999999997</v>
          </cell>
          <cell r="O249">
            <v>24</v>
          </cell>
          <cell r="P249">
            <v>30.4</v>
          </cell>
          <cell r="Q249">
            <v>14.7</v>
          </cell>
          <cell r="R249">
            <v>30.3</v>
          </cell>
          <cell r="S249">
            <v>8.3000000000000007</v>
          </cell>
          <cell r="T249">
            <v>12</v>
          </cell>
          <cell r="U249">
            <v>9.3000000000000007</v>
          </cell>
          <cell r="V249">
            <v>42</v>
          </cell>
          <cell r="W249">
            <v>13.7</v>
          </cell>
          <cell r="X249">
            <v>116.8</v>
          </cell>
          <cell r="Y249">
            <v>11.5</v>
          </cell>
          <cell r="Z249">
            <v>13.2</v>
          </cell>
          <cell r="AA249">
            <v>16.899999999999999</v>
          </cell>
          <cell r="AB249">
            <v>17.3</v>
          </cell>
          <cell r="AC249">
            <v>12.2</v>
          </cell>
          <cell r="AD249">
            <v>10.3</v>
          </cell>
          <cell r="AE249">
            <v>39.5</v>
          </cell>
          <cell r="AF249">
            <v>32</v>
          </cell>
          <cell r="AG249">
            <v>8.6999999999999993</v>
          </cell>
          <cell r="AH249">
            <v>8.6999999999999993</v>
          </cell>
          <cell r="AI249">
            <v>17.8</v>
          </cell>
          <cell r="AJ249">
            <v>19.600000000000001</v>
          </cell>
          <cell r="AK249">
            <v>12.98</v>
          </cell>
          <cell r="AL249">
            <v>13.46</v>
          </cell>
          <cell r="AM249">
            <v>13.98</v>
          </cell>
          <cell r="AN249">
            <v>13.21</v>
          </cell>
          <cell r="AO249">
            <v>70.37</v>
          </cell>
          <cell r="AP249">
            <v>14.27</v>
          </cell>
          <cell r="AQ249">
            <v>14.77</v>
          </cell>
          <cell r="AR249">
            <v>13.46</v>
          </cell>
          <cell r="AS249">
            <v>40.909999999999997</v>
          </cell>
          <cell r="AT249">
            <v>12.66</v>
          </cell>
          <cell r="AU249">
            <v>0</v>
          </cell>
          <cell r="AV249">
            <v>0</v>
          </cell>
          <cell r="AW249">
            <v>0</v>
          </cell>
          <cell r="AX249">
            <v>0</v>
          </cell>
          <cell r="AY249">
            <v>0</v>
          </cell>
          <cell r="AZ249">
            <v>0</v>
          </cell>
          <cell r="BA249">
            <v>0</v>
          </cell>
        </row>
        <row r="250">
          <cell r="B250">
            <v>5</v>
          </cell>
          <cell r="C250">
            <v>0</v>
          </cell>
          <cell r="D250">
            <v>0</v>
          </cell>
          <cell r="E250">
            <v>0</v>
          </cell>
          <cell r="F250">
            <v>0</v>
          </cell>
          <cell r="G250">
            <v>0</v>
          </cell>
          <cell r="H250">
            <v>0</v>
          </cell>
          <cell r="I250">
            <v>0</v>
          </cell>
          <cell r="J250">
            <v>0</v>
          </cell>
          <cell r="K250">
            <v>0</v>
          </cell>
          <cell r="L250">
            <v>0</v>
          </cell>
          <cell r="M250">
            <v>0</v>
          </cell>
          <cell r="N250">
            <v>21.1</v>
          </cell>
          <cell r="O250">
            <v>22.1</v>
          </cell>
          <cell r="P250">
            <v>30.4</v>
          </cell>
          <cell r="Q250">
            <v>13.8</v>
          </cell>
          <cell r="R250">
            <v>42.5</v>
          </cell>
          <cell r="S250">
            <v>17.5</v>
          </cell>
          <cell r="T250">
            <v>11.8</v>
          </cell>
          <cell r="U250">
            <v>8.9</v>
          </cell>
          <cell r="V250">
            <v>27.6</v>
          </cell>
          <cell r="W250">
            <v>34.9</v>
          </cell>
          <cell r="X250">
            <v>41.1</v>
          </cell>
          <cell r="Y250">
            <v>11.5</v>
          </cell>
          <cell r="Z250">
            <v>22</v>
          </cell>
          <cell r="AA250">
            <v>16.899999999999999</v>
          </cell>
          <cell r="AB250">
            <v>14.2</v>
          </cell>
          <cell r="AC250">
            <v>11.5</v>
          </cell>
          <cell r="AD250">
            <v>22.5</v>
          </cell>
          <cell r="AE250">
            <v>36</v>
          </cell>
          <cell r="AF250">
            <v>32.700000000000003</v>
          </cell>
          <cell r="AG250">
            <v>7.9</v>
          </cell>
          <cell r="AH250">
            <v>8</v>
          </cell>
          <cell r="AI250">
            <v>14.7</v>
          </cell>
          <cell r="AJ250">
            <v>31.1</v>
          </cell>
          <cell r="AK250">
            <v>12.55</v>
          </cell>
          <cell r="AL250">
            <v>12.98</v>
          </cell>
          <cell r="AM250">
            <v>13.21</v>
          </cell>
          <cell r="AN250">
            <v>17.350000000000001</v>
          </cell>
          <cell r="AO250">
            <v>27.77</v>
          </cell>
          <cell r="AP250">
            <v>13.46</v>
          </cell>
          <cell r="AQ250">
            <v>20.440000000000001</v>
          </cell>
          <cell r="AR250">
            <v>13.46</v>
          </cell>
          <cell r="AS250">
            <v>16.96</v>
          </cell>
          <cell r="AT250">
            <v>12.66</v>
          </cell>
          <cell r="AU250">
            <v>0</v>
          </cell>
          <cell r="AV250">
            <v>0</v>
          </cell>
          <cell r="AW250">
            <v>0</v>
          </cell>
          <cell r="AX250">
            <v>0</v>
          </cell>
          <cell r="AY250">
            <v>0</v>
          </cell>
          <cell r="AZ250">
            <v>0</v>
          </cell>
          <cell r="BA250">
            <v>0</v>
          </cell>
        </row>
        <row r="251">
          <cell r="B251">
            <v>6</v>
          </cell>
          <cell r="C251">
            <v>0</v>
          </cell>
          <cell r="D251">
            <v>0</v>
          </cell>
          <cell r="E251">
            <v>0</v>
          </cell>
          <cell r="F251">
            <v>0</v>
          </cell>
          <cell r="G251">
            <v>0</v>
          </cell>
          <cell r="H251">
            <v>0</v>
          </cell>
          <cell r="I251">
            <v>0</v>
          </cell>
          <cell r="J251">
            <v>0</v>
          </cell>
          <cell r="K251">
            <v>0</v>
          </cell>
          <cell r="L251">
            <v>0</v>
          </cell>
          <cell r="M251">
            <v>0</v>
          </cell>
          <cell r="N251">
            <v>23</v>
          </cell>
          <cell r="O251">
            <v>18.5</v>
          </cell>
          <cell r="P251">
            <v>31.7</v>
          </cell>
          <cell r="Q251">
            <v>18.3</v>
          </cell>
          <cell r="R251">
            <v>43.9</v>
          </cell>
          <cell r="S251">
            <v>10.5</v>
          </cell>
          <cell r="T251">
            <v>11.4</v>
          </cell>
          <cell r="U251">
            <v>9.3000000000000007</v>
          </cell>
          <cell r="V251">
            <v>24.8</v>
          </cell>
          <cell r="W251">
            <v>16.899999999999999</v>
          </cell>
          <cell r="X251">
            <v>61.1</v>
          </cell>
          <cell r="Y251">
            <v>13.7</v>
          </cell>
          <cell r="Z251">
            <v>55.3</v>
          </cell>
          <cell r="AA251">
            <v>28.6</v>
          </cell>
          <cell r="AB251">
            <v>12.4</v>
          </cell>
          <cell r="AC251">
            <v>14</v>
          </cell>
          <cell r="AD251">
            <v>15.4</v>
          </cell>
          <cell r="AE251">
            <v>31.2</v>
          </cell>
          <cell r="AF251">
            <v>39.700000000000003</v>
          </cell>
          <cell r="AG251">
            <v>8.5</v>
          </cell>
          <cell r="AH251">
            <v>9</v>
          </cell>
          <cell r="AI251">
            <v>13.3</v>
          </cell>
          <cell r="AJ251">
            <v>18</v>
          </cell>
          <cell r="AK251">
            <v>12.17</v>
          </cell>
          <cell r="AL251">
            <v>16.21</v>
          </cell>
          <cell r="AM251">
            <v>23.01</v>
          </cell>
          <cell r="AN251">
            <v>36.380000000000003</v>
          </cell>
          <cell r="AO251">
            <v>20.440000000000001</v>
          </cell>
          <cell r="AP251">
            <v>24.13</v>
          </cell>
          <cell r="AQ251">
            <v>45.08</v>
          </cell>
          <cell r="AR251">
            <v>13.46</v>
          </cell>
          <cell r="AS251">
            <v>15.51</v>
          </cell>
          <cell r="AT251">
            <v>12.76</v>
          </cell>
          <cell r="AU251">
            <v>0</v>
          </cell>
          <cell r="AV251">
            <v>0</v>
          </cell>
          <cell r="AW251">
            <v>0</v>
          </cell>
          <cell r="AX251">
            <v>0</v>
          </cell>
          <cell r="AY251">
            <v>0</v>
          </cell>
          <cell r="AZ251">
            <v>0</v>
          </cell>
          <cell r="BA251">
            <v>0</v>
          </cell>
        </row>
        <row r="252">
          <cell r="B252">
            <v>7</v>
          </cell>
          <cell r="C252">
            <v>0</v>
          </cell>
          <cell r="D252">
            <v>0</v>
          </cell>
          <cell r="E252">
            <v>0</v>
          </cell>
          <cell r="F252">
            <v>0</v>
          </cell>
          <cell r="G252">
            <v>0</v>
          </cell>
          <cell r="H252">
            <v>0</v>
          </cell>
          <cell r="I252">
            <v>0</v>
          </cell>
          <cell r="J252">
            <v>0</v>
          </cell>
          <cell r="K252">
            <v>0</v>
          </cell>
          <cell r="L252">
            <v>0</v>
          </cell>
          <cell r="M252">
            <v>0</v>
          </cell>
          <cell r="N252">
            <v>25.1</v>
          </cell>
          <cell r="O252">
            <v>17.3</v>
          </cell>
          <cell r="P252">
            <v>35.299999999999997</v>
          </cell>
          <cell r="Q252">
            <v>24.7</v>
          </cell>
          <cell r="R252">
            <v>45.7</v>
          </cell>
          <cell r="S252">
            <v>8.3000000000000007</v>
          </cell>
          <cell r="T252">
            <v>11.2</v>
          </cell>
          <cell r="U252">
            <v>13.3</v>
          </cell>
          <cell r="V252">
            <v>22</v>
          </cell>
          <cell r="W252">
            <v>14.2</v>
          </cell>
          <cell r="X252">
            <v>78.8</v>
          </cell>
          <cell r="Y252">
            <v>13.7</v>
          </cell>
          <cell r="Z252">
            <v>41.2</v>
          </cell>
          <cell r="AA252">
            <v>16.2</v>
          </cell>
          <cell r="AB252">
            <v>11.7</v>
          </cell>
          <cell r="AC252">
            <v>10.9</v>
          </cell>
          <cell r="AD252">
            <v>9.8000000000000007</v>
          </cell>
          <cell r="AE252">
            <v>33.5</v>
          </cell>
          <cell r="AF252">
            <v>28.1</v>
          </cell>
          <cell r="AG252">
            <v>11.5</v>
          </cell>
          <cell r="AH252">
            <v>8.3000000000000007</v>
          </cell>
          <cell r="AI252">
            <v>11.9</v>
          </cell>
          <cell r="AJ252">
            <v>95.7</v>
          </cell>
          <cell r="AK252">
            <v>12</v>
          </cell>
          <cell r="AL252">
            <v>13.21</v>
          </cell>
          <cell r="AM252">
            <v>14.56</v>
          </cell>
          <cell r="AN252">
            <v>22.47</v>
          </cell>
          <cell r="AO252">
            <v>45.82</v>
          </cell>
          <cell r="AP252">
            <v>13.98</v>
          </cell>
          <cell r="AQ252">
            <v>27.19</v>
          </cell>
          <cell r="AR252">
            <v>14.71</v>
          </cell>
          <cell r="AS252">
            <v>13.98</v>
          </cell>
          <cell r="AT252">
            <v>16.03</v>
          </cell>
          <cell r="AU252">
            <v>0</v>
          </cell>
          <cell r="AV252">
            <v>0</v>
          </cell>
          <cell r="AW252">
            <v>0</v>
          </cell>
          <cell r="AX252">
            <v>0</v>
          </cell>
          <cell r="AY252">
            <v>0</v>
          </cell>
          <cell r="AZ252">
            <v>0</v>
          </cell>
          <cell r="BA252">
            <v>0</v>
          </cell>
        </row>
        <row r="253">
          <cell r="B253">
            <v>8</v>
          </cell>
          <cell r="C253">
            <v>0</v>
          </cell>
          <cell r="D253">
            <v>0</v>
          </cell>
          <cell r="E253">
            <v>0</v>
          </cell>
          <cell r="F253">
            <v>0</v>
          </cell>
          <cell r="G253">
            <v>0</v>
          </cell>
          <cell r="H253">
            <v>0</v>
          </cell>
          <cell r="I253">
            <v>0</v>
          </cell>
          <cell r="J253">
            <v>0</v>
          </cell>
          <cell r="K253">
            <v>0</v>
          </cell>
          <cell r="L253">
            <v>0</v>
          </cell>
          <cell r="M253">
            <v>0</v>
          </cell>
          <cell r="N253">
            <v>23</v>
          </cell>
          <cell r="O253">
            <v>15.2</v>
          </cell>
          <cell r="P253">
            <v>29.3</v>
          </cell>
          <cell r="Q253">
            <v>30.9</v>
          </cell>
          <cell r="R253">
            <v>67.8</v>
          </cell>
          <cell r="S253">
            <v>8.3000000000000007</v>
          </cell>
          <cell r="T253">
            <v>11.2</v>
          </cell>
          <cell r="U253">
            <v>20.3</v>
          </cell>
          <cell r="V253">
            <v>34.700000000000003</v>
          </cell>
          <cell r="W253">
            <v>12.7</v>
          </cell>
          <cell r="X253">
            <v>41.2</v>
          </cell>
          <cell r="Y253">
            <v>17.5</v>
          </cell>
          <cell r="Z253">
            <v>23.3</v>
          </cell>
          <cell r="AA253">
            <v>32.1</v>
          </cell>
          <cell r="AB253">
            <v>14.8</v>
          </cell>
          <cell r="AC253">
            <v>10.5</v>
          </cell>
          <cell r="AD253">
            <v>9.8000000000000007</v>
          </cell>
          <cell r="AE253">
            <v>30.5</v>
          </cell>
          <cell r="AF253">
            <v>23.5</v>
          </cell>
          <cell r="AG253">
            <v>9.1999999999999993</v>
          </cell>
          <cell r="AH253">
            <v>8.3000000000000007</v>
          </cell>
          <cell r="AI253">
            <v>12.1</v>
          </cell>
          <cell r="AJ253">
            <v>51.9</v>
          </cell>
          <cell r="AK253">
            <v>11.85</v>
          </cell>
          <cell r="AL253">
            <v>15.86</v>
          </cell>
          <cell r="AM253">
            <v>22.47</v>
          </cell>
          <cell r="AN253">
            <v>26.5</v>
          </cell>
          <cell r="AO253">
            <v>42.21</v>
          </cell>
          <cell r="AP253">
            <v>25.89</v>
          </cell>
          <cell r="AQ253">
            <v>32.43</v>
          </cell>
          <cell r="AR253">
            <v>13.58</v>
          </cell>
          <cell r="AS253">
            <v>13.21</v>
          </cell>
          <cell r="AT253">
            <v>16.96</v>
          </cell>
          <cell r="AU253">
            <v>0</v>
          </cell>
          <cell r="AV253">
            <v>0</v>
          </cell>
          <cell r="AW253">
            <v>0</v>
          </cell>
          <cell r="AX253">
            <v>0</v>
          </cell>
          <cell r="AY253">
            <v>0</v>
          </cell>
          <cell r="AZ253">
            <v>0</v>
          </cell>
          <cell r="BA253">
            <v>0</v>
          </cell>
        </row>
        <row r="254">
          <cell r="B254">
            <v>9</v>
          </cell>
          <cell r="C254">
            <v>0</v>
          </cell>
          <cell r="D254">
            <v>0</v>
          </cell>
          <cell r="E254">
            <v>0</v>
          </cell>
          <cell r="F254">
            <v>0</v>
          </cell>
          <cell r="G254">
            <v>0</v>
          </cell>
          <cell r="H254">
            <v>0</v>
          </cell>
          <cell r="I254">
            <v>0</v>
          </cell>
          <cell r="J254">
            <v>0</v>
          </cell>
          <cell r="K254">
            <v>0</v>
          </cell>
          <cell r="L254">
            <v>0</v>
          </cell>
          <cell r="M254">
            <v>0</v>
          </cell>
          <cell r="N254">
            <v>19.399999999999999</v>
          </cell>
          <cell r="O254">
            <v>14.7</v>
          </cell>
          <cell r="P254">
            <v>34</v>
          </cell>
          <cell r="Q254">
            <v>15.9</v>
          </cell>
          <cell r="R254">
            <v>39</v>
          </cell>
          <cell r="S254">
            <v>8.3000000000000007</v>
          </cell>
          <cell r="T254">
            <v>10.9</v>
          </cell>
          <cell r="U254">
            <v>23.2</v>
          </cell>
          <cell r="V254">
            <v>31</v>
          </cell>
          <cell r="W254">
            <v>16.2</v>
          </cell>
          <cell r="X254">
            <v>44.5</v>
          </cell>
          <cell r="Y254">
            <v>17.5</v>
          </cell>
          <cell r="Z254">
            <v>22.4</v>
          </cell>
          <cell r="AA254">
            <v>40.799999999999997</v>
          </cell>
          <cell r="AB254">
            <v>19.399999999999999</v>
          </cell>
          <cell r="AC254">
            <v>11.1</v>
          </cell>
          <cell r="AD254">
            <v>8.9</v>
          </cell>
          <cell r="AE254">
            <v>35.9</v>
          </cell>
          <cell r="AF254">
            <v>18.600000000000001</v>
          </cell>
          <cell r="AG254">
            <v>8.6</v>
          </cell>
          <cell r="AH254">
            <v>10</v>
          </cell>
          <cell r="AI254">
            <v>8.1</v>
          </cell>
          <cell r="AJ254">
            <v>34.9</v>
          </cell>
          <cell r="AK254">
            <v>13.98</v>
          </cell>
          <cell r="AL254">
            <v>14.56</v>
          </cell>
          <cell r="AM254">
            <v>15.18</v>
          </cell>
          <cell r="AN254">
            <v>25.89</v>
          </cell>
          <cell r="AO254">
            <v>21.95</v>
          </cell>
          <cell r="AP254">
            <v>19.04</v>
          </cell>
          <cell r="AQ254">
            <v>31.64</v>
          </cell>
          <cell r="AR254">
            <v>12.76</v>
          </cell>
          <cell r="AS254">
            <v>13.1</v>
          </cell>
          <cell r="AT254">
            <v>29.42</v>
          </cell>
          <cell r="AU254">
            <v>0</v>
          </cell>
          <cell r="AV254">
            <v>0</v>
          </cell>
          <cell r="AW254">
            <v>0</v>
          </cell>
          <cell r="AX254">
            <v>0</v>
          </cell>
          <cell r="AY254">
            <v>0</v>
          </cell>
          <cell r="AZ254">
            <v>0</v>
          </cell>
          <cell r="BA254">
            <v>0</v>
          </cell>
        </row>
        <row r="255">
          <cell r="B255">
            <v>10</v>
          </cell>
          <cell r="C255">
            <v>0</v>
          </cell>
          <cell r="D255">
            <v>0</v>
          </cell>
          <cell r="E255">
            <v>0</v>
          </cell>
          <cell r="F255">
            <v>0</v>
          </cell>
          <cell r="G255">
            <v>0</v>
          </cell>
          <cell r="H255">
            <v>0</v>
          </cell>
          <cell r="I255">
            <v>0</v>
          </cell>
          <cell r="J255">
            <v>0</v>
          </cell>
          <cell r="K255">
            <v>0</v>
          </cell>
          <cell r="L255">
            <v>0</v>
          </cell>
          <cell r="M255">
            <v>0</v>
          </cell>
          <cell r="N255">
            <v>27</v>
          </cell>
          <cell r="O255">
            <v>16</v>
          </cell>
          <cell r="P255">
            <v>31.8</v>
          </cell>
          <cell r="Q255">
            <v>14</v>
          </cell>
          <cell r="R255">
            <v>67.5</v>
          </cell>
          <cell r="S255">
            <v>6.4</v>
          </cell>
          <cell r="T255">
            <v>22.1</v>
          </cell>
          <cell r="U255">
            <v>55.7</v>
          </cell>
          <cell r="V255">
            <v>34.5</v>
          </cell>
          <cell r="W255">
            <v>11.8</v>
          </cell>
          <cell r="X255">
            <v>41.2</v>
          </cell>
          <cell r="Y255">
            <v>18.3</v>
          </cell>
          <cell r="Z255">
            <v>18.399999999999999</v>
          </cell>
          <cell r="AA255">
            <v>34.5</v>
          </cell>
          <cell r="AB255">
            <v>19.399999999999999</v>
          </cell>
          <cell r="AC255">
            <v>10.9</v>
          </cell>
          <cell r="AD255">
            <v>8.6</v>
          </cell>
          <cell r="AE255">
            <v>59.1</v>
          </cell>
          <cell r="AF255">
            <v>57.2</v>
          </cell>
          <cell r="AG255">
            <v>9.1999999999999993</v>
          </cell>
          <cell r="AH255">
            <v>7.9</v>
          </cell>
          <cell r="AI255">
            <v>15.9</v>
          </cell>
          <cell r="AJ255">
            <v>28.3</v>
          </cell>
          <cell r="AK255">
            <v>12.36</v>
          </cell>
          <cell r="AL255">
            <v>14.86</v>
          </cell>
          <cell r="AM255">
            <v>18.600000000000001</v>
          </cell>
          <cell r="AN255">
            <v>17.350000000000001</v>
          </cell>
          <cell r="AO255">
            <v>21.95</v>
          </cell>
          <cell r="AP255">
            <v>25.29</v>
          </cell>
          <cell r="AQ255">
            <v>20.440000000000001</v>
          </cell>
          <cell r="AR255">
            <v>14.86</v>
          </cell>
          <cell r="AS255">
            <v>12.76</v>
          </cell>
          <cell r="AT255">
            <v>25.89</v>
          </cell>
          <cell r="AU255">
            <v>0</v>
          </cell>
          <cell r="AV255">
            <v>0</v>
          </cell>
          <cell r="AW255">
            <v>0</v>
          </cell>
          <cell r="AX255">
            <v>0</v>
          </cell>
          <cell r="AY255">
            <v>0</v>
          </cell>
          <cell r="AZ255">
            <v>0</v>
          </cell>
          <cell r="BA255">
            <v>0</v>
          </cell>
        </row>
        <row r="256">
          <cell r="B256">
            <v>11</v>
          </cell>
          <cell r="C256">
            <v>0</v>
          </cell>
          <cell r="D256">
            <v>0</v>
          </cell>
          <cell r="E256">
            <v>0</v>
          </cell>
          <cell r="F256">
            <v>0</v>
          </cell>
          <cell r="G256">
            <v>0</v>
          </cell>
          <cell r="H256">
            <v>0</v>
          </cell>
          <cell r="I256">
            <v>0</v>
          </cell>
          <cell r="J256">
            <v>0</v>
          </cell>
          <cell r="K256">
            <v>0</v>
          </cell>
          <cell r="L256">
            <v>0</v>
          </cell>
          <cell r="M256">
            <v>0</v>
          </cell>
          <cell r="N256">
            <v>19.399999999999999</v>
          </cell>
          <cell r="O256">
            <v>15.2</v>
          </cell>
          <cell r="P256">
            <v>165.3</v>
          </cell>
          <cell r="Q256">
            <v>13.6</v>
          </cell>
          <cell r="R256">
            <v>41.2</v>
          </cell>
          <cell r="S256">
            <v>6.4</v>
          </cell>
          <cell r="T256">
            <v>18.600000000000001</v>
          </cell>
          <cell r="U256">
            <v>15.6</v>
          </cell>
          <cell r="V256">
            <v>24.8</v>
          </cell>
          <cell r="W256">
            <v>11.1</v>
          </cell>
          <cell r="X256">
            <v>94.5</v>
          </cell>
          <cell r="Y256">
            <v>17.8</v>
          </cell>
          <cell r="Z256">
            <v>17.399999999999999</v>
          </cell>
          <cell r="AA256">
            <v>24.9</v>
          </cell>
          <cell r="AB256">
            <v>18.600000000000001</v>
          </cell>
          <cell r="AC256">
            <v>10.6</v>
          </cell>
          <cell r="AD256">
            <v>8.6</v>
          </cell>
          <cell r="AE256">
            <v>39.5</v>
          </cell>
          <cell r="AF256">
            <v>47.3</v>
          </cell>
          <cell r="AG256">
            <v>8.3000000000000007</v>
          </cell>
          <cell r="AH256">
            <v>7.8</v>
          </cell>
          <cell r="AI256">
            <v>11.4</v>
          </cell>
          <cell r="AJ256">
            <v>24.2</v>
          </cell>
          <cell r="AK256">
            <v>12.17</v>
          </cell>
          <cell r="AL256">
            <v>12.98</v>
          </cell>
          <cell r="AM256">
            <v>13.71</v>
          </cell>
          <cell r="AN256">
            <v>12.36</v>
          </cell>
          <cell r="AO256">
            <v>20.440000000000001</v>
          </cell>
          <cell r="AP256">
            <v>17.75</v>
          </cell>
          <cell r="AQ256">
            <v>13.53</v>
          </cell>
          <cell r="AR256">
            <v>28.75</v>
          </cell>
          <cell r="AS256">
            <v>12.76</v>
          </cell>
          <cell r="AT256">
            <v>25.89</v>
          </cell>
          <cell r="AU256">
            <v>0</v>
          </cell>
          <cell r="AV256">
            <v>0</v>
          </cell>
          <cell r="AW256">
            <v>0</v>
          </cell>
          <cell r="AX256">
            <v>0</v>
          </cell>
          <cell r="AY256">
            <v>0</v>
          </cell>
          <cell r="AZ256">
            <v>0</v>
          </cell>
          <cell r="BA256">
            <v>0</v>
          </cell>
        </row>
        <row r="257">
          <cell r="B257">
            <v>12</v>
          </cell>
          <cell r="C257">
            <v>0</v>
          </cell>
          <cell r="D257">
            <v>0</v>
          </cell>
          <cell r="E257">
            <v>0</v>
          </cell>
          <cell r="F257">
            <v>0</v>
          </cell>
          <cell r="G257">
            <v>0</v>
          </cell>
          <cell r="H257">
            <v>0</v>
          </cell>
          <cell r="I257">
            <v>0</v>
          </cell>
          <cell r="J257">
            <v>0</v>
          </cell>
          <cell r="K257">
            <v>0</v>
          </cell>
          <cell r="L257">
            <v>0</v>
          </cell>
          <cell r="M257">
            <v>0</v>
          </cell>
          <cell r="N257">
            <v>17.600000000000001</v>
          </cell>
          <cell r="O257">
            <v>14.1</v>
          </cell>
          <cell r="P257">
            <v>74.2</v>
          </cell>
          <cell r="Q257">
            <v>77.400000000000006</v>
          </cell>
          <cell r="R257">
            <v>57.6</v>
          </cell>
          <cell r="S257">
            <v>6.4</v>
          </cell>
          <cell r="T257">
            <v>16.3</v>
          </cell>
          <cell r="U257">
            <v>48.3</v>
          </cell>
          <cell r="V257">
            <v>26.4</v>
          </cell>
          <cell r="W257">
            <v>10.8</v>
          </cell>
          <cell r="X257">
            <v>39.5</v>
          </cell>
          <cell r="Y257">
            <v>18.600000000000001</v>
          </cell>
          <cell r="Z257">
            <v>20.3</v>
          </cell>
          <cell r="AA257">
            <v>21.9</v>
          </cell>
          <cell r="AB257">
            <v>24.4</v>
          </cell>
          <cell r="AC257">
            <v>10.3</v>
          </cell>
          <cell r="AD257">
            <v>8.3000000000000007</v>
          </cell>
          <cell r="AE257">
            <v>36</v>
          </cell>
          <cell r="AF257">
            <v>69.099999999999994</v>
          </cell>
          <cell r="AG257">
            <v>12.7</v>
          </cell>
          <cell r="AH257">
            <v>7.8</v>
          </cell>
          <cell r="AI257">
            <v>11</v>
          </cell>
          <cell r="AJ257">
            <v>41.5</v>
          </cell>
          <cell r="AK257">
            <v>12.17</v>
          </cell>
          <cell r="AL257">
            <v>14.56</v>
          </cell>
          <cell r="AM257">
            <v>18.170000000000002</v>
          </cell>
          <cell r="AN257">
            <v>11.08</v>
          </cell>
          <cell r="AO257">
            <v>18.600000000000001</v>
          </cell>
          <cell r="AP257">
            <v>24.13</v>
          </cell>
          <cell r="AQ257">
            <v>11.48</v>
          </cell>
          <cell r="AR257">
            <v>16.579999999999998</v>
          </cell>
          <cell r="AS257">
            <v>12.55</v>
          </cell>
          <cell r="AT257">
            <v>13.71</v>
          </cell>
          <cell r="AU257">
            <v>0</v>
          </cell>
          <cell r="AV257">
            <v>0</v>
          </cell>
          <cell r="AW257">
            <v>0</v>
          </cell>
          <cell r="AX257">
            <v>0</v>
          </cell>
          <cell r="AY257">
            <v>0</v>
          </cell>
          <cell r="AZ257">
            <v>0</v>
          </cell>
          <cell r="BA257">
            <v>0</v>
          </cell>
        </row>
        <row r="258">
          <cell r="B258">
            <v>13</v>
          </cell>
          <cell r="C258">
            <v>0</v>
          </cell>
          <cell r="D258">
            <v>0</v>
          </cell>
          <cell r="E258">
            <v>0</v>
          </cell>
          <cell r="F258">
            <v>0</v>
          </cell>
          <cell r="G258">
            <v>0</v>
          </cell>
          <cell r="H258">
            <v>0</v>
          </cell>
          <cell r="I258">
            <v>0</v>
          </cell>
          <cell r="J258">
            <v>0</v>
          </cell>
          <cell r="K258">
            <v>0</v>
          </cell>
          <cell r="L258">
            <v>0</v>
          </cell>
          <cell r="M258">
            <v>0</v>
          </cell>
          <cell r="N258">
            <v>52.1</v>
          </cell>
          <cell r="O258">
            <v>16.600000000000001</v>
          </cell>
          <cell r="P258">
            <v>44.8</v>
          </cell>
          <cell r="Q258">
            <v>25.5</v>
          </cell>
          <cell r="R258">
            <v>72.099999999999994</v>
          </cell>
          <cell r="S258">
            <v>6.4</v>
          </cell>
          <cell r="T258">
            <v>15.4</v>
          </cell>
          <cell r="U258">
            <v>19.899999999999999</v>
          </cell>
          <cell r="V258">
            <v>29.3</v>
          </cell>
          <cell r="W258">
            <v>10.3</v>
          </cell>
          <cell r="X258">
            <v>54.5</v>
          </cell>
          <cell r="Y258">
            <v>19.8</v>
          </cell>
          <cell r="Z258">
            <v>16.7</v>
          </cell>
          <cell r="AA258">
            <v>70.8</v>
          </cell>
          <cell r="AB258">
            <v>24.9</v>
          </cell>
          <cell r="AC258">
            <v>10.3</v>
          </cell>
          <cell r="AD258">
            <v>7.9</v>
          </cell>
          <cell r="AE258">
            <v>81.099999999999994</v>
          </cell>
          <cell r="AF258">
            <v>66.3</v>
          </cell>
          <cell r="AG258">
            <v>9</v>
          </cell>
          <cell r="AH258">
            <v>7.8</v>
          </cell>
          <cell r="AI258">
            <v>15.4</v>
          </cell>
          <cell r="AJ258">
            <v>28.6</v>
          </cell>
          <cell r="AK258">
            <v>12.17</v>
          </cell>
          <cell r="AL258">
            <v>13.46</v>
          </cell>
          <cell r="AM258">
            <v>15.18</v>
          </cell>
          <cell r="AN258">
            <v>10.9</v>
          </cell>
          <cell r="AO258">
            <v>27.77</v>
          </cell>
          <cell r="AP258">
            <v>19.96</v>
          </cell>
          <cell r="AQ258">
            <v>11.01</v>
          </cell>
          <cell r="AR258">
            <v>21.43</v>
          </cell>
          <cell r="AS258">
            <v>12.17</v>
          </cell>
          <cell r="AT258">
            <v>55.17</v>
          </cell>
          <cell r="AU258">
            <v>0</v>
          </cell>
          <cell r="AV258">
            <v>0</v>
          </cell>
          <cell r="AW258">
            <v>0</v>
          </cell>
          <cell r="AX258">
            <v>0</v>
          </cell>
          <cell r="AY258">
            <v>0</v>
          </cell>
          <cell r="AZ258">
            <v>0</v>
          </cell>
          <cell r="BA258">
            <v>0</v>
          </cell>
        </row>
        <row r="259">
          <cell r="B259">
            <v>14</v>
          </cell>
          <cell r="C259">
            <v>0</v>
          </cell>
          <cell r="D259">
            <v>0</v>
          </cell>
          <cell r="E259">
            <v>0</v>
          </cell>
          <cell r="F259">
            <v>0</v>
          </cell>
          <cell r="G259">
            <v>0</v>
          </cell>
          <cell r="H259">
            <v>0</v>
          </cell>
          <cell r="I259">
            <v>0</v>
          </cell>
          <cell r="J259">
            <v>0</v>
          </cell>
          <cell r="K259">
            <v>0</v>
          </cell>
          <cell r="L259">
            <v>0</v>
          </cell>
          <cell r="M259">
            <v>0</v>
          </cell>
          <cell r="N259">
            <v>23</v>
          </cell>
          <cell r="O259">
            <v>12.4</v>
          </cell>
          <cell r="P259">
            <v>57.8</v>
          </cell>
          <cell r="Q259">
            <v>23.4</v>
          </cell>
          <cell r="R259">
            <v>47.9</v>
          </cell>
          <cell r="S259">
            <v>6.4</v>
          </cell>
          <cell r="T259">
            <v>15.4</v>
          </cell>
          <cell r="U259">
            <v>24.2</v>
          </cell>
          <cell r="V259">
            <v>64.8</v>
          </cell>
          <cell r="W259">
            <v>11</v>
          </cell>
          <cell r="X259">
            <v>70.3</v>
          </cell>
          <cell r="Y259">
            <v>20.6</v>
          </cell>
          <cell r="Z259">
            <v>26</v>
          </cell>
          <cell r="AA259">
            <v>64</v>
          </cell>
          <cell r="AB259">
            <v>21.5</v>
          </cell>
          <cell r="AC259">
            <v>9.8000000000000007</v>
          </cell>
          <cell r="AD259">
            <v>12.2</v>
          </cell>
          <cell r="AE259">
            <v>70.900000000000006</v>
          </cell>
          <cell r="AF259">
            <v>59.3</v>
          </cell>
          <cell r="AG259">
            <v>8.5</v>
          </cell>
          <cell r="AH259">
            <v>8.8000000000000007</v>
          </cell>
          <cell r="AI259">
            <v>14.1</v>
          </cell>
          <cell r="AJ259">
            <v>52.2</v>
          </cell>
          <cell r="AK259">
            <v>12</v>
          </cell>
          <cell r="AL259">
            <v>13.21</v>
          </cell>
          <cell r="AM259">
            <v>14.86</v>
          </cell>
          <cell r="AN259">
            <v>10.91</v>
          </cell>
          <cell r="AO259">
            <v>25.29</v>
          </cell>
          <cell r="AP259">
            <v>20.440000000000001</v>
          </cell>
          <cell r="AQ259">
            <v>10.92</v>
          </cell>
          <cell r="AR259">
            <v>17.350000000000001</v>
          </cell>
          <cell r="AS259">
            <v>13.98</v>
          </cell>
          <cell r="AT259">
            <v>15.18</v>
          </cell>
          <cell r="AU259">
            <v>0</v>
          </cell>
          <cell r="AV259">
            <v>0</v>
          </cell>
          <cell r="AW259">
            <v>0</v>
          </cell>
          <cell r="AX259">
            <v>0</v>
          </cell>
          <cell r="AY259">
            <v>0</v>
          </cell>
          <cell r="AZ259">
            <v>0</v>
          </cell>
          <cell r="BA259">
            <v>0</v>
          </cell>
        </row>
        <row r="260">
          <cell r="B260">
            <v>15</v>
          </cell>
          <cell r="C260">
            <v>0</v>
          </cell>
          <cell r="D260">
            <v>0</v>
          </cell>
          <cell r="E260">
            <v>0</v>
          </cell>
          <cell r="F260">
            <v>0</v>
          </cell>
          <cell r="G260">
            <v>0</v>
          </cell>
          <cell r="H260">
            <v>0</v>
          </cell>
          <cell r="I260">
            <v>0</v>
          </cell>
          <cell r="J260">
            <v>0</v>
          </cell>
          <cell r="K260">
            <v>0</v>
          </cell>
          <cell r="L260">
            <v>0</v>
          </cell>
          <cell r="M260">
            <v>0</v>
          </cell>
          <cell r="N260">
            <v>44.8</v>
          </cell>
          <cell r="O260">
            <v>14.4</v>
          </cell>
          <cell r="P260">
            <v>57.4</v>
          </cell>
          <cell r="Q260">
            <v>24.6</v>
          </cell>
          <cell r="R260">
            <v>40.200000000000003</v>
          </cell>
          <cell r="S260">
            <v>6.4</v>
          </cell>
          <cell r="T260">
            <v>16</v>
          </cell>
          <cell r="U260">
            <v>26</v>
          </cell>
          <cell r="V260">
            <v>41.8</v>
          </cell>
          <cell r="W260">
            <v>13.8</v>
          </cell>
          <cell r="X260">
            <v>15.2</v>
          </cell>
          <cell r="Y260">
            <v>21.1</v>
          </cell>
          <cell r="Z260">
            <v>17.399999999999999</v>
          </cell>
          <cell r="AA260">
            <v>61.6</v>
          </cell>
          <cell r="AB260">
            <v>34.700000000000003</v>
          </cell>
          <cell r="AC260">
            <v>9.4</v>
          </cell>
          <cell r="AD260">
            <v>16.2</v>
          </cell>
          <cell r="AE260">
            <v>44.5</v>
          </cell>
          <cell r="AF260">
            <v>49</v>
          </cell>
          <cell r="AG260">
            <v>8.1</v>
          </cell>
          <cell r="AH260">
            <v>7.9</v>
          </cell>
          <cell r="AI260">
            <v>14.3</v>
          </cell>
          <cell r="AJ260">
            <v>39.799999999999997</v>
          </cell>
          <cell r="AK260">
            <v>12.36</v>
          </cell>
          <cell r="AL260">
            <v>13.46</v>
          </cell>
          <cell r="AM260">
            <v>14.56</v>
          </cell>
          <cell r="AN260">
            <v>10.94</v>
          </cell>
          <cell r="AO260">
            <v>66.8</v>
          </cell>
          <cell r="AP260">
            <v>19.489999999999998</v>
          </cell>
          <cell r="AQ260">
            <v>10.9</v>
          </cell>
          <cell r="AR260">
            <v>17.350000000000001</v>
          </cell>
          <cell r="AS260">
            <v>12.26</v>
          </cell>
          <cell r="AT260">
            <v>19.04</v>
          </cell>
          <cell r="AU260">
            <v>0</v>
          </cell>
          <cell r="AV260">
            <v>0</v>
          </cell>
          <cell r="AW260">
            <v>0</v>
          </cell>
          <cell r="AX260">
            <v>0</v>
          </cell>
          <cell r="AY260">
            <v>0</v>
          </cell>
          <cell r="AZ260">
            <v>0</v>
          </cell>
          <cell r="BA260">
            <v>0</v>
          </cell>
        </row>
        <row r="261">
          <cell r="B261">
            <v>16</v>
          </cell>
          <cell r="C261">
            <v>0</v>
          </cell>
          <cell r="D261">
            <v>0</v>
          </cell>
          <cell r="E261">
            <v>0</v>
          </cell>
          <cell r="F261">
            <v>0</v>
          </cell>
          <cell r="G261">
            <v>0</v>
          </cell>
          <cell r="H261">
            <v>0</v>
          </cell>
          <cell r="I261">
            <v>0</v>
          </cell>
          <cell r="J261">
            <v>0</v>
          </cell>
          <cell r="K261">
            <v>0</v>
          </cell>
          <cell r="L261">
            <v>0</v>
          </cell>
          <cell r="M261">
            <v>0</v>
          </cell>
          <cell r="N261">
            <v>26</v>
          </cell>
          <cell r="O261">
            <v>11.7</v>
          </cell>
          <cell r="P261">
            <v>57.8</v>
          </cell>
          <cell r="Q261">
            <v>25</v>
          </cell>
          <cell r="R261">
            <v>35.5</v>
          </cell>
          <cell r="S261">
            <v>6.4</v>
          </cell>
          <cell r="T261">
            <v>16</v>
          </cell>
          <cell r="U261">
            <v>31.8</v>
          </cell>
          <cell r="V261">
            <v>40.799999999999997</v>
          </cell>
          <cell r="W261">
            <v>11.1</v>
          </cell>
          <cell r="X261">
            <v>29.9</v>
          </cell>
          <cell r="Y261">
            <v>27.4</v>
          </cell>
          <cell r="Z261">
            <v>16.7</v>
          </cell>
          <cell r="AA261">
            <v>43.7</v>
          </cell>
          <cell r="AB261">
            <v>26.9</v>
          </cell>
          <cell r="AC261">
            <v>9.4</v>
          </cell>
          <cell r="AD261">
            <v>9.8000000000000007</v>
          </cell>
          <cell r="AE261">
            <v>38.1</v>
          </cell>
          <cell r="AF261">
            <v>38.6</v>
          </cell>
          <cell r="AG261">
            <v>7.6</v>
          </cell>
          <cell r="AH261">
            <v>11.4</v>
          </cell>
          <cell r="AI261">
            <v>12.9</v>
          </cell>
          <cell r="AJ261">
            <v>60.1</v>
          </cell>
          <cell r="AK261">
            <v>12.55</v>
          </cell>
          <cell r="AL261">
            <v>13.21</v>
          </cell>
          <cell r="AM261">
            <v>13.98</v>
          </cell>
          <cell r="AN261">
            <v>10.94</v>
          </cell>
          <cell r="AO261">
            <v>25.89</v>
          </cell>
          <cell r="AP261">
            <v>17.75</v>
          </cell>
          <cell r="AQ261">
            <v>10.9</v>
          </cell>
          <cell r="AR261">
            <v>13.98</v>
          </cell>
          <cell r="AS261">
            <v>11.85</v>
          </cell>
          <cell r="AT261">
            <v>16.39</v>
          </cell>
          <cell r="AU261">
            <v>0</v>
          </cell>
          <cell r="AV261">
            <v>0</v>
          </cell>
          <cell r="AW261">
            <v>0</v>
          </cell>
          <cell r="AX261">
            <v>0</v>
          </cell>
          <cell r="AY261">
            <v>0</v>
          </cell>
          <cell r="AZ261">
            <v>0</v>
          </cell>
          <cell r="BA261">
            <v>0</v>
          </cell>
        </row>
        <row r="262">
          <cell r="B262">
            <v>17</v>
          </cell>
          <cell r="C262">
            <v>0</v>
          </cell>
          <cell r="D262">
            <v>0</v>
          </cell>
          <cell r="E262">
            <v>0</v>
          </cell>
          <cell r="F262">
            <v>0</v>
          </cell>
          <cell r="G262">
            <v>0</v>
          </cell>
          <cell r="H262">
            <v>0</v>
          </cell>
          <cell r="I262">
            <v>0</v>
          </cell>
          <cell r="J262">
            <v>0</v>
          </cell>
          <cell r="K262">
            <v>0</v>
          </cell>
          <cell r="L262">
            <v>0</v>
          </cell>
          <cell r="M262">
            <v>0</v>
          </cell>
          <cell r="N262">
            <v>26</v>
          </cell>
          <cell r="O262">
            <v>21.1</v>
          </cell>
          <cell r="P262">
            <v>52.6</v>
          </cell>
          <cell r="Q262">
            <v>23.5</v>
          </cell>
          <cell r="R262">
            <v>36.299999999999997</v>
          </cell>
          <cell r="S262">
            <v>6.4</v>
          </cell>
          <cell r="T262">
            <v>16</v>
          </cell>
          <cell r="U262">
            <v>19.600000000000001</v>
          </cell>
          <cell r="V262">
            <v>40.4</v>
          </cell>
          <cell r="W262">
            <v>10.5</v>
          </cell>
          <cell r="X262">
            <v>65.2</v>
          </cell>
          <cell r="Y262">
            <v>21.4</v>
          </cell>
          <cell r="Z262">
            <v>16.600000000000001</v>
          </cell>
          <cell r="AA262">
            <v>89.4</v>
          </cell>
          <cell r="AB262">
            <v>22</v>
          </cell>
          <cell r="AC262">
            <v>8.9</v>
          </cell>
          <cell r="AD262">
            <v>53.8</v>
          </cell>
          <cell r="AE262">
            <v>36.9</v>
          </cell>
          <cell r="AF262">
            <v>30.7</v>
          </cell>
          <cell r="AG262">
            <v>7.9</v>
          </cell>
          <cell r="AH262">
            <v>12.9</v>
          </cell>
          <cell r="AI262">
            <v>15.9</v>
          </cell>
          <cell r="AJ262">
            <v>34.9</v>
          </cell>
          <cell r="AK262">
            <v>12.17</v>
          </cell>
          <cell r="AL262">
            <v>16.96</v>
          </cell>
          <cell r="AM262">
            <v>25.29</v>
          </cell>
          <cell r="AN262">
            <v>10.94</v>
          </cell>
          <cell r="AO262">
            <v>22.47</v>
          </cell>
          <cell r="AP262">
            <v>33.31</v>
          </cell>
          <cell r="AQ262">
            <v>10.91</v>
          </cell>
          <cell r="AR262">
            <v>15.51</v>
          </cell>
          <cell r="AS262">
            <v>12.09</v>
          </cell>
          <cell r="AT262">
            <v>15.35</v>
          </cell>
          <cell r="AU262">
            <v>0</v>
          </cell>
          <cell r="AV262">
            <v>0</v>
          </cell>
          <cell r="AW262">
            <v>0</v>
          </cell>
          <cell r="AX262">
            <v>0</v>
          </cell>
          <cell r="AY262">
            <v>0</v>
          </cell>
          <cell r="AZ262">
            <v>0</v>
          </cell>
          <cell r="BA262">
            <v>0</v>
          </cell>
        </row>
        <row r="263">
          <cell r="B263">
            <v>18</v>
          </cell>
          <cell r="C263">
            <v>0</v>
          </cell>
          <cell r="D263">
            <v>0</v>
          </cell>
          <cell r="E263">
            <v>0</v>
          </cell>
          <cell r="F263">
            <v>0</v>
          </cell>
          <cell r="G263">
            <v>0</v>
          </cell>
          <cell r="H263">
            <v>0</v>
          </cell>
          <cell r="I263">
            <v>0</v>
          </cell>
          <cell r="J263">
            <v>0</v>
          </cell>
          <cell r="K263">
            <v>0</v>
          </cell>
          <cell r="L263">
            <v>0</v>
          </cell>
          <cell r="M263">
            <v>0</v>
          </cell>
          <cell r="N263">
            <v>27.4</v>
          </cell>
          <cell r="O263">
            <v>27</v>
          </cell>
          <cell r="P263">
            <v>36.700000000000003</v>
          </cell>
          <cell r="Q263">
            <v>24.8</v>
          </cell>
          <cell r="R263">
            <v>42.7</v>
          </cell>
          <cell r="S263">
            <v>4.8</v>
          </cell>
          <cell r="T263">
            <v>15.7</v>
          </cell>
          <cell r="U263">
            <v>28.6</v>
          </cell>
          <cell r="V263">
            <v>38.6</v>
          </cell>
          <cell r="W263">
            <v>11.9</v>
          </cell>
          <cell r="X263">
            <v>39.200000000000003</v>
          </cell>
          <cell r="Y263">
            <v>20.8</v>
          </cell>
          <cell r="Z263">
            <v>18.3</v>
          </cell>
          <cell r="AA263">
            <v>90</v>
          </cell>
          <cell r="AB263">
            <v>23</v>
          </cell>
          <cell r="AC263">
            <v>8.6</v>
          </cell>
          <cell r="AD263">
            <v>13</v>
          </cell>
          <cell r="AE263">
            <v>53.4</v>
          </cell>
          <cell r="AF263">
            <v>24.5</v>
          </cell>
          <cell r="AG263">
            <v>7.4</v>
          </cell>
          <cell r="AH263">
            <v>29.5</v>
          </cell>
          <cell r="AI263">
            <v>19.399999999999999</v>
          </cell>
          <cell r="AJ263">
            <v>61.9</v>
          </cell>
          <cell r="AK263">
            <v>12</v>
          </cell>
          <cell r="AL263">
            <v>13.46</v>
          </cell>
          <cell r="AM263">
            <v>15.51</v>
          </cell>
          <cell r="AN263">
            <v>10.94</v>
          </cell>
          <cell r="AO263">
            <v>19.96</v>
          </cell>
          <cell r="AP263">
            <v>21.95</v>
          </cell>
          <cell r="AQ263">
            <v>10.93</v>
          </cell>
          <cell r="AR263">
            <v>18.82</v>
          </cell>
          <cell r="AS263">
            <v>11.85</v>
          </cell>
          <cell r="AT263">
            <v>16.03</v>
          </cell>
          <cell r="AU263">
            <v>0</v>
          </cell>
          <cell r="AV263">
            <v>0</v>
          </cell>
          <cell r="AW263">
            <v>0</v>
          </cell>
          <cell r="AX263">
            <v>0</v>
          </cell>
          <cell r="AY263">
            <v>0</v>
          </cell>
          <cell r="AZ263">
            <v>0</v>
          </cell>
          <cell r="BA263">
            <v>0</v>
          </cell>
        </row>
        <row r="264">
          <cell r="B264">
            <v>19</v>
          </cell>
          <cell r="C264">
            <v>0</v>
          </cell>
          <cell r="D264">
            <v>0</v>
          </cell>
          <cell r="E264">
            <v>0</v>
          </cell>
          <cell r="F264">
            <v>0</v>
          </cell>
          <cell r="G264">
            <v>0</v>
          </cell>
          <cell r="H264">
            <v>0</v>
          </cell>
          <cell r="I264">
            <v>0</v>
          </cell>
          <cell r="J264">
            <v>0</v>
          </cell>
          <cell r="K264">
            <v>0</v>
          </cell>
          <cell r="L264">
            <v>0</v>
          </cell>
          <cell r="M264">
            <v>0</v>
          </cell>
          <cell r="N264">
            <v>20.3</v>
          </cell>
          <cell r="O264">
            <v>23</v>
          </cell>
          <cell r="P264">
            <v>61.6</v>
          </cell>
          <cell r="Q264">
            <v>25.3</v>
          </cell>
          <cell r="R264">
            <v>46.9</v>
          </cell>
          <cell r="S264">
            <v>4.0999999999999996</v>
          </cell>
          <cell r="T264">
            <v>16</v>
          </cell>
          <cell r="U264">
            <v>20.3</v>
          </cell>
          <cell r="V264">
            <v>38</v>
          </cell>
          <cell r="W264">
            <v>16.5</v>
          </cell>
          <cell r="X264">
            <v>33.1</v>
          </cell>
          <cell r="Y264">
            <v>15.8</v>
          </cell>
          <cell r="Z264">
            <v>16.7</v>
          </cell>
          <cell r="AA264">
            <v>74.3</v>
          </cell>
          <cell r="AB264">
            <v>32.9</v>
          </cell>
          <cell r="AC264">
            <v>11.5</v>
          </cell>
          <cell r="AD264">
            <v>11.4</v>
          </cell>
          <cell r="AE264">
            <v>73.2</v>
          </cell>
          <cell r="AF264">
            <v>20.2</v>
          </cell>
          <cell r="AG264">
            <v>9.5</v>
          </cell>
          <cell r="AH264">
            <v>32</v>
          </cell>
          <cell r="AI264">
            <v>30.8</v>
          </cell>
          <cell r="AJ264">
            <v>36.5</v>
          </cell>
          <cell r="AK264">
            <v>11.85</v>
          </cell>
          <cell r="AL264">
            <v>13.71</v>
          </cell>
          <cell r="AM264">
            <v>16.21</v>
          </cell>
          <cell r="AN264">
            <v>10.94</v>
          </cell>
          <cell r="AO264">
            <v>18.600000000000001</v>
          </cell>
          <cell r="AP264">
            <v>19.04</v>
          </cell>
          <cell r="AQ264">
            <v>10.94</v>
          </cell>
          <cell r="AR264">
            <v>29.42</v>
          </cell>
          <cell r="AS264">
            <v>24.7</v>
          </cell>
          <cell r="AT264">
            <v>88.49</v>
          </cell>
          <cell r="AU264">
            <v>0</v>
          </cell>
          <cell r="AV264">
            <v>0</v>
          </cell>
          <cell r="AW264">
            <v>0</v>
          </cell>
          <cell r="AX264">
            <v>0</v>
          </cell>
          <cell r="AY264">
            <v>0</v>
          </cell>
          <cell r="AZ264">
            <v>0</v>
          </cell>
          <cell r="BA264">
            <v>0</v>
          </cell>
        </row>
        <row r="265">
          <cell r="B265">
            <v>20</v>
          </cell>
          <cell r="C265">
            <v>0</v>
          </cell>
          <cell r="D265">
            <v>0</v>
          </cell>
          <cell r="E265">
            <v>0</v>
          </cell>
          <cell r="F265">
            <v>0</v>
          </cell>
          <cell r="G265">
            <v>0</v>
          </cell>
          <cell r="H265">
            <v>0</v>
          </cell>
          <cell r="I265">
            <v>0</v>
          </cell>
          <cell r="J265">
            <v>0</v>
          </cell>
          <cell r="K265">
            <v>0</v>
          </cell>
          <cell r="L265">
            <v>0</v>
          </cell>
          <cell r="M265">
            <v>0</v>
          </cell>
          <cell r="N265">
            <v>26</v>
          </cell>
          <cell r="O265">
            <v>17.600000000000001</v>
          </cell>
          <cell r="P265">
            <v>57.4</v>
          </cell>
          <cell r="Q265">
            <v>22</v>
          </cell>
          <cell r="R265">
            <v>42.5</v>
          </cell>
          <cell r="S265">
            <v>3.8</v>
          </cell>
          <cell r="T265">
            <v>16</v>
          </cell>
          <cell r="U265">
            <v>20.7</v>
          </cell>
          <cell r="V265">
            <v>101</v>
          </cell>
          <cell r="W265">
            <v>12</v>
          </cell>
          <cell r="X265">
            <v>28.5</v>
          </cell>
          <cell r="Y265">
            <v>10.6</v>
          </cell>
          <cell r="Z265">
            <v>15.5</v>
          </cell>
          <cell r="AA265">
            <v>64.5</v>
          </cell>
          <cell r="AB265">
            <v>23.8</v>
          </cell>
          <cell r="AC265">
            <v>10.5</v>
          </cell>
          <cell r="AD265">
            <v>60.2</v>
          </cell>
          <cell r="AE265">
            <v>79.599999999999994</v>
          </cell>
          <cell r="AF265">
            <v>20.3</v>
          </cell>
          <cell r="AG265">
            <v>8.6</v>
          </cell>
          <cell r="AH265">
            <v>20.6</v>
          </cell>
          <cell r="AI265">
            <v>26.7</v>
          </cell>
          <cell r="AJ265">
            <v>43.2</v>
          </cell>
          <cell r="AK265">
            <v>12.36</v>
          </cell>
          <cell r="AL265">
            <v>13.46</v>
          </cell>
          <cell r="AM265">
            <v>14.56</v>
          </cell>
          <cell r="AN265">
            <v>11.56</v>
          </cell>
          <cell r="AO265">
            <v>19.04</v>
          </cell>
          <cell r="AP265">
            <v>18.600000000000001</v>
          </cell>
          <cell r="AQ265">
            <v>12.32</v>
          </cell>
          <cell r="AR265">
            <v>19.489999999999998</v>
          </cell>
          <cell r="AS265">
            <v>16.03</v>
          </cell>
          <cell r="AT265">
            <v>24.7</v>
          </cell>
          <cell r="AU265">
            <v>0</v>
          </cell>
          <cell r="AV265">
            <v>0</v>
          </cell>
          <cell r="AW265">
            <v>0</v>
          </cell>
          <cell r="AX265">
            <v>0</v>
          </cell>
          <cell r="AY265">
            <v>0</v>
          </cell>
          <cell r="AZ265">
            <v>0</v>
          </cell>
          <cell r="BA265">
            <v>0</v>
          </cell>
        </row>
        <row r="266">
          <cell r="B266">
            <v>21</v>
          </cell>
          <cell r="C266">
            <v>0</v>
          </cell>
          <cell r="D266">
            <v>0</v>
          </cell>
          <cell r="E266">
            <v>0</v>
          </cell>
          <cell r="F266">
            <v>0</v>
          </cell>
          <cell r="G266">
            <v>0</v>
          </cell>
          <cell r="H266">
            <v>0</v>
          </cell>
          <cell r="I266">
            <v>0</v>
          </cell>
          <cell r="J266">
            <v>0</v>
          </cell>
          <cell r="K266">
            <v>0</v>
          </cell>
          <cell r="L266">
            <v>0</v>
          </cell>
          <cell r="M266">
            <v>0</v>
          </cell>
          <cell r="N266">
            <v>28.1</v>
          </cell>
          <cell r="O266">
            <v>33.6</v>
          </cell>
          <cell r="P266">
            <v>39.200000000000003</v>
          </cell>
          <cell r="Q266">
            <v>36.799999999999997</v>
          </cell>
          <cell r="R266">
            <v>41.6</v>
          </cell>
          <cell r="S266">
            <v>3.8</v>
          </cell>
          <cell r="T266">
            <v>28.2</v>
          </cell>
          <cell r="U266">
            <v>27.7</v>
          </cell>
          <cell r="V266">
            <v>57.8</v>
          </cell>
          <cell r="W266">
            <v>31.7</v>
          </cell>
          <cell r="X266">
            <v>22.8</v>
          </cell>
          <cell r="Y266">
            <v>8.3000000000000007</v>
          </cell>
          <cell r="Z266">
            <v>19.5</v>
          </cell>
          <cell r="AA266">
            <v>53.3</v>
          </cell>
          <cell r="AB266">
            <v>21.5</v>
          </cell>
          <cell r="AC266">
            <v>13.7</v>
          </cell>
          <cell r="AD266">
            <v>65</v>
          </cell>
          <cell r="AE266">
            <v>129.1</v>
          </cell>
          <cell r="AF266">
            <v>18.2</v>
          </cell>
          <cell r="AG266">
            <v>8.3000000000000007</v>
          </cell>
          <cell r="AH266">
            <v>15.1</v>
          </cell>
          <cell r="AI266">
            <v>22.8</v>
          </cell>
          <cell r="AJ266">
            <v>39.799999999999997</v>
          </cell>
          <cell r="AK266">
            <v>14.86</v>
          </cell>
          <cell r="AL266">
            <v>15.86</v>
          </cell>
          <cell r="AM266">
            <v>16.579999999999998</v>
          </cell>
          <cell r="AN266">
            <v>11.44</v>
          </cell>
          <cell r="AO266">
            <v>18.600000000000001</v>
          </cell>
          <cell r="AP266">
            <v>18.170000000000002</v>
          </cell>
          <cell r="AQ266">
            <v>12.12</v>
          </cell>
          <cell r="AR266">
            <v>13.98</v>
          </cell>
          <cell r="AS266">
            <v>13.98</v>
          </cell>
          <cell r="AT266">
            <v>75.3</v>
          </cell>
          <cell r="AU266">
            <v>0</v>
          </cell>
          <cell r="AV266">
            <v>0</v>
          </cell>
          <cell r="AW266">
            <v>0</v>
          </cell>
          <cell r="AX266">
            <v>0</v>
          </cell>
          <cell r="AY266">
            <v>0</v>
          </cell>
          <cell r="AZ266">
            <v>0</v>
          </cell>
          <cell r="BA266">
            <v>0</v>
          </cell>
        </row>
        <row r="267">
          <cell r="B267">
            <v>22</v>
          </cell>
          <cell r="C267">
            <v>0</v>
          </cell>
          <cell r="D267">
            <v>0</v>
          </cell>
          <cell r="E267">
            <v>0</v>
          </cell>
          <cell r="F267">
            <v>0</v>
          </cell>
          <cell r="G267">
            <v>0</v>
          </cell>
          <cell r="H267">
            <v>0</v>
          </cell>
          <cell r="I267">
            <v>0</v>
          </cell>
          <cell r="J267">
            <v>0</v>
          </cell>
          <cell r="K267">
            <v>0</v>
          </cell>
          <cell r="L267">
            <v>0</v>
          </cell>
          <cell r="M267">
            <v>0</v>
          </cell>
          <cell r="N267">
            <v>28.2</v>
          </cell>
          <cell r="O267">
            <v>14.4</v>
          </cell>
          <cell r="P267">
            <v>76.3</v>
          </cell>
          <cell r="Q267">
            <v>42.5</v>
          </cell>
          <cell r="R267">
            <v>33.299999999999997</v>
          </cell>
          <cell r="S267">
            <v>3.8</v>
          </cell>
          <cell r="T267">
            <v>22.1</v>
          </cell>
          <cell r="U267">
            <v>17.2</v>
          </cell>
          <cell r="V267">
            <v>53.9</v>
          </cell>
          <cell r="W267">
            <v>43.5</v>
          </cell>
          <cell r="X267">
            <v>21.1</v>
          </cell>
          <cell r="Y267">
            <v>6.7</v>
          </cell>
          <cell r="Z267">
            <v>49.6</v>
          </cell>
          <cell r="AA267">
            <v>57.1</v>
          </cell>
          <cell r="AB267">
            <v>48.3</v>
          </cell>
          <cell r="AC267">
            <v>28.6</v>
          </cell>
          <cell r="AD267">
            <v>25</v>
          </cell>
          <cell r="AE267">
            <v>73.3</v>
          </cell>
          <cell r="AF267">
            <v>21</v>
          </cell>
          <cell r="AG267">
            <v>13.4</v>
          </cell>
          <cell r="AH267">
            <v>10.9</v>
          </cell>
          <cell r="AI267">
            <v>20.100000000000001</v>
          </cell>
          <cell r="AJ267">
            <v>52.2</v>
          </cell>
          <cell r="AK267">
            <v>12.98</v>
          </cell>
          <cell r="AL267">
            <v>14.56</v>
          </cell>
          <cell r="AM267">
            <v>16.579999999999998</v>
          </cell>
          <cell r="AN267">
            <v>18.170000000000002</v>
          </cell>
          <cell r="AO267">
            <v>19.489999999999998</v>
          </cell>
          <cell r="AP267">
            <v>18.600000000000001</v>
          </cell>
          <cell r="AQ267">
            <v>21.53</v>
          </cell>
          <cell r="AR267">
            <v>27.77</v>
          </cell>
          <cell r="AS267">
            <v>13.98</v>
          </cell>
          <cell r="AT267">
            <v>33.68</v>
          </cell>
          <cell r="AU267">
            <v>0</v>
          </cell>
          <cell r="AV267">
            <v>0</v>
          </cell>
          <cell r="AW267">
            <v>0</v>
          </cell>
          <cell r="AX267">
            <v>0</v>
          </cell>
          <cell r="AY267">
            <v>0</v>
          </cell>
          <cell r="AZ267">
            <v>0</v>
          </cell>
          <cell r="BA267">
            <v>0</v>
          </cell>
        </row>
        <row r="268">
          <cell r="B268">
            <v>23</v>
          </cell>
          <cell r="C268">
            <v>0</v>
          </cell>
          <cell r="D268">
            <v>0</v>
          </cell>
          <cell r="E268">
            <v>0</v>
          </cell>
          <cell r="F268">
            <v>0</v>
          </cell>
          <cell r="G268">
            <v>0</v>
          </cell>
          <cell r="H268">
            <v>0</v>
          </cell>
          <cell r="I268">
            <v>0</v>
          </cell>
          <cell r="J268">
            <v>0</v>
          </cell>
          <cell r="K268">
            <v>0</v>
          </cell>
          <cell r="L268">
            <v>0</v>
          </cell>
          <cell r="M268">
            <v>0</v>
          </cell>
          <cell r="N268">
            <v>25</v>
          </cell>
          <cell r="O268">
            <v>11.4</v>
          </cell>
          <cell r="P268">
            <v>45.3</v>
          </cell>
          <cell r="Q268">
            <v>36</v>
          </cell>
          <cell r="R268">
            <v>35.700000000000003</v>
          </cell>
          <cell r="S268">
            <v>3.8</v>
          </cell>
          <cell r="T268">
            <v>20.7</v>
          </cell>
          <cell r="U268">
            <v>15.1</v>
          </cell>
          <cell r="V268">
            <v>68.599999999999994</v>
          </cell>
          <cell r="W268">
            <v>23.5</v>
          </cell>
          <cell r="X268">
            <v>20.3</v>
          </cell>
          <cell r="Y268">
            <v>5.7</v>
          </cell>
          <cell r="Z268">
            <v>22.6</v>
          </cell>
          <cell r="AA268">
            <v>50</v>
          </cell>
          <cell r="AB268">
            <v>32.5</v>
          </cell>
          <cell r="AC268">
            <v>24.1</v>
          </cell>
          <cell r="AD268">
            <v>49.7</v>
          </cell>
          <cell r="AE268">
            <v>64.2</v>
          </cell>
          <cell r="AF268">
            <v>17.5</v>
          </cell>
          <cell r="AG268">
            <v>9.3000000000000007</v>
          </cell>
          <cell r="AH268">
            <v>24.5</v>
          </cell>
          <cell r="AI268">
            <v>19.600000000000001</v>
          </cell>
          <cell r="AJ268">
            <v>34.9</v>
          </cell>
          <cell r="AK268">
            <v>27.77</v>
          </cell>
          <cell r="AL268">
            <v>21.43</v>
          </cell>
          <cell r="AM268">
            <v>16.21</v>
          </cell>
          <cell r="AN268">
            <v>37.979999999999997</v>
          </cell>
          <cell r="AO268">
            <v>21.95</v>
          </cell>
          <cell r="AP268">
            <v>20.440000000000001</v>
          </cell>
          <cell r="AQ268">
            <v>47.13</v>
          </cell>
          <cell r="AR268">
            <v>36.770000000000003</v>
          </cell>
          <cell r="AS268">
            <v>13.98</v>
          </cell>
          <cell r="AT268">
            <v>29.42</v>
          </cell>
          <cell r="AU268">
            <v>0</v>
          </cell>
          <cell r="AV268">
            <v>0</v>
          </cell>
          <cell r="AW268">
            <v>0</v>
          </cell>
          <cell r="AX268">
            <v>0</v>
          </cell>
          <cell r="AY268">
            <v>0</v>
          </cell>
          <cell r="AZ268">
            <v>0</v>
          </cell>
          <cell r="BA268">
            <v>0</v>
          </cell>
        </row>
        <row r="269">
          <cell r="B269">
            <v>24</v>
          </cell>
          <cell r="C269">
            <v>0</v>
          </cell>
          <cell r="D269">
            <v>0</v>
          </cell>
          <cell r="E269">
            <v>0</v>
          </cell>
          <cell r="F269">
            <v>0</v>
          </cell>
          <cell r="G269">
            <v>0</v>
          </cell>
          <cell r="H269">
            <v>0</v>
          </cell>
          <cell r="I269">
            <v>0</v>
          </cell>
          <cell r="J269">
            <v>0</v>
          </cell>
          <cell r="K269">
            <v>0</v>
          </cell>
          <cell r="L269">
            <v>0</v>
          </cell>
          <cell r="M269">
            <v>0</v>
          </cell>
          <cell r="N269">
            <v>24</v>
          </cell>
          <cell r="O269">
            <v>12.9</v>
          </cell>
          <cell r="P269">
            <v>74.2</v>
          </cell>
          <cell r="Q269">
            <v>47</v>
          </cell>
          <cell r="R269">
            <v>30.4</v>
          </cell>
          <cell r="S269">
            <v>3.8</v>
          </cell>
          <cell r="T269">
            <v>19.5</v>
          </cell>
          <cell r="U269">
            <v>18.899999999999999</v>
          </cell>
          <cell r="V269">
            <v>45.6</v>
          </cell>
          <cell r="W269">
            <v>18.5</v>
          </cell>
          <cell r="X269">
            <v>20.3</v>
          </cell>
          <cell r="Y269">
            <v>5.5</v>
          </cell>
          <cell r="Z269">
            <v>20</v>
          </cell>
          <cell r="AA269">
            <v>46.3</v>
          </cell>
          <cell r="AB269">
            <v>53.7</v>
          </cell>
          <cell r="AC269">
            <v>26.6</v>
          </cell>
          <cell r="AD269">
            <v>19.3</v>
          </cell>
          <cell r="AE269">
            <v>55.4</v>
          </cell>
          <cell r="AF269">
            <v>17</v>
          </cell>
          <cell r="AG269">
            <v>8.6999999999999993</v>
          </cell>
          <cell r="AH269">
            <v>13.6</v>
          </cell>
          <cell r="AI269">
            <v>20.100000000000001</v>
          </cell>
          <cell r="AJ269">
            <v>33.299999999999997</v>
          </cell>
          <cell r="AK269">
            <v>21.95</v>
          </cell>
          <cell r="AL269">
            <v>17.350000000000001</v>
          </cell>
          <cell r="AM269">
            <v>13.98</v>
          </cell>
          <cell r="AN269">
            <v>21.43</v>
          </cell>
          <cell r="AO269">
            <v>43.1</v>
          </cell>
          <cell r="AP269">
            <v>18.170000000000002</v>
          </cell>
          <cell r="AQ269">
            <v>25.83</v>
          </cell>
          <cell r="AR269">
            <v>22.74</v>
          </cell>
          <cell r="AS269">
            <v>13.21</v>
          </cell>
          <cell r="AT269">
            <v>24.13</v>
          </cell>
          <cell r="AU269">
            <v>0</v>
          </cell>
          <cell r="AV269">
            <v>0</v>
          </cell>
          <cell r="AW269">
            <v>0</v>
          </cell>
          <cell r="AX269">
            <v>0</v>
          </cell>
          <cell r="AY269">
            <v>0</v>
          </cell>
          <cell r="AZ269">
            <v>0</v>
          </cell>
          <cell r="BA269">
            <v>0</v>
          </cell>
        </row>
        <row r="270">
          <cell r="B270">
            <v>25</v>
          </cell>
          <cell r="C270">
            <v>0</v>
          </cell>
          <cell r="D270">
            <v>0</v>
          </cell>
          <cell r="E270">
            <v>0</v>
          </cell>
          <cell r="F270">
            <v>0</v>
          </cell>
          <cell r="G270">
            <v>0</v>
          </cell>
          <cell r="H270">
            <v>0</v>
          </cell>
          <cell r="I270">
            <v>0</v>
          </cell>
          <cell r="J270">
            <v>0</v>
          </cell>
          <cell r="K270">
            <v>0</v>
          </cell>
          <cell r="L270">
            <v>0</v>
          </cell>
          <cell r="M270">
            <v>0</v>
          </cell>
          <cell r="N270">
            <v>20.3</v>
          </cell>
          <cell r="O270">
            <v>16</v>
          </cell>
          <cell r="P270">
            <v>48</v>
          </cell>
          <cell r="Q270">
            <v>34.700000000000003</v>
          </cell>
          <cell r="R270">
            <v>32.9</v>
          </cell>
          <cell r="S270">
            <v>3.8</v>
          </cell>
          <cell r="T270">
            <v>19.3</v>
          </cell>
          <cell r="U270">
            <v>16.8</v>
          </cell>
          <cell r="V270">
            <v>49.1</v>
          </cell>
          <cell r="W270">
            <v>16.600000000000001</v>
          </cell>
          <cell r="X270">
            <v>20.2</v>
          </cell>
          <cell r="Y270">
            <v>7.6</v>
          </cell>
          <cell r="Z270">
            <v>18.5</v>
          </cell>
          <cell r="AA270">
            <v>41.4</v>
          </cell>
          <cell r="AB270">
            <v>38.6</v>
          </cell>
          <cell r="AC270">
            <v>20.8</v>
          </cell>
          <cell r="AD270">
            <v>24.4</v>
          </cell>
          <cell r="AE270">
            <v>45.7</v>
          </cell>
          <cell r="AF270">
            <v>35.299999999999997</v>
          </cell>
          <cell r="AG270">
            <v>9.6</v>
          </cell>
          <cell r="AH270">
            <v>12.3</v>
          </cell>
          <cell r="AI270">
            <v>20.5</v>
          </cell>
          <cell r="AJ270">
            <v>31.8</v>
          </cell>
          <cell r="AK270">
            <v>18.170000000000002</v>
          </cell>
          <cell r="AL270">
            <v>24.13</v>
          </cell>
          <cell r="AM270">
            <v>31.85</v>
          </cell>
          <cell r="AN270">
            <v>19.96</v>
          </cell>
          <cell r="AO270">
            <v>25.29</v>
          </cell>
          <cell r="AP270">
            <v>34.06</v>
          </cell>
          <cell r="AQ270">
            <v>23.9</v>
          </cell>
          <cell r="AR270">
            <v>17.350000000000001</v>
          </cell>
          <cell r="AS270">
            <v>23.29</v>
          </cell>
          <cell r="AT270">
            <v>34.82</v>
          </cell>
          <cell r="AU270">
            <v>0</v>
          </cell>
          <cell r="AV270">
            <v>0</v>
          </cell>
          <cell r="AW270">
            <v>0</v>
          </cell>
          <cell r="AX270">
            <v>0</v>
          </cell>
          <cell r="AY270">
            <v>0</v>
          </cell>
          <cell r="AZ270">
            <v>0</v>
          </cell>
          <cell r="BA270">
            <v>0</v>
          </cell>
        </row>
        <row r="271">
          <cell r="B271">
            <v>26</v>
          </cell>
          <cell r="C271">
            <v>0</v>
          </cell>
          <cell r="D271">
            <v>0</v>
          </cell>
          <cell r="E271">
            <v>0</v>
          </cell>
          <cell r="F271">
            <v>0</v>
          </cell>
          <cell r="G271">
            <v>0</v>
          </cell>
          <cell r="H271">
            <v>0</v>
          </cell>
          <cell r="I271">
            <v>0</v>
          </cell>
          <cell r="J271">
            <v>0</v>
          </cell>
          <cell r="K271">
            <v>0</v>
          </cell>
          <cell r="L271">
            <v>0</v>
          </cell>
          <cell r="M271">
            <v>0</v>
          </cell>
          <cell r="N271">
            <v>43.2</v>
          </cell>
          <cell r="O271">
            <v>11.4</v>
          </cell>
          <cell r="P271">
            <v>49.4</v>
          </cell>
          <cell r="Q271">
            <v>73.900000000000006</v>
          </cell>
          <cell r="R271">
            <v>40.299999999999997</v>
          </cell>
          <cell r="S271">
            <v>3.8</v>
          </cell>
          <cell r="T271">
            <v>18.8</v>
          </cell>
          <cell r="U271">
            <v>27.2</v>
          </cell>
          <cell r="V271">
            <v>39.200000000000003</v>
          </cell>
          <cell r="W271">
            <v>15.3</v>
          </cell>
          <cell r="X271">
            <v>20</v>
          </cell>
          <cell r="Y271">
            <v>26.6</v>
          </cell>
          <cell r="Z271">
            <v>17.8</v>
          </cell>
          <cell r="AA271">
            <v>38.5</v>
          </cell>
          <cell r="AB271">
            <v>67.900000000000006</v>
          </cell>
          <cell r="AC271">
            <v>19.2</v>
          </cell>
          <cell r="AD271">
            <v>21.5</v>
          </cell>
          <cell r="AE271">
            <v>38.5</v>
          </cell>
          <cell r="AF271">
            <v>23</v>
          </cell>
          <cell r="AG271">
            <v>8</v>
          </cell>
          <cell r="AH271">
            <v>24.5</v>
          </cell>
          <cell r="AI271">
            <v>20.100000000000001</v>
          </cell>
          <cell r="AJ271">
            <v>34.9</v>
          </cell>
          <cell r="AK271">
            <v>15.86</v>
          </cell>
          <cell r="AL271">
            <v>19.96</v>
          </cell>
          <cell r="AM271">
            <v>25.29</v>
          </cell>
          <cell r="AN271">
            <v>21.43</v>
          </cell>
          <cell r="AO271">
            <v>27.77</v>
          </cell>
          <cell r="AP271">
            <v>28.42</v>
          </cell>
          <cell r="AQ271">
            <v>25.83</v>
          </cell>
          <cell r="AR271">
            <v>21.95</v>
          </cell>
          <cell r="AS271">
            <v>19.96</v>
          </cell>
          <cell r="AT271">
            <v>32.21</v>
          </cell>
          <cell r="AU271">
            <v>0</v>
          </cell>
          <cell r="AV271">
            <v>0</v>
          </cell>
          <cell r="AW271">
            <v>0</v>
          </cell>
          <cell r="AX271">
            <v>0</v>
          </cell>
          <cell r="AY271">
            <v>0</v>
          </cell>
          <cell r="AZ271">
            <v>0</v>
          </cell>
          <cell r="BA271">
            <v>0</v>
          </cell>
        </row>
        <row r="272">
          <cell r="B272">
            <v>27</v>
          </cell>
          <cell r="C272">
            <v>0</v>
          </cell>
          <cell r="D272">
            <v>0</v>
          </cell>
          <cell r="E272">
            <v>0</v>
          </cell>
          <cell r="F272">
            <v>0</v>
          </cell>
          <cell r="G272">
            <v>0</v>
          </cell>
          <cell r="H272">
            <v>0</v>
          </cell>
          <cell r="I272">
            <v>0</v>
          </cell>
          <cell r="J272">
            <v>0</v>
          </cell>
          <cell r="K272">
            <v>0</v>
          </cell>
          <cell r="L272">
            <v>0</v>
          </cell>
          <cell r="M272">
            <v>0</v>
          </cell>
          <cell r="N272">
            <v>24</v>
          </cell>
          <cell r="O272">
            <v>14.4</v>
          </cell>
          <cell r="P272">
            <v>42.1</v>
          </cell>
          <cell r="Q272">
            <v>42.7</v>
          </cell>
          <cell r="R272">
            <v>50.5</v>
          </cell>
          <cell r="S272">
            <v>5.0999999999999996</v>
          </cell>
          <cell r="T272">
            <v>18.3</v>
          </cell>
          <cell r="U272">
            <v>31.4</v>
          </cell>
          <cell r="V272">
            <v>29.1</v>
          </cell>
          <cell r="W272">
            <v>15.6</v>
          </cell>
          <cell r="X272">
            <v>19.3</v>
          </cell>
          <cell r="Y272">
            <v>10.4</v>
          </cell>
          <cell r="Z272">
            <v>19.8</v>
          </cell>
          <cell r="AA272">
            <v>56.7</v>
          </cell>
          <cell r="AB272">
            <v>57.9</v>
          </cell>
          <cell r="AC272">
            <v>17.899999999999999</v>
          </cell>
          <cell r="AD272">
            <v>16.2</v>
          </cell>
          <cell r="AE272">
            <v>32.799999999999997</v>
          </cell>
          <cell r="AF272">
            <v>22.5</v>
          </cell>
          <cell r="AG272">
            <v>25.6</v>
          </cell>
          <cell r="AH272">
            <v>16.100000000000001</v>
          </cell>
          <cell r="AI272">
            <v>51.7</v>
          </cell>
          <cell r="AJ272">
            <v>31.1</v>
          </cell>
          <cell r="AK272">
            <v>22.47</v>
          </cell>
          <cell r="AL272">
            <v>24.13</v>
          </cell>
          <cell r="AM272">
            <v>25.89</v>
          </cell>
          <cell r="AN272">
            <v>14.27</v>
          </cell>
          <cell r="AO272">
            <v>36.380000000000003</v>
          </cell>
          <cell r="AP272">
            <v>31.85</v>
          </cell>
          <cell r="AQ272">
            <v>16.25</v>
          </cell>
          <cell r="AR272">
            <v>35.979999999999997</v>
          </cell>
          <cell r="AS272">
            <v>31.49</v>
          </cell>
          <cell r="AT272">
            <v>24.13</v>
          </cell>
          <cell r="AU272">
            <v>0</v>
          </cell>
          <cell r="AV272">
            <v>0</v>
          </cell>
          <cell r="AW272">
            <v>0</v>
          </cell>
          <cell r="AX272">
            <v>0</v>
          </cell>
          <cell r="AY272">
            <v>0</v>
          </cell>
          <cell r="AZ272">
            <v>0</v>
          </cell>
          <cell r="BA272">
            <v>0</v>
          </cell>
        </row>
        <row r="273">
          <cell r="B273">
            <v>28</v>
          </cell>
          <cell r="C273">
            <v>0</v>
          </cell>
          <cell r="D273">
            <v>0</v>
          </cell>
          <cell r="E273">
            <v>0</v>
          </cell>
          <cell r="F273">
            <v>0</v>
          </cell>
          <cell r="G273">
            <v>0</v>
          </cell>
          <cell r="H273">
            <v>0</v>
          </cell>
          <cell r="I273">
            <v>0</v>
          </cell>
          <cell r="J273">
            <v>0</v>
          </cell>
          <cell r="K273">
            <v>0</v>
          </cell>
          <cell r="L273">
            <v>0</v>
          </cell>
          <cell r="M273">
            <v>0</v>
          </cell>
          <cell r="N273">
            <v>29.3</v>
          </cell>
          <cell r="O273">
            <v>51.8</v>
          </cell>
          <cell r="P273">
            <v>42.8</v>
          </cell>
          <cell r="Q273">
            <v>36</v>
          </cell>
          <cell r="R273">
            <v>33</v>
          </cell>
          <cell r="S273">
            <v>6.4</v>
          </cell>
          <cell r="T273">
            <v>26</v>
          </cell>
          <cell r="U273">
            <v>19</v>
          </cell>
          <cell r="V273">
            <v>30.7</v>
          </cell>
          <cell r="W273">
            <v>16.100000000000001</v>
          </cell>
          <cell r="X273">
            <v>18.899999999999999</v>
          </cell>
          <cell r="Y273">
            <v>8.5</v>
          </cell>
          <cell r="Z273">
            <v>15.9</v>
          </cell>
          <cell r="AA273">
            <v>36.5</v>
          </cell>
          <cell r="AB273">
            <v>51.7</v>
          </cell>
          <cell r="AC273">
            <v>17</v>
          </cell>
          <cell r="AD273">
            <v>14.5</v>
          </cell>
          <cell r="AE273">
            <v>31.8</v>
          </cell>
          <cell r="AF273">
            <v>52.1</v>
          </cell>
          <cell r="AG273">
            <v>10.9</v>
          </cell>
          <cell r="AH273">
            <v>14.3</v>
          </cell>
          <cell r="AI273">
            <v>22</v>
          </cell>
          <cell r="AJ273">
            <v>34.299999999999997</v>
          </cell>
          <cell r="AK273">
            <v>36.380000000000003</v>
          </cell>
          <cell r="AL273">
            <v>32.57</v>
          </cell>
          <cell r="AM273">
            <v>28.42</v>
          </cell>
          <cell r="AN273">
            <v>12.36</v>
          </cell>
          <cell r="AO273">
            <v>37.17</v>
          </cell>
          <cell r="AP273">
            <v>27.77</v>
          </cell>
          <cell r="AQ273">
            <v>13.53</v>
          </cell>
          <cell r="AR273">
            <v>29.42</v>
          </cell>
          <cell r="AS273">
            <v>32.94</v>
          </cell>
          <cell r="AT273">
            <v>21.95</v>
          </cell>
          <cell r="AU273">
            <v>0</v>
          </cell>
          <cell r="AV273">
            <v>0</v>
          </cell>
          <cell r="AW273">
            <v>0</v>
          </cell>
          <cell r="AX273">
            <v>0</v>
          </cell>
          <cell r="AY273">
            <v>0</v>
          </cell>
          <cell r="AZ273">
            <v>0</v>
          </cell>
          <cell r="BA273">
            <v>0</v>
          </cell>
        </row>
        <row r="274">
          <cell r="B274">
            <v>29</v>
          </cell>
          <cell r="C274">
            <v>0</v>
          </cell>
          <cell r="D274">
            <v>0</v>
          </cell>
          <cell r="E274">
            <v>0</v>
          </cell>
          <cell r="F274">
            <v>0</v>
          </cell>
          <cell r="G274">
            <v>0</v>
          </cell>
          <cell r="H274">
            <v>0</v>
          </cell>
          <cell r="I274">
            <v>0</v>
          </cell>
          <cell r="J274">
            <v>0</v>
          </cell>
          <cell r="K274">
            <v>0</v>
          </cell>
          <cell r="L274">
            <v>0</v>
          </cell>
          <cell r="M274">
            <v>0</v>
          </cell>
          <cell r="N274">
            <v>34.9</v>
          </cell>
          <cell r="O274">
            <v>17.600000000000001</v>
          </cell>
          <cell r="P274">
            <v>23.1</v>
          </cell>
          <cell r="Q274">
            <v>29.8</v>
          </cell>
          <cell r="R274">
            <v>53.6</v>
          </cell>
          <cell r="S274">
            <v>7.3</v>
          </cell>
          <cell r="T274">
            <v>25</v>
          </cell>
          <cell r="U274">
            <v>26</v>
          </cell>
          <cell r="V274">
            <v>34.799999999999997</v>
          </cell>
          <cell r="W274">
            <v>14</v>
          </cell>
          <cell r="X274">
            <v>20.7</v>
          </cell>
          <cell r="Y274">
            <v>7.6</v>
          </cell>
          <cell r="Z274">
            <v>13.5</v>
          </cell>
          <cell r="AA274">
            <v>32.5</v>
          </cell>
          <cell r="AB274">
            <v>43.9</v>
          </cell>
          <cell r="AC274">
            <v>20.8</v>
          </cell>
          <cell r="AD274">
            <v>17</v>
          </cell>
          <cell r="AE274">
            <v>32.5</v>
          </cell>
          <cell r="AF274">
            <v>53</v>
          </cell>
          <cell r="AG274">
            <v>9.6</v>
          </cell>
          <cell r="AH274">
            <v>14.8</v>
          </cell>
          <cell r="AI274">
            <v>18.100000000000001</v>
          </cell>
          <cell r="AJ274">
            <v>34.299999999999997</v>
          </cell>
          <cell r="AK274">
            <v>17.350000000000001</v>
          </cell>
          <cell r="AL274">
            <v>21.95</v>
          </cell>
          <cell r="AM274">
            <v>27.13</v>
          </cell>
          <cell r="AN274">
            <v>11.7</v>
          </cell>
          <cell r="AO274">
            <v>27.13</v>
          </cell>
          <cell r="AP274">
            <v>27.13</v>
          </cell>
          <cell r="AQ274">
            <v>12.53</v>
          </cell>
          <cell r="AR274">
            <v>13.98</v>
          </cell>
          <cell r="AS274">
            <v>24.13</v>
          </cell>
          <cell r="AT274">
            <v>14.71</v>
          </cell>
          <cell r="AU274">
            <v>0</v>
          </cell>
          <cell r="AV274">
            <v>0</v>
          </cell>
          <cell r="AW274">
            <v>0</v>
          </cell>
          <cell r="AX274">
            <v>0</v>
          </cell>
          <cell r="AY274">
            <v>0</v>
          </cell>
          <cell r="AZ274">
            <v>0</v>
          </cell>
          <cell r="BA274">
            <v>0</v>
          </cell>
        </row>
        <row r="275">
          <cell r="B275">
            <v>30</v>
          </cell>
          <cell r="C275">
            <v>0</v>
          </cell>
          <cell r="D275">
            <v>0</v>
          </cell>
          <cell r="E275">
            <v>0</v>
          </cell>
          <cell r="F275">
            <v>0</v>
          </cell>
          <cell r="G275">
            <v>0</v>
          </cell>
          <cell r="H275">
            <v>0</v>
          </cell>
          <cell r="I275">
            <v>0</v>
          </cell>
          <cell r="J275">
            <v>0</v>
          </cell>
          <cell r="K275">
            <v>0</v>
          </cell>
          <cell r="L275">
            <v>0</v>
          </cell>
          <cell r="M275">
            <v>0</v>
          </cell>
          <cell r="N275">
            <v>112</v>
          </cell>
          <cell r="O275">
            <v>21.3</v>
          </cell>
          <cell r="P275">
            <v>90</v>
          </cell>
          <cell r="Q275">
            <v>25.7</v>
          </cell>
          <cell r="R275">
            <v>37.6</v>
          </cell>
          <cell r="S275">
            <v>15.3</v>
          </cell>
          <cell r="T275">
            <v>27.2</v>
          </cell>
          <cell r="U275">
            <v>73</v>
          </cell>
          <cell r="V275">
            <v>33.6</v>
          </cell>
          <cell r="W275">
            <v>19.600000000000001</v>
          </cell>
          <cell r="X275">
            <v>30.6</v>
          </cell>
          <cell r="Y275">
            <v>9.1999999999999993</v>
          </cell>
          <cell r="Z275">
            <v>16</v>
          </cell>
          <cell r="AA275">
            <v>28.6</v>
          </cell>
          <cell r="AB275">
            <v>39.299999999999997</v>
          </cell>
          <cell r="AC275">
            <v>18.5</v>
          </cell>
          <cell r="AD275">
            <v>16.2</v>
          </cell>
          <cell r="AE275">
            <v>34.6</v>
          </cell>
          <cell r="AF275">
            <v>38.200000000000003</v>
          </cell>
          <cell r="AG275">
            <v>11.5</v>
          </cell>
          <cell r="AH275">
            <v>12.9</v>
          </cell>
          <cell r="AI275">
            <v>18.3</v>
          </cell>
          <cell r="AJ275">
            <v>34.299999999999997</v>
          </cell>
          <cell r="AK275">
            <v>15.18</v>
          </cell>
          <cell r="AL275">
            <v>18.600000000000001</v>
          </cell>
          <cell r="AM275">
            <v>23.01</v>
          </cell>
          <cell r="AN275">
            <v>11.33</v>
          </cell>
          <cell r="AO275">
            <v>24.13</v>
          </cell>
          <cell r="AP275">
            <v>24.7</v>
          </cell>
          <cell r="AQ275">
            <v>11.94</v>
          </cell>
          <cell r="AR275">
            <v>16.39</v>
          </cell>
          <cell r="AS275">
            <v>21.95</v>
          </cell>
          <cell r="AT275">
            <v>38.799999999999997</v>
          </cell>
          <cell r="AU275">
            <v>0</v>
          </cell>
          <cell r="AV275">
            <v>0</v>
          </cell>
          <cell r="AW275">
            <v>0</v>
          </cell>
          <cell r="AX275">
            <v>0</v>
          </cell>
          <cell r="AY275">
            <v>0</v>
          </cell>
          <cell r="AZ275">
            <v>0</v>
          </cell>
          <cell r="BA275">
            <v>0</v>
          </cell>
        </row>
        <row r="276">
          <cell r="B276">
            <v>1</v>
          </cell>
          <cell r="C276">
            <v>0</v>
          </cell>
          <cell r="D276">
            <v>0</v>
          </cell>
          <cell r="E276">
            <v>0</v>
          </cell>
          <cell r="F276">
            <v>0</v>
          </cell>
          <cell r="G276">
            <v>0</v>
          </cell>
          <cell r="H276">
            <v>0</v>
          </cell>
          <cell r="I276">
            <v>0</v>
          </cell>
          <cell r="J276">
            <v>0</v>
          </cell>
          <cell r="K276">
            <v>0</v>
          </cell>
          <cell r="L276">
            <v>0</v>
          </cell>
          <cell r="M276">
            <v>0</v>
          </cell>
          <cell r="N276">
            <v>54.5</v>
          </cell>
          <cell r="O276">
            <v>16</v>
          </cell>
          <cell r="P276">
            <v>42.8</v>
          </cell>
          <cell r="Q276">
            <v>30</v>
          </cell>
          <cell r="R276">
            <v>33.9</v>
          </cell>
          <cell r="S276">
            <v>9.5</v>
          </cell>
          <cell r="T276">
            <v>55.3</v>
          </cell>
          <cell r="U276">
            <v>89.4</v>
          </cell>
          <cell r="V276">
            <v>25</v>
          </cell>
          <cell r="W276">
            <v>31.3</v>
          </cell>
          <cell r="X276">
            <v>67.2</v>
          </cell>
          <cell r="Y276">
            <v>21.9</v>
          </cell>
          <cell r="Z276">
            <v>19</v>
          </cell>
          <cell r="AA276">
            <v>68.900000000000006</v>
          </cell>
          <cell r="AB276">
            <v>33.4</v>
          </cell>
          <cell r="AC276">
            <v>16.899999999999999</v>
          </cell>
          <cell r="AD276">
            <v>14.5</v>
          </cell>
          <cell r="AE276">
            <v>50</v>
          </cell>
          <cell r="AF276">
            <v>26.4</v>
          </cell>
          <cell r="AG276">
            <v>17.5</v>
          </cell>
          <cell r="AH276">
            <v>12.2</v>
          </cell>
          <cell r="AI276">
            <v>17.399999999999999</v>
          </cell>
          <cell r="AJ276">
            <v>34.299999999999997</v>
          </cell>
          <cell r="AK276">
            <v>13.98</v>
          </cell>
          <cell r="AL276">
            <v>17.350000000000001</v>
          </cell>
          <cell r="AM276">
            <v>21.43</v>
          </cell>
          <cell r="AN276">
            <v>11.08</v>
          </cell>
          <cell r="AO276">
            <v>0</v>
          </cell>
          <cell r="AP276">
            <v>25.29</v>
          </cell>
          <cell r="AQ276">
            <v>11.48</v>
          </cell>
          <cell r="AR276">
            <v>13.98</v>
          </cell>
          <cell r="AS276">
            <v>20.68</v>
          </cell>
          <cell r="AT276">
            <v>40.909999999999997</v>
          </cell>
          <cell r="AU276">
            <v>0</v>
          </cell>
          <cell r="AV276">
            <v>0</v>
          </cell>
          <cell r="AW276">
            <v>0</v>
          </cell>
          <cell r="AX276">
            <v>0</v>
          </cell>
          <cell r="AY276">
            <v>0</v>
          </cell>
          <cell r="AZ276">
            <v>0</v>
          </cell>
          <cell r="BA276">
            <v>0</v>
          </cell>
        </row>
        <row r="277">
          <cell r="B277">
            <v>2</v>
          </cell>
          <cell r="C277">
            <v>0</v>
          </cell>
          <cell r="D277">
            <v>0</v>
          </cell>
          <cell r="E277">
            <v>0</v>
          </cell>
          <cell r="F277">
            <v>0</v>
          </cell>
          <cell r="G277">
            <v>0</v>
          </cell>
          <cell r="H277">
            <v>0</v>
          </cell>
          <cell r="I277">
            <v>0</v>
          </cell>
          <cell r="J277">
            <v>0</v>
          </cell>
          <cell r="K277">
            <v>0</v>
          </cell>
          <cell r="L277">
            <v>0</v>
          </cell>
          <cell r="M277">
            <v>0</v>
          </cell>
          <cell r="N277">
            <v>43.8</v>
          </cell>
          <cell r="O277">
            <v>12.9</v>
          </cell>
          <cell r="P277">
            <v>52.2</v>
          </cell>
          <cell r="Q277">
            <v>31.7</v>
          </cell>
          <cell r="R277">
            <v>32.700000000000003</v>
          </cell>
          <cell r="S277">
            <v>5.6</v>
          </cell>
          <cell r="T277">
            <v>52.2</v>
          </cell>
          <cell r="U277">
            <v>41.9</v>
          </cell>
          <cell r="V277">
            <v>25.4</v>
          </cell>
          <cell r="W277">
            <v>40.9</v>
          </cell>
          <cell r="X277">
            <v>30.6</v>
          </cell>
          <cell r="Y277">
            <v>16.8</v>
          </cell>
          <cell r="Z277">
            <v>17.899999999999999</v>
          </cell>
          <cell r="AA277">
            <v>48.9</v>
          </cell>
          <cell r="AB277">
            <v>29.4</v>
          </cell>
          <cell r="AC277">
            <v>22.5</v>
          </cell>
          <cell r="AD277">
            <v>13.7</v>
          </cell>
          <cell r="AE277">
            <v>50.2</v>
          </cell>
          <cell r="AF277">
            <v>40.4</v>
          </cell>
          <cell r="AG277">
            <v>17.899999999999999</v>
          </cell>
          <cell r="AH277">
            <v>14.2</v>
          </cell>
          <cell r="AI277">
            <v>15.7</v>
          </cell>
          <cell r="AJ277">
            <v>28.8</v>
          </cell>
          <cell r="AK277">
            <v>13.98</v>
          </cell>
          <cell r="AL277">
            <v>19.96</v>
          </cell>
          <cell r="AM277">
            <v>28.42</v>
          </cell>
          <cell r="AN277">
            <v>12.17</v>
          </cell>
          <cell r="AO277">
            <v>0</v>
          </cell>
          <cell r="AP277">
            <v>33.31</v>
          </cell>
          <cell r="AQ277">
            <v>13.26</v>
          </cell>
          <cell r="AR277">
            <v>13.46</v>
          </cell>
          <cell r="AS277">
            <v>17.75</v>
          </cell>
          <cell r="AT277">
            <v>32.94</v>
          </cell>
          <cell r="AU277">
            <v>0</v>
          </cell>
          <cell r="AV277">
            <v>0</v>
          </cell>
          <cell r="AW277">
            <v>0</v>
          </cell>
          <cell r="AX277">
            <v>0</v>
          </cell>
          <cell r="AY277">
            <v>0</v>
          </cell>
          <cell r="AZ277">
            <v>0</v>
          </cell>
          <cell r="BA277">
            <v>0</v>
          </cell>
        </row>
        <row r="278">
          <cell r="B278">
            <v>3</v>
          </cell>
          <cell r="C278">
            <v>0</v>
          </cell>
          <cell r="D278">
            <v>0</v>
          </cell>
          <cell r="E278">
            <v>0</v>
          </cell>
          <cell r="F278">
            <v>0</v>
          </cell>
          <cell r="G278">
            <v>0</v>
          </cell>
          <cell r="H278">
            <v>0</v>
          </cell>
          <cell r="I278">
            <v>0</v>
          </cell>
          <cell r="J278">
            <v>0</v>
          </cell>
          <cell r="K278">
            <v>0</v>
          </cell>
          <cell r="L278">
            <v>0</v>
          </cell>
          <cell r="M278">
            <v>0</v>
          </cell>
          <cell r="N278">
            <v>61.1</v>
          </cell>
          <cell r="O278">
            <v>16</v>
          </cell>
          <cell r="P278">
            <v>44</v>
          </cell>
          <cell r="Q278">
            <v>44.4</v>
          </cell>
          <cell r="R278">
            <v>30.5</v>
          </cell>
          <cell r="S278">
            <v>3.4</v>
          </cell>
          <cell r="T278">
            <v>35.1</v>
          </cell>
          <cell r="U278">
            <v>33.200000000000003</v>
          </cell>
          <cell r="V278">
            <v>25.2</v>
          </cell>
          <cell r="W278">
            <v>38.9</v>
          </cell>
          <cell r="X278">
            <v>28.2</v>
          </cell>
          <cell r="Y278">
            <v>13.9</v>
          </cell>
          <cell r="Z278">
            <v>13.3</v>
          </cell>
          <cell r="AA278">
            <v>37.799999999999997</v>
          </cell>
          <cell r="AB278">
            <v>26.2</v>
          </cell>
          <cell r="AC278">
            <v>17.899999999999999</v>
          </cell>
          <cell r="AD278">
            <v>14</v>
          </cell>
          <cell r="AE278">
            <v>84.8</v>
          </cell>
          <cell r="AF278">
            <v>42.7</v>
          </cell>
          <cell r="AG278">
            <v>67.900000000000006</v>
          </cell>
          <cell r="AH278">
            <v>30.1</v>
          </cell>
          <cell r="AI278">
            <v>15.7</v>
          </cell>
          <cell r="AJ278">
            <v>24</v>
          </cell>
          <cell r="AK278">
            <v>13.46</v>
          </cell>
          <cell r="AL278">
            <v>16.579999999999998</v>
          </cell>
          <cell r="AM278">
            <v>20.440000000000001</v>
          </cell>
          <cell r="AN278">
            <v>14.27</v>
          </cell>
          <cell r="AO278">
            <v>0</v>
          </cell>
          <cell r="AP278">
            <v>24.13</v>
          </cell>
          <cell r="AQ278">
            <v>16.25</v>
          </cell>
          <cell r="AR278">
            <v>16.39</v>
          </cell>
          <cell r="AS278">
            <v>15.02</v>
          </cell>
          <cell r="AT278">
            <v>22.74</v>
          </cell>
          <cell r="AU278">
            <v>0</v>
          </cell>
          <cell r="AV278">
            <v>0</v>
          </cell>
          <cell r="AW278">
            <v>0</v>
          </cell>
          <cell r="AX278">
            <v>0</v>
          </cell>
          <cell r="AY278">
            <v>0</v>
          </cell>
          <cell r="AZ278">
            <v>0</v>
          </cell>
          <cell r="BA278">
            <v>0</v>
          </cell>
        </row>
        <row r="279">
          <cell r="B279">
            <v>4</v>
          </cell>
          <cell r="C279">
            <v>0</v>
          </cell>
          <cell r="D279">
            <v>0</v>
          </cell>
          <cell r="E279">
            <v>0</v>
          </cell>
          <cell r="F279">
            <v>0</v>
          </cell>
          <cell r="G279">
            <v>0</v>
          </cell>
          <cell r="H279">
            <v>0</v>
          </cell>
          <cell r="I279">
            <v>0</v>
          </cell>
          <cell r="J279">
            <v>0</v>
          </cell>
          <cell r="K279">
            <v>0</v>
          </cell>
          <cell r="L279">
            <v>0</v>
          </cell>
          <cell r="M279">
            <v>0</v>
          </cell>
          <cell r="N279">
            <v>34.9</v>
          </cell>
          <cell r="O279">
            <v>30.5</v>
          </cell>
          <cell r="P279">
            <v>38.5</v>
          </cell>
          <cell r="Q279">
            <v>40.700000000000003</v>
          </cell>
          <cell r="R279">
            <v>37.5</v>
          </cell>
          <cell r="S279">
            <v>6.6</v>
          </cell>
          <cell r="T279">
            <v>33.299999999999997</v>
          </cell>
          <cell r="U279">
            <v>28.1</v>
          </cell>
          <cell r="V279">
            <v>21.1</v>
          </cell>
          <cell r="W279">
            <v>45.6</v>
          </cell>
          <cell r="X279">
            <v>39.200000000000003</v>
          </cell>
          <cell r="Y279">
            <v>5.8</v>
          </cell>
          <cell r="Z279">
            <v>16.5</v>
          </cell>
          <cell r="AA279">
            <v>42.3</v>
          </cell>
          <cell r="AB279">
            <v>23.2</v>
          </cell>
          <cell r="AC279">
            <v>16.899999999999999</v>
          </cell>
          <cell r="AD279">
            <v>14.9</v>
          </cell>
          <cell r="AE279">
            <v>70.599999999999994</v>
          </cell>
          <cell r="AF279">
            <v>33.799999999999997</v>
          </cell>
          <cell r="AG279">
            <v>19.600000000000001</v>
          </cell>
          <cell r="AH279">
            <v>18.7</v>
          </cell>
          <cell r="AI279">
            <v>14.1</v>
          </cell>
          <cell r="AJ279">
            <v>28.1</v>
          </cell>
          <cell r="AK279">
            <v>12.55</v>
          </cell>
          <cell r="AL279">
            <v>15.51</v>
          </cell>
          <cell r="AM279">
            <v>19.96</v>
          </cell>
          <cell r="AN279">
            <v>11.24</v>
          </cell>
          <cell r="AO279">
            <v>0</v>
          </cell>
          <cell r="AP279">
            <v>22.47</v>
          </cell>
          <cell r="AQ279">
            <v>11.77</v>
          </cell>
          <cell r="AR279">
            <v>13.98</v>
          </cell>
          <cell r="AS279">
            <v>14.71</v>
          </cell>
          <cell r="AT279">
            <v>24.13</v>
          </cell>
          <cell r="AU279">
            <v>0</v>
          </cell>
          <cell r="AV279">
            <v>0</v>
          </cell>
          <cell r="AW279">
            <v>0</v>
          </cell>
          <cell r="AX279">
            <v>0</v>
          </cell>
          <cell r="AY279">
            <v>0</v>
          </cell>
          <cell r="AZ279">
            <v>0</v>
          </cell>
          <cell r="BA279">
            <v>0</v>
          </cell>
        </row>
        <row r="280">
          <cell r="B280">
            <v>5</v>
          </cell>
          <cell r="C280">
            <v>0</v>
          </cell>
          <cell r="D280">
            <v>0</v>
          </cell>
          <cell r="E280">
            <v>0</v>
          </cell>
          <cell r="F280">
            <v>0</v>
          </cell>
          <cell r="G280">
            <v>0</v>
          </cell>
          <cell r="H280">
            <v>0</v>
          </cell>
          <cell r="I280">
            <v>0</v>
          </cell>
          <cell r="J280">
            <v>0</v>
          </cell>
          <cell r="K280">
            <v>0</v>
          </cell>
          <cell r="L280">
            <v>0</v>
          </cell>
          <cell r="M280">
            <v>0</v>
          </cell>
          <cell r="N280">
            <v>46</v>
          </cell>
          <cell r="O280">
            <v>16</v>
          </cell>
          <cell r="P280">
            <v>31.8</v>
          </cell>
          <cell r="Q280">
            <v>44.7</v>
          </cell>
          <cell r="R280">
            <v>35.1</v>
          </cell>
          <cell r="S280">
            <v>3.4</v>
          </cell>
          <cell r="T280">
            <v>55.1</v>
          </cell>
          <cell r="U280">
            <v>24.4</v>
          </cell>
          <cell r="V280">
            <v>25</v>
          </cell>
          <cell r="W280">
            <v>52.1</v>
          </cell>
          <cell r="X280">
            <v>28.3</v>
          </cell>
          <cell r="Y280">
            <v>7.7</v>
          </cell>
          <cell r="Z280">
            <v>12.2</v>
          </cell>
          <cell r="AA280">
            <v>43.5</v>
          </cell>
          <cell r="AB280">
            <v>21</v>
          </cell>
          <cell r="AC280">
            <v>16.7</v>
          </cell>
          <cell r="AD280">
            <v>16.2</v>
          </cell>
          <cell r="AE280">
            <v>56.7</v>
          </cell>
          <cell r="AF280">
            <v>25.3</v>
          </cell>
          <cell r="AG280">
            <v>17.399999999999999</v>
          </cell>
          <cell r="AH280">
            <v>16.8</v>
          </cell>
          <cell r="AI280">
            <v>22.3</v>
          </cell>
          <cell r="AJ280">
            <v>22.7</v>
          </cell>
          <cell r="AK280">
            <v>11.85</v>
          </cell>
          <cell r="AL280">
            <v>15.18</v>
          </cell>
          <cell r="AM280">
            <v>20.93</v>
          </cell>
          <cell r="AN280">
            <v>32.57</v>
          </cell>
          <cell r="AO280">
            <v>0</v>
          </cell>
          <cell r="AP280">
            <v>22.47</v>
          </cell>
          <cell r="AQ280">
            <v>40.229999999999997</v>
          </cell>
          <cell r="AR280">
            <v>13.46</v>
          </cell>
          <cell r="AS280">
            <v>13.46</v>
          </cell>
          <cell r="AT280">
            <v>40.909999999999997</v>
          </cell>
          <cell r="AU280">
            <v>0</v>
          </cell>
          <cell r="AV280">
            <v>0</v>
          </cell>
          <cell r="AW280">
            <v>0</v>
          </cell>
          <cell r="AX280">
            <v>0</v>
          </cell>
          <cell r="AY280">
            <v>0</v>
          </cell>
          <cell r="AZ280">
            <v>0</v>
          </cell>
          <cell r="BA280">
            <v>0</v>
          </cell>
        </row>
        <row r="281">
          <cell r="B281">
            <v>6</v>
          </cell>
          <cell r="C281">
            <v>0</v>
          </cell>
          <cell r="D281">
            <v>0</v>
          </cell>
          <cell r="E281">
            <v>0</v>
          </cell>
          <cell r="F281">
            <v>0</v>
          </cell>
          <cell r="G281">
            <v>0</v>
          </cell>
          <cell r="H281">
            <v>0</v>
          </cell>
          <cell r="I281">
            <v>0</v>
          </cell>
          <cell r="J281">
            <v>0</v>
          </cell>
          <cell r="K281">
            <v>0</v>
          </cell>
          <cell r="L281">
            <v>0</v>
          </cell>
          <cell r="M281">
            <v>0</v>
          </cell>
          <cell r="N281">
            <v>42.6</v>
          </cell>
          <cell r="O281">
            <v>34.4</v>
          </cell>
          <cell r="P281">
            <v>38.5</v>
          </cell>
          <cell r="Q281">
            <v>56.6</v>
          </cell>
          <cell r="R281">
            <v>31.6</v>
          </cell>
          <cell r="S281">
            <v>16.100000000000001</v>
          </cell>
          <cell r="T281">
            <v>35.200000000000003</v>
          </cell>
          <cell r="U281">
            <v>22.2</v>
          </cell>
          <cell r="V281">
            <v>21.1</v>
          </cell>
          <cell r="W281">
            <v>95.1</v>
          </cell>
          <cell r="X281">
            <v>26.4</v>
          </cell>
          <cell r="Y281">
            <v>8.5</v>
          </cell>
          <cell r="Z281">
            <v>11.4</v>
          </cell>
          <cell r="AA281">
            <v>47.8</v>
          </cell>
          <cell r="AB281">
            <v>19.899999999999999</v>
          </cell>
          <cell r="AC281">
            <v>15.9</v>
          </cell>
          <cell r="AD281">
            <v>14.7</v>
          </cell>
          <cell r="AE281">
            <v>58.8</v>
          </cell>
          <cell r="AF281">
            <v>20.9</v>
          </cell>
          <cell r="AG281">
            <v>16.5</v>
          </cell>
          <cell r="AH281">
            <v>15.8</v>
          </cell>
          <cell r="AI281">
            <v>14.7</v>
          </cell>
          <cell r="AJ281">
            <v>21.6</v>
          </cell>
          <cell r="AK281">
            <v>13.46</v>
          </cell>
          <cell r="AL281">
            <v>18.600000000000001</v>
          </cell>
          <cell r="AM281">
            <v>25.89</v>
          </cell>
          <cell r="AN281">
            <v>17.350000000000001</v>
          </cell>
          <cell r="AO281">
            <v>0</v>
          </cell>
          <cell r="AP281">
            <v>27.13</v>
          </cell>
          <cell r="AQ281">
            <v>20.440000000000001</v>
          </cell>
          <cell r="AR281">
            <v>14.86</v>
          </cell>
          <cell r="AS281">
            <v>19.489999999999998</v>
          </cell>
          <cell r="AT281">
            <v>50.11</v>
          </cell>
          <cell r="AU281">
            <v>0</v>
          </cell>
          <cell r="AV281">
            <v>0</v>
          </cell>
          <cell r="AW281">
            <v>0</v>
          </cell>
          <cell r="AX281">
            <v>0</v>
          </cell>
          <cell r="AY281">
            <v>0</v>
          </cell>
          <cell r="AZ281">
            <v>0</v>
          </cell>
          <cell r="BA281">
            <v>0</v>
          </cell>
        </row>
        <row r="282">
          <cell r="B282">
            <v>7</v>
          </cell>
          <cell r="C282">
            <v>0</v>
          </cell>
          <cell r="D282">
            <v>0</v>
          </cell>
          <cell r="E282">
            <v>0</v>
          </cell>
          <cell r="F282">
            <v>0</v>
          </cell>
          <cell r="G282">
            <v>0</v>
          </cell>
          <cell r="H282">
            <v>0</v>
          </cell>
          <cell r="I282">
            <v>0</v>
          </cell>
          <cell r="J282">
            <v>0</v>
          </cell>
          <cell r="K282">
            <v>0</v>
          </cell>
          <cell r="L282">
            <v>0</v>
          </cell>
          <cell r="M282">
            <v>0</v>
          </cell>
          <cell r="N282">
            <v>60.6</v>
          </cell>
          <cell r="O282">
            <v>16</v>
          </cell>
          <cell r="P282">
            <v>42.8</v>
          </cell>
          <cell r="Q282">
            <v>40</v>
          </cell>
          <cell r="R282">
            <v>31.6</v>
          </cell>
          <cell r="S282">
            <v>6.5</v>
          </cell>
          <cell r="T282">
            <v>40.4</v>
          </cell>
          <cell r="U282">
            <v>26.2</v>
          </cell>
          <cell r="V282">
            <v>22.5</v>
          </cell>
          <cell r="W282">
            <v>58.3</v>
          </cell>
          <cell r="X282">
            <v>28.1</v>
          </cell>
          <cell r="Y282">
            <v>5.8</v>
          </cell>
          <cell r="Z282">
            <v>10.9</v>
          </cell>
          <cell r="AA282">
            <v>37.9</v>
          </cell>
          <cell r="AB282">
            <v>17.8</v>
          </cell>
          <cell r="AC282">
            <v>18.5</v>
          </cell>
          <cell r="AD282">
            <v>12.5</v>
          </cell>
          <cell r="AE282">
            <v>71</v>
          </cell>
          <cell r="AF282">
            <v>21.4</v>
          </cell>
          <cell r="AG282">
            <v>30.6</v>
          </cell>
          <cell r="AH282">
            <v>15.8</v>
          </cell>
          <cell r="AI282">
            <v>14.1</v>
          </cell>
          <cell r="AJ282">
            <v>21.2</v>
          </cell>
          <cell r="AK282">
            <v>53.62</v>
          </cell>
          <cell r="AL282">
            <v>34.82</v>
          </cell>
          <cell r="AM282">
            <v>21.43</v>
          </cell>
          <cell r="AN282">
            <v>13.46</v>
          </cell>
          <cell r="AO282">
            <v>0</v>
          </cell>
          <cell r="AP282">
            <v>23.56</v>
          </cell>
          <cell r="AQ282">
            <v>15.12</v>
          </cell>
          <cell r="AR282">
            <v>13.98</v>
          </cell>
          <cell r="AS282">
            <v>17.350000000000001</v>
          </cell>
          <cell r="AT282">
            <v>32.94</v>
          </cell>
          <cell r="AU282">
            <v>0</v>
          </cell>
          <cell r="AV282">
            <v>0</v>
          </cell>
          <cell r="AW282">
            <v>0</v>
          </cell>
          <cell r="AX282">
            <v>0</v>
          </cell>
          <cell r="AY282">
            <v>0</v>
          </cell>
          <cell r="AZ282">
            <v>0</v>
          </cell>
          <cell r="BA282">
            <v>0</v>
          </cell>
        </row>
        <row r="283">
          <cell r="B283">
            <v>8</v>
          </cell>
          <cell r="C283">
            <v>0</v>
          </cell>
          <cell r="D283">
            <v>0</v>
          </cell>
          <cell r="E283">
            <v>0</v>
          </cell>
          <cell r="F283">
            <v>0</v>
          </cell>
          <cell r="G283">
            <v>0</v>
          </cell>
          <cell r="H283">
            <v>0</v>
          </cell>
          <cell r="I283">
            <v>0</v>
          </cell>
          <cell r="J283">
            <v>0</v>
          </cell>
          <cell r="K283">
            <v>0</v>
          </cell>
          <cell r="L283">
            <v>0</v>
          </cell>
          <cell r="M283">
            <v>0</v>
          </cell>
          <cell r="N283">
            <v>38.700000000000003</v>
          </cell>
          <cell r="O283">
            <v>17.600000000000001</v>
          </cell>
          <cell r="P283">
            <v>26</v>
          </cell>
          <cell r="Q283">
            <v>62.1</v>
          </cell>
          <cell r="R283">
            <v>43.8</v>
          </cell>
          <cell r="S283">
            <v>10.5</v>
          </cell>
          <cell r="T283">
            <v>53.6</v>
          </cell>
          <cell r="U283">
            <v>26.5</v>
          </cell>
          <cell r="V283">
            <v>21.5</v>
          </cell>
          <cell r="W283">
            <v>48.4</v>
          </cell>
          <cell r="X283">
            <v>28.2</v>
          </cell>
          <cell r="Y283">
            <v>13.6</v>
          </cell>
          <cell r="Z283">
            <v>10.9</v>
          </cell>
          <cell r="AA283">
            <v>35.6</v>
          </cell>
          <cell r="AB283">
            <v>16.8</v>
          </cell>
          <cell r="AC283">
            <v>23.6</v>
          </cell>
          <cell r="AD283">
            <v>21.4</v>
          </cell>
          <cell r="AE283">
            <v>68.5</v>
          </cell>
          <cell r="AF283">
            <v>50.7</v>
          </cell>
          <cell r="AG283">
            <v>31.3</v>
          </cell>
          <cell r="AH283">
            <v>17.2</v>
          </cell>
          <cell r="AI283">
            <v>13.7</v>
          </cell>
          <cell r="AJ283">
            <v>18.3</v>
          </cell>
          <cell r="AK283">
            <v>23.01</v>
          </cell>
          <cell r="AL283">
            <v>25.29</v>
          </cell>
          <cell r="AM283">
            <v>27.13</v>
          </cell>
          <cell r="AN283">
            <v>12.36</v>
          </cell>
          <cell r="AO283">
            <v>0</v>
          </cell>
          <cell r="AP283">
            <v>31.85</v>
          </cell>
          <cell r="AQ283">
            <v>13.53</v>
          </cell>
          <cell r="AR283">
            <v>13.98</v>
          </cell>
          <cell r="AS283">
            <v>19.489999999999998</v>
          </cell>
          <cell r="AT283">
            <v>26.2</v>
          </cell>
          <cell r="AU283">
            <v>0</v>
          </cell>
          <cell r="AV283">
            <v>0</v>
          </cell>
          <cell r="AW283">
            <v>0</v>
          </cell>
          <cell r="AX283">
            <v>0</v>
          </cell>
          <cell r="AY283">
            <v>0</v>
          </cell>
          <cell r="AZ283">
            <v>0</v>
          </cell>
          <cell r="BA283">
            <v>0</v>
          </cell>
        </row>
        <row r="284">
          <cell r="B284">
            <v>9</v>
          </cell>
          <cell r="C284">
            <v>0</v>
          </cell>
          <cell r="D284">
            <v>0</v>
          </cell>
          <cell r="E284">
            <v>0</v>
          </cell>
          <cell r="F284">
            <v>0</v>
          </cell>
          <cell r="G284">
            <v>0</v>
          </cell>
          <cell r="H284">
            <v>0</v>
          </cell>
          <cell r="I284">
            <v>0</v>
          </cell>
          <cell r="J284">
            <v>0</v>
          </cell>
          <cell r="K284">
            <v>0</v>
          </cell>
          <cell r="L284">
            <v>0</v>
          </cell>
          <cell r="M284">
            <v>0</v>
          </cell>
          <cell r="N284">
            <v>33.799999999999997</v>
          </cell>
          <cell r="O284">
            <v>32</v>
          </cell>
          <cell r="P284">
            <v>26.6</v>
          </cell>
          <cell r="Q284">
            <v>45.5</v>
          </cell>
          <cell r="R284">
            <v>35.1</v>
          </cell>
          <cell r="S284">
            <v>32.9</v>
          </cell>
          <cell r="T284">
            <v>51.6</v>
          </cell>
          <cell r="U284">
            <v>21.5</v>
          </cell>
          <cell r="V284">
            <v>25</v>
          </cell>
          <cell r="W284">
            <v>40.299999999999997</v>
          </cell>
          <cell r="X284">
            <v>30.4</v>
          </cell>
          <cell r="Y284">
            <v>11.2</v>
          </cell>
          <cell r="Z284">
            <v>11.3</v>
          </cell>
          <cell r="AA284">
            <v>32.1</v>
          </cell>
          <cell r="AB284">
            <v>41.2</v>
          </cell>
          <cell r="AC284">
            <v>23</v>
          </cell>
          <cell r="AD284">
            <v>22.6</v>
          </cell>
          <cell r="AE284">
            <v>58</v>
          </cell>
          <cell r="AF284">
            <v>35.200000000000003</v>
          </cell>
          <cell r="AG284">
            <v>34.6</v>
          </cell>
          <cell r="AH284">
            <v>23.4</v>
          </cell>
          <cell r="AI284">
            <v>12.9</v>
          </cell>
          <cell r="AJ284">
            <v>33.299999999999997</v>
          </cell>
          <cell r="AK284">
            <v>19.96</v>
          </cell>
          <cell r="AL284">
            <v>20.93</v>
          </cell>
          <cell r="AM284">
            <v>21.43</v>
          </cell>
          <cell r="AN284">
            <v>11.7</v>
          </cell>
          <cell r="AO284">
            <v>0</v>
          </cell>
          <cell r="AP284">
            <v>21.43</v>
          </cell>
          <cell r="AQ284">
            <v>12.53</v>
          </cell>
          <cell r="AR284">
            <v>18.600000000000001</v>
          </cell>
          <cell r="AS284">
            <v>16.21</v>
          </cell>
          <cell r="AT284">
            <v>21.95</v>
          </cell>
          <cell r="AU284">
            <v>0</v>
          </cell>
          <cell r="AV284">
            <v>0</v>
          </cell>
          <cell r="AW284">
            <v>0</v>
          </cell>
          <cell r="AX284">
            <v>0</v>
          </cell>
          <cell r="AY284">
            <v>0</v>
          </cell>
          <cell r="AZ284">
            <v>0</v>
          </cell>
          <cell r="BA284">
            <v>0</v>
          </cell>
        </row>
        <row r="285">
          <cell r="B285">
            <v>10</v>
          </cell>
          <cell r="C285">
            <v>0</v>
          </cell>
          <cell r="D285">
            <v>0</v>
          </cell>
          <cell r="E285">
            <v>0</v>
          </cell>
          <cell r="F285">
            <v>0</v>
          </cell>
          <cell r="G285">
            <v>0</v>
          </cell>
          <cell r="H285">
            <v>0</v>
          </cell>
          <cell r="I285">
            <v>0</v>
          </cell>
          <cell r="J285">
            <v>0</v>
          </cell>
          <cell r="K285">
            <v>0</v>
          </cell>
          <cell r="L285">
            <v>0</v>
          </cell>
          <cell r="M285">
            <v>0</v>
          </cell>
          <cell r="N285">
            <v>41.3</v>
          </cell>
          <cell r="O285">
            <v>16.3</v>
          </cell>
          <cell r="P285">
            <v>28.2</v>
          </cell>
          <cell r="Q285">
            <v>38.700000000000003</v>
          </cell>
          <cell r="R285">
            <v>32.700000000000003</v>
          </cell>
          <cell r="S285">
            <v>47.5</v>
          </cell>
          <cell r="T285">
            <v>53.6</v>
          </cell>
          <cell r="U285">
            <v>21</v>
          </cell>
          <cell r="V285">
            <v>26.4</v>
          </cell>
          <cell r="W285">
            <v>44.1</v>
          </cell>
          <cell r="X285">
            <v>38.299999999999997</v>
          </cell>
          <cell r="Y285">
            <v>96.4</v>
          </cell>
          <cell r="Z285">
            <v>18.7</v>
          </cell>
          <cell r="AA285">
            <v>29.4</v>
          </cell>
          <cell r="AB285">
            <v>22.8</v>
          </cell>
          <cell r="AC285">
            <v>23</v>
          </cell>
          <cell r="AD285">
            <v>16.2</v>
          </cell>
          <cell r="AE285">
            <v>48.5</v>
          </cell>
          <cell r="AF285">
            <v>30.8</v>
          </cell>
          <cell r="AG285">
            <v>24.7</v>
          </cell>
          <cell r="AH285">
            <v>19.2</v>
          </cell>
          <cell r="AI285">
            <v>15.5</v>
          </cell>
          <cell r="AJ285">
            <v>47.9</v>
          </cell>
          <cell r="AK285">
            <v>18.600000000000001</v>
          </cell>
          <cell r="AL285">
            <v>19.96</v>
          </cell>
          <cell r="AM285">
            <v>21.43</v>
          </cell>
          <cell r="AN285">
            <v>13.71</v>
          </cell>
          <cell r="AO285">
            <v>0</v>
          </cell>
          <cell r="AP285">
            <v>20.93</v>
          </cell>
          <cell r="AQ285">
            <v>15.48</v>
          </cell>
          <cell r="AR285">
            <v>15.02</v>
          </cell>
          <cell r="AS285">
            <v>15.51</v>
          </cell>
          <cell r="AT285">
            <v>29.42</v>
          </cell>
          <cell r="AU285">
            <v>0</v>
          </cell>
          <cell r="AV285">
            <v>0</v>
          </cell>
          <cell r="AW285">
            <v>0</v>
          </cell>
          <cell r="AX285">
            <v>0</v>
          </cell>
          <cell r="AY285">
            <v>0</v>
          </cell>
          <cell r="AZ285">
            <v>0</v>
          </cell>
          <cell r="BA285">
            <v>0</v>
          </cell>
        </row>
        <row r="286">
          <cell r="B286">
            <v>11</v>
          </cell>
          <cell r="C286">
            <v>0</v>
          </cell>
          <cell r="D286">
            <v>0</v>
          </cell>
          <cell r="E286">
            <v>0</v>
          </cell>
          <cell r="F286">
            <v>0</v>
          </cell>
          <cell r="G286">
            <v>0</v>
          </cell>
          <cell r="H286">
            <v>0</v>
          </cell>
          <cell r="I286">
            <v>0</v>
          </cell>
          <cell r="J286">
            <v>0</v>
          </cell>
          <cell r="K286">
            <v>0</v>
          </cell>
          <cell r="L286">
            <v>0</v>
          </cell>
          <cell r="M286">
            <v>0</v>
          </cell>
          <cell r="N286">
            <v>47.2</v>
          </cell>
          <cell r="O286">
            <v>21.3</v>
          </cell>
          <cell r="P286">
            <v>22</v>
          </cell>
          <cell r="Q286">
            <v>35.6</v>
          </cell>
          <cell r="R286">
            <v>41.2</v>
          </cell>
          <cell r="S286">
            <v>20</v>
          </cell>
          <cell r="T286">
            <v>62.6</v>
          </cell>
          <cell r="U286">
            <v>21.9</v>
          </cell>
          <cell r="V286">
            <v>23.3</v>
          </cell>
          <cell r="W286">
            <v>34.700000000000003</v>
          </cell>
          <cell r="X286">
            <v>48.6</v>
          </cell>
          <cell r="Y286">
            <v>57.4</v>
          </cell>
          <cell r="Z286">
            <v>31.6</v>
          </cell>
          <cell r="AA286">
            <v>29.1</v>
          </cell>
          <cell r="AB286">
            <v>19.899999999999999</v>
          </cell>
          <cell r="AC286">
            <v>32.299999999999997</v>
          </cell>
          <cell r="AD286">
            <v>14.9</v>
          </cell>
          <cell r="AE286">
            <v>40.200000000000003</v>
          </cell>
          <cell r="AF286">
            <v>74.7</v>
          </cell>
          <cell r="AG286">
            <v>84.3</v>
          </cell>
          <cell r="AH286">
            <v>20</v>
          </cell>
          <cell r="AI286">
            <v>16.899999999999999</v>
          </cell>
          <cell r="AJ286">
            <v>57</v>
          </cell>
          <cell r="AK286">
            <v>17.350000000000001</v>
          </cell>
          <cell r="AL286">
            <v>24.13</v>
          </cell>
          <cell r="AM286">
            <v>33.31</v>
          </cell>
          <cell r="AN286">
            <v>12.98</v>
          </cell>
          <cell r="AO286">
            <v>0</v>
          </cell>
          <cell r="AP286">
            <v>35.590000000000003</v>
          </cell>
          <cell r="AQ286">
            <v>14.44</v>
          </cell>
          <cell r="AR286">
            <v>13.98</v>
          </cell>
          <cell r="AS286">
            <v>14.86</v>
          </cell>
          <cell r="AT286">
            <v>33.68</v>
          </cell>
          <cell r="AU286">
            <v>0</v>
          </cell>
          <cell r="AV286">
            <v>0</v>
          </cell>
          <cell r="AW286">
            <v>0</v>
          </cell>
          <cell r="AX286">
            <v>0</v>
          </cell>
          <cell r="AY286">
            <v>0</v>
          </cell>
          <cell r="AZ286">
            <v>0</v>
          </cell>
          <cell r="BA286">
            <v>0</v>
          </cell>
        </row>
        <row r="287">
          <cell r="B287">
            <v>12</v>
          </cell>
          <cell r="C287">
            <v>0</v>
          </cell>
          <cell r="D287">
            <v>0</v>
          </cell>
          <cell r="E287">
            <v>0</v>
          </cell>
          <cell r="F287">
            <v>0</v>
          </cell>
          <cell r="G287">
            <v>0</v>
          </cell>
          <cell r="H287">
            <v>0</v>
          </cell>
          <cell r="I287">
            <v>0</v>
          </cell>
          <cell r="J287">
            <v>0</v>
          </cell>
          <cell r="K287">
            <v>0</v>
          </cell>
          <cell r="L287">
            <v>0</v>
          </cell>
          <cell r="M287">
            <v>0</v>
          </cell>
          <cell r="N287">
            <v>29.2</v>
          </cell>
          <cell r="O287">
            <v>23.4</v>
          </cell>
          <cell r="P287">
            <v>41.8</v>
          </cell>
          <cell r="Q287">
            <v>32.799999999999997</v>
          </cell>
          <cell r="R287">
            <v>38.700000000000003</v>
          </cell>
          <cell r="S287">
            <v>23.6</v>
          </cell>
          <cell r="T287">
            <v>70.7</v>
          </cell>
          <cell r="U287">
            <v>19.8</v>
          </cell>
          <cell r="V287">
            <v>27.5</v>
          </cell>
          <cell r="W287">
            <v>32.200000000000003</v>
          </cell>
          <cell r="X287">
            <v>44.9</v>
          </cell>
          <cell r="Y287">
            <v>48.1</v>
          </cell>
          <cell r="Z287">
            <v>14.2</v>
          </cell>
          <cell r="AA287">
            <v>26.2</v>
          </cell>
          <cell r="AB287">
            <v>15.5</v>
          </cell>
          <cell r="AC287">
            <v>28.6</v>
          </cell>
          <cell r="AD287">
            <v>27.4</v>
          </cell>
          <cell r="AE287">
            <v>33.5</v>
          </cell>
          <cell r="AF287">
            <v>58.8</v>
          </cell>
          <cell r="AG287">
            <v>42</v>
          </cell>
          <cell r="AH287">
            <v>27.6</v>
          </cell>
          <cell r="AI287">
            <v>35.4</v>
          </cell>
          <cell r="AJ287">
            <v>27.2</v>
          </cell>
          <cell r="AK287">
            <v>16.579999999999998</v>
          </cell>
          <cell r="AL287">
            <v>19.96</v>
          </cell>
          <cell r="AM287">
            <v>23.56</v>
          </cell>
          <cell r="AN287">
            <v>11.56</v>
          </cell>
          <cell r="AO287">
            <v>0</v>
          </cell>
          <cell r="AP287">
            <v>21.95</v>
          </cell>
          <cell r="AQ287">
            <v>12.32</v>
          </cell>
          <cell r="AR287">
            <v>15.18</v>
          </cell>
          <cell r="AS287">
            <v>16.21</v>
          </cell>
          <cell r="AT287">
            <v>55.17</v>
          </cell>
          <cell r="AU287">
            <v>0</v>
          </cell>
          <cell r="AV287">
            <v>0</v>
          </cell>
          <cell r="AW287">
            <v>0</v>
          </cell>
          <cell r="AX287">
            <v>0</v>
          </cell>
          <cell r="AY287">
            <v>0</v>
          </cell>
          <cell r="AZ287">
            <v>0</v>
          </cell>
          <cell r="BA287">
            <v>0</v>
          </cell>
        </row>
        <row r="288">
          <cell r="B288">
            <v>13</v>
          </cell>
          <cell r="C288">
            <v>0</v>
          </cell>
          <cell r="D288">
            <v>0</v>
          </cell>
          <cell r="E288">
            <v>0</v>
          </cell>
          <cell r="F288">
            <v>0</v>
          </cell>
          <cell r="G288">
            <v>0</v>
          </cell>
          <cell r="H288">
            <v>0</v>
          </cell>
          <cell r="I288">
            <v>0</v>
          </cell>
          <cell r="J288">
            <v>0</v>
          </cell>
          <cell r="K288">
            <v>0</v>
          </cell>
          <cell r="L288">
            <v>0</v>
          </cell>
          <cell r="M288">
            <v>0</v>
          </cell>
          <cell r="N288">
            <v>27.9</v>
          </cell>
          <cell r="O288">
            <v>39.4</v>
          </cell>
          <cell r="P288">
            <v>41.7</v>
          </cell>
          <cell r="Q288">
            <v>31.4</v>
          </cell>
          <cell r="R288">
            <v>41.3</v>
          </cell>
          <cell r="S288">
            <v>17.2</v>
          </cell>
          <cell r="T288">
            <v>91.2</v>
          </cell>
          <cell r="U288">
            <v>26</v>
          </cell>
          <cell r="V288">
            <v>20.399999999999999</v>
          </cell>
          <cell r="W288">
            <v>28.3</v>
          </cell>
          <cell r="X288">
            <v>52.7</v>
          </cell>
          <cell r="Y288">
            <v>36.299999999999997</v>
          </cell>
          <cell r="Z288">
            <v>20.399999999999999</v>
          </cell>
          <cell r="AA288">
            <v>71.5</v>
          </cell>
          <cell r="AB288">
            <v>12.8</v>
          </cell>
          <cell r="AC288">
            <v>37</v>
          </cell>
          <cell r="AD288">
            <v>13.6</v>
          </cell>
          <cell r="AE288">
            <v>35.299999999999997</v>
          </cell>
          <cell r="AF288">
            <v>45.3</v>
          </cell>
          <cell r="AG288">
            <v>38.1</v>
          </cell>
          <cell r="AH288">
            <v>23</v>
          </cell>
          <cell r="AI288">
            <v>19.399999999999999</v>
          </cell>
          <cell r="AJ288">
            <v>24.8</v>
          </cell>
          <cell r="AK288">
            <v>19.96</v>
          </cell>
          <cell r="AL288">
            <v>20.93</v>
          </cell>
          <cell r="AM288">
            <v>21.43</v>
          </cell>
          <cell r="AN288">
            <v>20.93</v>
          </cell>
          <cell r="AO288">
            <v>0</v>
          </cell>
          <cell r="AP288">
            <v>20.93</v>
          </cell>
          <cell r="AQ288">
            <v>25.17</v>
          </cell>
          <cell r="AR288">
            <v>13.98</v>
          </cell>
          <cell r="AS288">
            <v>14.86</v>
          </cell>
          <cell r="AT288">
            <v>31.14</v>
          </cell>
          <cell r="AU288">
            <v>0</v>
          </cell>
          <cell r="AV288">
            <v>0</v>
          </cell>
          <cell r="AW288">
            <v>0</v>
          </cell>
          <cell r="AX288">
            <v>0</v>
          </cell>
          <cell r="AY288">
            <v>0</v>
          </cell>
          <cell r="AZ288">
            <v>0</v>
          </cell>
          <cell r="BA288">
            <v>0</v>
          </cell>
        </row>
        <row r="289">
          <cell r="B289">
            <v>14</v>
          </cell>
          <cell r="C289">
            <v>0</v>
          </cell>
          <cell r="D289">
            <v>0</v>
          </cell>
          <cell r="E289">
            <v>0</v>
          </cell>
          <cell r="F289">
            <v>0</v>
          </cell>
          <cell r="G289">
            <v>0</v>
          </cell>
          <cell r="H289">
            <v>0</v>
          </cell>
          <cell r="I289">
            <v>0</v>
          </cell>
          <cell r="J289">
            <v>0</v>
          </cell>
          <cell r="K289">
            <v>0</v>
          </cell>
          <cell r="L289">
            <v>0</v>
          </cell>
          <cell r="M289">
            <v>0</v>
          </cell>
          <cell r="N289">
            <v>27</v>
          </cell>
          <cell r="O289">
            <v>66.8</v>
          </cell>
          <cell r="P289">
            <v>36.700000000000003</v>
          </cell>
          <cell r="Q289">
            <v>30.5</v>
          </cell>
          <cell r="R289">
            <v>37.5</v>
          </cell>
          <cell r="S289">
            <v>25.5</v>
          </cell>
          <cell r="T289">
            <v>61.7</v>
          </cell>
          <cell r="U289">
            <v>24.6</v>
          </cell>
          <cell r="V289">
            <v>22.5</v>
          </cell>
          <cell r="W289">
            <v>31.6</v>
          </cell>
          <cell r="X289">
            <v>47.8</v>
          </cell>
          <cell r="Y289">
            <v>30.7</v>
          </cell>
          <cell r="Z289">
            <v>15.6</v>
          </cell>
          <cell r="AA289">
            <v>47.1</v>
          </cell>
          <cell r="AB289">
            <v>11.3</v>
          </cell>
          <cell r="AC289">
            <v>43.4</v>
          </cell>
          <cell r="AD289">
            <v>42.6</v>
          </cell>
          <cell r="AE289">
            <v>36.200000000000003</v>
          </cell>
          <cell r="AF289">
            <v>61</v>
          </cell>
          <cell r="AG289">
            <v>40.799999999999997</v>
          </cell>
          <cell r="AH289">
            <v>21.1</v>
          </cell>
          <cell r="AI289">
            <v>14.9</v>
          </cell>
          <cell r="AJ289">
            <v>23.7</v>
          </cell>
          <cell r="AK289">
            <v>16.96</v>
          </cell>
          <cell r="AL289">
            <v>20.440000000000001</v>
          </cell>
          <cell r="AM289">
            <v>24.7</v>
          </cell>
          <cell r="AN289">
            <v>13.98</v>
          </cell>
          <cell r="AO289">
            <v>0</v>
          </cell>
          <cell r="AP289">
            <v>20.440000000000001</v>
          </cell>
          <cell r="AQ289">
            <v>15.86</v>
          </cell>
          <cell r="AR289">
            <v>13.98</v>
          </cell>
          <cell r="AS289">
            <v>15.51</v>
          </cell>
          <cell r="AT289">
            <v>50.11</v>
          </cell>
          <cell r="AU289">
            <v>0</v>
          </cell>
          <cell r="AV289">
            <v>0</v>
          </cell>
          <cell r="AW289">
            <v>0</v>
          </cell>
          <cell r="AX289">
            <v>0</v>
          </cell>
          <cell r="AY289">
            <v>0</v>
          </cell>
          <cell r="AZ289">
            <v>0</v>
          </cell>
          <cell r="BA289">
            <v>0</v>
          </cell>
        </row>
        <row r="290">
          <cell r="B290">
            <v>15</v>
          </cell>
          <cell r="C290">
            <v>0</v>
          </cell>
          <cell r="D290">
            <v>0</v>
          </cell>
          <cell r="E290">
            <v>0</v>
          </cell>
          <cell r="F290">
            <v>0</v>
          </cell>
          <cell r="G290">
            <v>0</v>
          </cell>
          <cell r="H290">
            <v>0</v>
          </cell>
          <cell r="I290">
            <v>0</v>
          </cell>
          <cell r="J290">
            <v>0</v>
          </cell>
          <cell r="K290">
            <v>0</v>
          </cell>
          <cell r="L290">
            <v>0</v>
          </cell>
          <cell r="M290">
            <v>0</v>
          </cell>
          <cell r="N290">
            <v>24.4</v>
          </cell>
          <cell r="O290">
            <v>53.9</v>
          </cell>
          <cell r="P290">
            <v>85.9</v>
          </cell>
          <cell r="Q290">
            <v>43.5</v>
          </cell>
          <cell r="R290">
            <v>37.4</v>
          </cell>
          <cell r="S290">
            <v>29.6</v>
          </cell>
          <cell r="T290">
            <v>65.2</v>
          </cell>
          <cell r="U290">
            <v>30.3</v>
          </cell>
          <cell r="V290">
            <v>21.1</v>
          </cell>
          <cell r="W290">
            <v>42.6</v>
          </cell>
          <cell r="X290">
            <v>43.3</v>
          </cell>
          <cell r="Y290">
            <v>29.4</v>
          </cell>
          <cell r="Z290">
            <v>16.100000000000001</v>
          </cell>
          <cell r="AA290">
            <v>49.9</v>
          </cell>
          <cell r="AB290">
            <v>10.199999999999999</v>
          </cell>
          <cell r="AC290">
            <v>50.5</v>
          </cell>
          <cell r="AD290">
            <v>26.8</v>
          </cell>
          <cell r="AE290">
            <v>54.3</v>
          </cell>
          <cell r="AF290">
            <v>80.900000000000006</v>
          </cell>
          <cell r="AG290">
            <v>35.4</v>
          </cell>
          <cell r="AH290">
            <v>19.2</v>
          </cell>
          <cell r="AI290">
            <v>14</v>
          </cell>
          <cell r="AJ290">
            <v>22.7</v>
          </cell>
          <cell r="AK290">
            <v>15.86</v>
          </cell>
          <cell r="AL290">
            <v>19.04</v>
          </cell>
          <cell r="AM290">
            <v>22.47</v>
          </cell>
          <cell r="AN290">
            <v>14.27</v>
          </cell>
          <cell r="AO290">
            <v>31.85</v>
          </cell>
          <cell r="AP290">
            <v>18.600000000000001</v>
          </cell>
          <cell r="AQ290">
            <v>16.25</v>
          </cell>
          <cell r="AR290">
            <v>15.51</v>
          </cell>
          <cell r="AS290">
            <v>18.38</v>
          </cell>
          <cell r="AT290">
            <v>118.55</v>
          </cell>
          <cell r="AU290">
            <v>0</v>
          </cell>
          <cell r="AV290">
            <v>0</v>
          </cell>
          <cell r="AW290">
            <v>0</v>
          </cell>
          <cell r="AX290">
            <v>0</v>
          </cell>
          <cell r="AY290">
            <v>0</v>
          </cell>
          <cell r="AZ290">
            <v>0</v>
          </cell>
          <cell r="BA290">
            <v>0</v>
          </cell>
        </row>
        <row r="291">
          <cell r="B291">
            <v>16</v>
          </cell>
          <cell r="C291">
            <v>0</v>
          </cell>
          <cell r="D291">
            <v>0</v>
          </cell>
          <cell r="E291">
            <v>0</v>
          </cell>
          <cell r="F291">
            <v>0</v>
          </cell>
          <cell r="G291">
            <v>0</v>
          </cell>
          <cell r="H291">
            <v>0</v>
          </cell>
          <cell r="I291">
            <v>0</v>
          </cell>
          <cell r="J291">
            <v>0</v>
          </cell>
          <cell r="K291">
            <v>0</v>
          </cell>
          <cell r="L291">
            <v>0</v>
          </cell>
          <cell r="M291">
            <v>0</v>
          </cell>
          <cell r="N291">
            <v>29.3</v>
          </cell>
          <cell r="O291">
            <v>25</v>
          </cell>
          <cell r="P291">
            <v>30.4</v>
          </cell>
          <cell r="Q291">
            <v>29.7</v>
          </cell>
          <cell r="R291">
            <v>35.1</v>
          </cell>
          <cell r="S291">
            <v>20.8</v>
          </cell>
          <cell r="T291">
            <v>47.8</v>
          </cell>
          <cell r="U291">
            <v>27.9</v>
          </cell>
          <cell r="V291">
            <v>34.5</v>
          </cell>
          <cell r="W291">
            <v>27.6</v>
          </cell>
          <cell r="X291">
            <v>39.5</v>
          </cell>
          <cell r="Y291">
            <v>38</v>
          </cell>
          <cell r="Z291">
            <v>19.7</v>
          </cell>
          <cell r="AA291">
            <v>41.6</v>
          </cell>
          <cell r="AB291">
            <v>9.5</v>
          </cell>
          <cell r="AC291">
            <v>83.8</v>
          </cell>
          <cell r="AD291">
            <v>20.7</v>
          </cell>
          <cell r="AE291">
            <v>51.9</v>
          </cell>
          <cell r="AF291">
            <v>61.5</v>
          </cell>
          <cell r="AG291">
            <v>26.3</v>
          </cell>
          <cell r="AH291">
            <v>17.8</v>
          </cell>
          <cell r="AI291">
            <v>13.3</v>
          </cell>
          <cell r="AJ291">
            <v>24</v>
          </cell>
          <cell r="AK291">
            <v>15.18</v>
          </cell>
          <cell r="AL291">
            <v>23.56</v>
          </cell>
          <cell r="AM291">
            <v>35.590000000000003</v>
          </cell>
          <cell r="AN291">
            <v>14.56</v>
          </cell>
          <cell r="AO291">
            <v>43.1</v>
          </cell>
          <cell r="AP291">
            <v>29.75</v>
          </cell>
          <cell r="AQ291">
            <v>16.649999999999999</v>
          </cell>
          <cell r="AR291">
            <v>16.21</v>
          </cell>
          <cell r="AS291">
            <v>17.350000000000001</v>
          </cell>
          <cell r="AT291">
            <v>69.16</v>
          </cell>
          <cell r="AU291">
            <v>0</v>
          </cell>
          <cell r="AV291">
            <v>0</v>
          </cell>
          <cell r="AW291">
            <v>0</v>
          </cell>
          <cell r="AX291">
            <v>0</v>
          </cell>
          <cell r="AY291">
            <v>0</v>
          </cell>
          <cell r="AZ291">
            <v>0</v>
          </cell>
          <cell r="BA291">
            <v>0</v>
          </cell>
        </row>
        <row r="292">
          <cell r="B292">
            <v>17</v>
          </cell>
          <cell r="C292">
            <v>0</v>
          </cell>
          <cell r="D292">
            <v>0</v>
          </cell>
          <cell r="E292">
            <v>0</v>
          </cell>
          <cell r="F292">
            <v>0</v>
          </cell>
          <cell r="G292">
            <v>0</v>
          </cell>
          <cell r="H292">
            <v>0</v>
          </cell>
          <cell r="I292">
            <v>0</v>
          </cell>
          <cell r="J292">
            <v>0</v>
          </cell>
          <cell r="K292">
            <v>0</v>
          </cell>
          <cell r="L292">
            <v>0</v>
          </cell>
          <cell r="M292">
            <v>0</v>
          </cell>
          <cell r="N292">
            <v>41.6</v>
          </cell>
          <cell r="O292">
            <v>25.1</v>
          </cell>
          <cell r="P292">
            <v>39.200000000000003</v>
          </cell>
          <cell r="Q292">
            <v>31.2</v>
          </cell>
          <cell r="R292">
            <v>42.5</v>
          </cell>
          <cell r="S292">
            <v>17.8</v>
          </cell>
          <cell r="T292">
            <v>41.7</v>
          </cell>
          <cell r="U292">
            <v>27</v>
          </cell>
          <cell r="V292">
            <v>52.2</v>
          </cell>
          <cell r="W292">
            <v>26.9</v>
          </cell>
          <cell r="X292">
            <v>34.700000000000003</v>
          </cell>
          <cell r="Y292">
            <v>33.6</v>
          </cell>
          <cell r="Z292">
            <v>17.399999999999999</v>
          </cell>
          <cell r="AA292">
            <v>50.1</v>
          </cell>
          <cell r="AB292">
            <v>18.100000000000001</v>
          </cell>
          <cell r="AC292">
            <v>55.2</v>
          </cell>
          <cell r="AD292">
            <v>46.6</v>
          </cell>
          <cell r="AE292">
            <v>53.4</v>
          </cell>
          <cell r="AF292">
            <v>75.8</v>
          </cell>
          <cell r="AG292">
            <v>36.299999999999997</v>
          </cell>
          <cell r="AH292">
            <v>18.3</v>
          </cell>
          <cell r="AI292">
            <v>17.2</v>
          </cell>
          <cell r="AJ292">
            <v>21.4</v>
          </cell>
          <cell r="AK292">
            <v>14.27</v>
          </cell>
          <cell r="AL292">
            <v>27.13</v>
          </cell>
          <cell r="AM292">
            <v>49.62</v>
          </cell>
          <cell r="AN292">
            <v>19.96</v>
          </cell>
          <cell r="AO292">
            <v>43.99</v>
          </cell>
          <cell r="AP292">
            <v>43.99</v>
          </cell>
          <cell r="AQ292">
            <v>23.9</v>
          </cell>
          <cell r="AR292">
            <v>23.29</v>
          </cell>
          <cell r="AS292">
            <v>19.489999999999998</v>
          </cell>
          <cell r="AT292">
            <v>67.38</v>
          </cell>
          <cell r="AU292">
            <v>0</v>
          </cell>
          <cell r="AV292">
            <v>0</v>
          </cell>
          <cell r="AW292">
            <v>0</v>
          </cell>
          <cell r="AX292">
            <v>0</v>
          </cell>
          <cell r="AY292">
            <v>0</v>
          </cell>
          <cell r="AZ292">
            <v>0</v>
          </cell>
          <cell r="BA292">
            <v>0</v>
          </cell>
        </row>
        <row r="293">
          <cell r="B293">
            <v>18</v>
          </cell>
          <cell r="C293">
            <v>0</v>
          </cell>
          <cell r="D293">
            <v>0</v>
          </cell>
          <cell r="E293">
            <v>0</v>
          </cell>
          <cell r="F293">
            <v>0</v>
          </cell>
          <cell r="G293">
            <v>0</v>
          </cell>
          <cell r="H293">
            <v>0</v>
          </cell>
          <cell r="I293">
            <v>0</v>
          </cell>
          <cell r="J293">
            <v>0</v>
          </cell>
          <cell r="K293">
            <v>0</v>
          </cell>
          <cell r="L293">
            <v>0</v>
          </cell>
          <cell r="M293">
            <v>0</v>
          </cell>
          <cell r="N293">
            <v>29.2</v>
          </cell>
          <cell r="O293">
            <v>21.3</v>
          </cell>
          <cell r="P293">
            <v>50.9</v>
          </cell>
          <cell r="Q293">
            <v>27.3</v>
          </cell>
          <cell r="R293">
            <v>33.9</v>
          </cell>
          <cell r="S293">
            <v>36.299999999999997</v>
          </cell>
          <cell r="T293">
            <v>35.700000000000003</v>
          </cell>
          <cell r="U293">
            <v>33.6</v>
          </cell>
          <cell r="V293">
            <v>34</v>
          </cell>
          <cell r="W293">
            <v>25.6</v>
          </cell>
          <cell r="X293">
            <v>34.200000000000003</v>
          </cell>
          <cell r="Y293">
            <v>43.5</v>
          </cell>
          <cell r="Z293">
            <v>15.7</v>
          </cell>
          <cell r="AA293">
            <v>55</v>
          </cell>
          <cell r="AB293">
            <v>12.4</v>
          </cell>
          <cell r="AC293">
            <v>43.7</v>
          </cell>
          <cell r="AD293">
            <v>33.1</v>
          </cell>
          <cell r="AE293">
            <v>64.2</v>
          </cell>
          <cell r="AF293">
            <v>85.1</v>
          </cell>
          <cell r="AG293">
            <v>24.8</v>
          </cell>
          <cell r="AH293">
            <v>20.8</v>
          </cell>
          <cell r="AI293">
            <v>15.1</v>
          </cell>
          <cell r="AJ293">
            <v>23.4</v>
          </cell>
          <cell r="AK293">
            <v>69.16</v>
          </cell>
          <cell r="AL293">
            <v>46.75</v>
          </cell>
          <cell r="AM293">
            <v>29.75</v>
          </cell>
          <cell r="AN293">
            <v>36.380000000000003</v>
          </cell>
          <cell r="AO293">
            <v>65.63</v>
          </cell>
          <cell r="AP293">
            <v>29.08</v>
          </cell>
          <cell r="AQ293">
            <v>45.08</v>
          </cell>
          <cell r="AR293">
            <v>16.96</v>
          </cell>
          <cell r="AS293">
            <v>38.799999999999997</v>
          </cell>
          <cell r="AT293">
            <v>36.770000000000003</v>
          </cell>
          <cell r="AU293">
            <v>0</v>
          </cell>
          <cell r="AV293">
            <v>0</v>
          </cell>
          <cell r="AW293">
            <v>0</v>
          </cell>
          <cell r="AX293">
            <v>0</v>
          </cell>
          <cell r="AY293">
            <v>0</v>
          </cell>
          <cell r="AZ293">
            <v>0</v>
          </cell>
          <cell r="BA293">
            <v>0</v>
          </cell>
        </row>
        <row r="294">
          <cell r="B294">
            <v>19</v>
          </cell>
          <cell r="C294">
            <v>0</v>
          </cell>
          <cell r="D294">
            <v>0</v>
          </cell>
          <cell r="E294">
            <v>0</v>
          </cell>
          <cell r="F294">
            <v>0</v>
          </cell>
          <cell r="G294">
            <v>0</v>
          </cell>
          <cell r="H294">
            <v>0</v>
          </cell>
          <cell r="I294">
            <v>0</v>
          </cell>
          <cell r="J294">
            <v>0</v>
          </cell>
          <cell r="K294">
            <v>0</v>
          </cell>
          <cell r="L294">
            <v>0</v>
          </cell>
          <cell r="M294">
            <v>0</v>
          </cell>
          <cell r="N294">
            <v>54.5</v>
          </cell>
          <cell r="O294">
            <v>17.8</v>
          </cell>
          <cell r="P294">
            <v>50.9</v>
          </cell>
          <cell r="Q294">
            <v>49</v>
          </cell>
          <cell r="R294">
            <v>33.4</v>
          </cell>
          <cell r="S294">
            <v>22.7</v>
          </cell>
          <cell r="T294">
            <v>31.8</v>
          </cell>
          <cell r="U294">
            <v>32.6</v>
          </cell>
          <cell r="V294">
            <v>30.4</v>
          </cell>
          <cell r="W294">
            <v>25</v>
          </cell>
          <cell r="X294">
            <v>63.8</v>
          </cell>
          <cell r="Y294">
            <v>40.6</v>
          </cell>
          <cell r="Z294">
            <v>42.9</v>
          </cell>
          <cell r="AA294">
            <v>64.8</v>
          </cell>
          <cell r="AB294">
            <v>10</v>
          </cell>
          <cell r="AC294">
            <v>33.6</v>
          </cell>
          <cell r="AD294">
            <v>30</v>
          </cell>
          <cell r="AE294">
            <v>58</v>
          </cell>
          <cell r="AF294">
            <v>88</v>
          </cell>
          <cell r="AG294">
            <v>19.3</v>
          </cell>
          <cell r="AH294">
            <v>16.5</v>
          </cell>
          <cell r="AI294">
            <v>19.600000000000001</v>
          </cell>
          <cell r="AJ294">
            <v>24.2</v>
          </cell>
          <cell r="AK294">
            <v>23.56</v>
          </cell>
          <cell r="AL294">
            <v>28.42</v>
          </cell>
          <cell r="AM294">
            <v>34.06</v>
          </cell>
          <cell r="AN294">
            <v>38.799999999999997</v>
          </cell>
          <cell r="AO294">
            <v>48.65</v>
          </cell>
          <cell r="AP294">
            <v>31.85</v>
          </cell>
          <cell r="AQ294">
            <v>48.17</v>
          </cell>
          <cell r="AR294">
            <v>102.91</v>
          </cell>
          <cell r="AS294">
            <v>19.489999999999998</v>
          </cell>
          <cell r="AT294">
            <v>51.6</v>
          </cell>
          <cell r="AU294">
            <v>0</v>
          </cell>
          <cell r="AV294">
            <v>0</v>
          </cell>
          <cell r="AW294">
            <v>0</v>
          </cell>
          <cell r="AX294">
            <v>0</v>
          </cell>
          <cell r="AY294">
            <v>0</v>
          </cell>
          <cell r="AZ294">
            <v>0</v>
          </cell>
          <cell r="BA294">
            <v>0</v>
          </cell>
        </row>
        <row r="295">
          <cell r="B295">
            <v>20</v>
          </cell>
          <cell r="C295">
            <v>0</v>
          </cell>
          <cell r="D295">
            <v>0</v>
          </cell>
          <cell r="E295">
            <v>0</v>
          </cell>
          <cell r="F295">
            <v>0</v>
          </cell>
          <cell r="G295">
            <v>0</v>
          </cell>
          <cell r="H295">
            <v>0</v>
          </cell>
          <cell r="I295">
            <v>0</v>
          </cell>
          <cell r="J295">
            <v>0</v>
          </cell>
          <cell r="K295">
            <v>0</v>
          </cell>
          <cell r="L295">
            <v>0</v>
          </cell>
          <cell r="M295">
            <v>0</v>
          </cell>
          <cell r="N295">
            <v>31.3</v>
          </cell>
          <cell r="O295">
            <v>18.2</v>
          </cell>
          <cell r="P295">
            <v>39.200000000000003</v>
          </cell>
          <cell r="Q295">
            <v>34</v>
          </cell>
          <cell r="R295">
            <v>39.9</v>
          </cell>
          <cell r="S295">
            <v>26.5</v>
          </cell>
          <cell r="T295">
            <v>48.5</v>
          </cell>
          <cell r="U295">
            <v>36</v>
          </cell>
          <cell r="V295">
            <v>28.6</v>
          </cell>
          <cell r="W295">
            <v>33.6</v>
          </cell>
          <cell r="X295">
            <v>46</v>
          </cell>
          <cell r="Y295">
            <v>38.5</v>
          </cell>
          <cell r="Z295">
            <v>33.299999999999997</v>
          </cell>
          <cell r="AA295">
            <v>54.5</v>
          </cell>
          <cell r="AB295">
            <v>16.5</v>
          </cell>
          <cell r="AC295">
            <v>55.3</v>
          </cell>
          <cell r="AD295">
            <v>27.8</v>
          </cell>
          <cell r="AE295">
            <v>49.7</v>
          </cell>
          <cell r="AF295">
            <v>67.7</v>
          </cell>
          <cell r="AG295">
            <v>26</v>
          </cell>
          <cell r="AH295">
            <v>15.6</v>
          </cell>
          <cell r="AI295">
            <v>12.9</v>
          </cell>
          <cell r="AJ295">
            <v>23.7</v>
          </cell>
          <cell r="AK295">
            <v>21.95</v>
          </cell>
          <cell r="AL295">
            <v>25.29</v>
          </cell>
          <cell r="AM295">
            <v>29.08</v>
          </cell>
          <cell r="AN295">
            <v>24.7</v>
          </cell>
          <cell r="AO295">
            <v>42.21</v>
          </cell>
          <cell r="AP295">
            <v>27.13</v>
          </cell>
          <cell r="AQ295">
            <v>30.1</v>
          </cell>
          <cell r="AR295">
            <v>24.7</v>
          </cell>
          <cell r="AS295">
            <v>18.82</v>
          </cell>
          <cell r="AT295">
            <v>46.28</v>
          </cell>
          <cell r="AU295">
            <v>0</v>
          </cell>
          <cell r="AV295">
            <v>0</v>
          </cell>
          <cell r="AW295">
            <v>0</v>
          </cell>
          <cell r="AX295">
            <v>0</v>
          </cell>
          <cell r="AY295">
            <v>0</v>
          </cell>
          <cell r="AZ295">
            <v>0</v>
          </cell>
          <cell r="BA295">
            <v>0</v>
          </cell>
        </row>
        <row r="296">
          <cell r="B296">
            <v>21</v>
          </cell>
          <cell r="C296">
            <v>0</v>
          </cell>
          <cell r="D296">
            <v>0</v>
          </cell>
          <cell r="E296">
            <v>0</v>
          </cell>
          <cell r="F296">
            <v>0</v>
          </cell>
          <cell r="G296">
            <v>0</v>
          </cell>
          <cell r="H296">
            <v>0</v>
          </cell>
          <cell r="I296">
            <v>0</v>
          </cell>
          <cell r="J296">
            <v>0</v>
          </cell>
          <cell r="K296">
            <v>0</v>
          </cell>
          <cell r="L296">
            <v>0</v>
          </cell>
          <cell r="M296">
            <v>0</v>
          </cell>
          <cell r="N296">
            <v>46</v>
          </cell>
          <cell r="O296">
            <v>21.1</v>
          </cell>
          <cell r="P296">
            <v>48</v>
          </cell>
          <cell r="Q296">
            <v>29.6</v>
          </cell>
          <cell r="R296">
            <v>37.4</v>
          </cell>
          <cell r="S296">
            <v>27.5</v>
          </cell>
          <cell r="T296">
            <v>30.9</v>
          </cell>
          <cell r="U296">
            <v>33.6</v>
          </cell>
          <cell r="V296">
            <v>37</v>
          </cell>
          <cell r="W296">
            <v>26.5</v>
          </cell>
          <cell r="X296">
            <v>39.799999999999997</v>
          </cell>
          <cell r="Y296">
            <v>45.9</v>
          </cell>
          <cell r="Z296">
            <v>28.3</v>
          </cell>
          <cell r="AA296">
            <v>56.1</v>
          </cell>
          <cell r="AB296">
            <v>17.5</v>
          </cell>
          <cell r="AC296">
            <v>67.2</v>
          </cell>
          <cell r="AD296">
            <v>29.7</v>
          </cell>
          <cell r="AE296">
            <v>45.1</v>
          </cell>
          <cell r="AF296">
            <v>68.2</v>
          </cell>
          <cell r="AG296">
            <v>47.3</v>
          </cell>
          <cell r="AH296">
            <v>14.6</v>
          </cell>
          <cell r="AI296">
            <v>12.1</v>
          </cell>
          <cell r="AJ296">
            <v>22.9</v>
          </cell>
          <cell r="AK296">
            <v>19.96</v>
          </cell>
          <cell r="AL296">
            <v>26.5</v>
          </cell>
          <cell r="AM296">
            <v>34.06</v>
          </cell>
          <cell r="AN296">
            <v>57.82</v>
          </cell>
          <cell r="AO296">
            <v>34.82</v>
          </cell>
          <cell r="AP296">
            <v>31.85</v>
          </cell>
          <cell r="AQ296">
            <v>72.19</v>
          </cell>
          <cell r="AR296">
            <v>23.29</v>
          </cell>
          <cell r="AS296">
            <v>23.29</v>
          </cell>
          <cell r="AT296">
            <v>43.1</v>
          </cell>
          <cell r="AU296">
            <v>0</v>
          </cell>
          <cell r="AV296">
            <v>0</v>
          </cell>
          <cell r="AW296">
            <v>0</v>
          </cell>
          <cell r="AX296">
            <v>0</v>
          </cell>
          <cell r="AY296">
            <v>0</v>
          </cell>
          <cell r="AZ296">
            <v>0</v>
          </cell>
          <cell r="BA296">
            <v>0</v>
          </cell>
        </row>
        <row r="297">
          <cell r="B297">
            <v>22</v>
          </cell>
          <cell r="C297">
            <v>0</v>
          </cell>
          <cell r="D297">
            <v>0</v>
          </cell>
          <cell r="E297">
            <v>0</v>
          </cell>
          <cell r="F297">
            <v>0</v>
          </cell>
          <cell r="G297">
            <v>0</v>
          </cell>
          <cell r="H297">
            <v>0</v>
          </cell>
          <cell r="I297">
            <v>0</v>
          </cell>
          <cell r="J297">
            <v>0</v>
          </cell>
          <cell r="K297">
            <v>0</v>
          </cell>
          <cell r="L297">
            <v>0</v>
          </cell>
          <cell r="M297">
            <v>0</v>
          </cell>
          <cell r="N297">
            <v>31.8</v>
          </cell>
          <cell r="O297">
            <v>23</v>
          </cell>
          <cell r="P297">
            <v>34</v>
          </cell>
          <cell r="Q297">
            <v>28.7</v>
          </cell>
          <cell r="R297">
            <v>37.4</v>
          </cell>
          <cell r="S297">
            <v>22.7</v>
          </cell>
          <cell r="T297">
            <v>27.2</v>
          </cell>
          <cell r="U297">
            <v>28.1</v>
          </cell>
          <cell r="V297">
            <v>44.2</v>
          </cell>
          <cell r="W297">
            <v>30.8</v>
          </cell>
          <cell r="X297">
            <v>39.299999999999997</v>
          </cell>
          <cell r="Y297">
            <v>59.8</v>
          </cell>
          <cell r="Z297">
            <v>25.5</v>
          </cell>
          <cell r="AA297">
            <v>67.7</v>
          </cell>
          <cell r="AB297">
            <v>13.6</v>
          </cell>
          <cell r="AC297">
            <v>55.9</v>
          </cell>
          <cell r="AD297">
            <v>27.8</v>
          </cell>
          <cell r="AE297">
            <v>60.1</v>
          </cell>
          <cell r="AF297">
            <v>57.1</v>
          </cell>
          <cell r="AG297">
            <v>32.799999999999997</v>
          </cell>
          <cell r="AH297">
            <v>14.3</v>
          </cell>
          <cell r="AI297">
            <v>11.9</v>
          </cell>
          <cell r="AJ297">
            <v>21.9</v>
          </cell>
          <cell r="AK297">
            <v>25.89</v>
          </cell>
          <cell r="AL297">
            <v>29.08</v>
          </cell>
          <cell r="AM297">
            <v>31.85</v>
          </cell>
          <cell r="AN297">
            <v>57.82</v>
          </cell>
          <cell r="AO297">
            <v>32.57</v>
          </cell>
          <cell r="AP297">
            <v>31.85</v>
          </cell>
          <cell r="AQ297">
            <v>72.19</v>
          </cell>
          <cell r="AR297">
            <v>17.96</v>
          </cell>
          <cell r="AS297">
            <v>19.04</v>
          </cell>
          <cell r="AT297">
            <v>50.6</v>
          </cell>
          <cell r="AU297">
            <v>0</v>
          </cell>
          <cell r="AV297">
            <v>0</v>
          </cell>
          <cell r="AW297">
            <v>0</v>
          </cell>
          <cell r="AX297">
            <v>0</v>
          </cell>
          <cell r="AY297">
            <v>0</v>
          </cell>
          <cell r="AZ297">
            <v>0</v>
          </cell>
          <cell r="BA297">
            <v>0</v>
          </cell>
        </row>
        <row r="298">
          <cell r="B298">
            <v>23</v>
          </cell>
          <cell r="C298">
            <v>0</v>
          </cell>
          <cell r="D298">
            <v>0</v>
          </cell>
          <cell r="E298">
            <v>0</v>
          </cell>
          <cell r="F298">
            <v>0</v>
          </cell>
          <cell r="G298">
            <v>0</v>
          </cell>
          <cell r="H298">
            <v>0</v>
          </cell>
          <cell r="I298">
            <v>0</v>
          </cell>
          <cell r="J298">
            <v>0</v>
          </cell>
          <cell r="K298">
            <v>0</v>
          </cell>
          <cell r="L298">
            <v>0</v>
          </cell>
          <cell r="M298">
            <v>0</v>
          </cell>
          <cell r="N298">
            <v>31.6</v>
          </cell>
          <cell r="O298">
            <v>17.600000000000001</v>
          </cell>
          <cell r="P298">
            <v>136.9</v>
          </cell>
          <cell r="Q298">
            <v>31</v>
          </cell>
          <cell r="R298">
            <v>33.4</v>
          </cell>
          <cell r="S298">
            <v>27.5</v>
          </cell>
          <cell r="T298">
            <v>25.4</v>
          </cell>
          <cell r="U298">
            <v>79.599999999999994</v>
          </cell>
          <cell r="V298">
            <v>40.700000000000003</v>
          </cell>
          <cell r="W298">
            <v>25.3</v>
          </cell>
          <cell r="X298">
            <v>41.3</v>
          </cell>
          <cell r="Y298">
            <v>47.2</v>
          </cell>
          <cell r="Z298">
            <v>36.799999999999997</v>
          </cell>
          <cell r="AA298">
            <v>50</v>
          </cell>
          <cell r="AB298">
            <v>17.2</v>
          </cell>
          <cell r="AC298">
            <v>41.9</v>
          </cell>
          <cell r="AD298">
            <v>21.5</v>
          </cell>
          <cell r="AE298">
            <v>47</v>
          </cell>
          <cell r="AF298">
            <v>46.8</v>
          </cell>
          <cell r="AG298">
            <v>34.6</v>
          </cell>
          <cell r="AH298">
            <v>13.7</v>
          </cell>
          <cell r="AI298">
            <v>11.1</v>
          </cell>
          <cell r="AJ298">
            <v>20.2</v>
          </cell>
          <cell r="AK298">
            <v>21.95</v>
          </cell>
          <cell r="AL298">
            <v>31.85</v>
          </cell>
          <cell r="AM298">
            <v>43.99</v>
          </cell>
          <cell r="AN298">
            <v>50.6</v>
          </cell>
          <cell r="AO298">
            <v>31.14</v>
          </cell>
          <cell r="AP298">
            <v>42.21</v>
          </cell>
          <cell r="AQ298">
            <v>63.11</v>
          </cell>
          <cell r="AR298">
            <v>50.11</v>
          </cell>
          <cell r="AS298">
            <v>17.350000000000001</v>
          </cell>
          <cell r="AT298">
            <v>46.28</v>
          </cell>
          <cell r="AU298">
            <v>0</v>
          </cell>
          <cell r="AV298">
            <v>0</v>
          </cell>
          <cell r="AW298">
            <v>0</v>
          </cell>
          <cell r="AX298">
            <v>0</v>
          </cell>
          <cell r="AY298">
            <v>0</v>
          </cell>
          <cell r="AZ298">
            <v>0</v>
          </cell>
          <cell r="BA298">
            <v>0</v>
          </cell>
        </row>
        <row r="299">
          <cell r="B299">
            <v>24</v>
          </cell>
          <cell r="C299">
            <v>0</v>
          </cell>
          <cell r="D299">
            <v>0</v>
          </cell>
          <cell r="E299">
            <v>0</v>
          </cell>
          <cell r="F299">
            <v>0</v>
          </cell>
          <cell r="G299">
            <v>0</v>
          </cell>
          <cell r="H299">
            <v>0</v>
          </cell>
          <cell r="I299">
            <v>0</v>
          </cell>
          <cell r="J299">
            <v>0</v>
          </cell>
          <cell r="K299">
            <v>0</v>
          </cell>
          <cell r="L299">
            <v>0</v>
          </cell>
          <cell r="M299">
            <v>0</v>
          </cell>
          <cell r="N299">
            <v>46</v>
          </cell>
          <cell r="O299">
            <v>17.8</v>
          </cell>
          <cell r="P299">
            <v>107.1</v>
          </cell>
          <cell r="Q299">
            <v>48.8</v>
          </cell>
          <cell r="R299">
            <v>35.1</v>
          </cell>
          <cell r="S299">
            <v>26.1</v>
          </cell>
          <cell r="T299">
            <v>26.3</v>
          </cell>
          <cell r="U299">
            <v>31.6</v>
          </cell>
          <cell r="V299">
            <v>34</v>
          </cell>
          <cell r="W299">
            <v>23.6</v>
          </cell>
          <cell r="X299">
            <v>57.5</v>
          </cell>
          <cell r="Y299">
            <v>44.7</v>
          </cell>
          <cell r="Z299">
            <v>21.1</v>
          </cell>
          <cell r="AA299">
            <v>58.7</v>
          </cell>
          <cell r="AB299">
            <v>39.700000000000003</v>
          </cell>
          <cell r="AC299">
            <v>76.599999999999994</v>
          </cell>
          <cell r="AD299">
            <v>19.399999999999999</v>
          </cell>
          <cell r="AE299">
            <v>39.299999999999997</v>
          </cell>
          <cell r="AF299">
            <v>41.3</v>
          </cell>
          <cell r="AG299">
            <v>32.6</v>
          </cell>
          <cell r="AH299">
            <v>13.4</v>
          </cell>
          <cell r="AI299">
            <v>13.7</v>
          </cell>
          <cell r="AJ299">
            <v>20.7</v>
          </cell>
          <cell r="AK299">
            <v>24.13</v>
          </cell>
          <cell r="AL299">
            <v>27.77</v>
          </cell>
          <cell r="AM299">
            <v>31.85</v>
          </cell>
          <cell r="AN299">
            <v>35.590000000000003</v>
          </cell>
          <cell r="AO299">
            <v>91.27</v>
          </cell>
          <cell r="AP299">
            <v>29.75</v>
          </cell>
          <cell r="AQ299">
            <v>44.08</v>
          </cell>
          <cell r="AR299">
            <v>38.799999999999997</v>
          </cell>
          <cell r="AS299">
            <v>26.2</v>
          </cell>
          <cell r="AT299">
            <v>29.42</v>
          </cell>
          <cell r="AU299">
            <v>0</v>
          </cell>
          <cell r="AV299">
            <v>0</v>
          </cell>
          <cell r="AW299">
            <v>0</v>
          </cell>
          <cell r="AX299">
            <v>0</v>
          </cell>
          <cell r="AY299">
            <v>0</v>
          </cell>
          <cell r="AZ299">
            <v>0</v>
          </cell>
          <cell r="BA299">
            <v>0</v>
          </cell>
        </row>
        <row r="300">
          <cell r="B300">
            <v>25</v>
          </cell>
          <cell r="C300">
            <v>0</v>
          </cell>
          <cell r="D300">
            <v>0</v>
          </cell>
          <cell r="E300">
            <v>0</v>
          </cell>
          <cell r="F300">
            <v>0</v>
          </cell>
          <cell r="G300">
            <v>0</v>
          </cell>
          <cell r="H300">
            <v>0</v>
          </cell>
          <cell r="I300">
            <v>0</v>
          </cell>
          <cell r="J300">
            <v>0</v>
          </cell>
          <cell r="K300">
            <v>0</v>
          </cell>
          <cell r="L300">
            <v>0</v>
          </cell>
          <cell r="M300">
            <v>0</v>
          </cell>
          <cell r="N300">
            <v>33.799999999999997</v>
          </cell>
          <cell r="O300">
            <v>14.5</v>
          </cell>
          <cell r="P300">
            <v>63.6</v>
          </cell>
          <cell r="Q300">
            <v>46.3</v>
          </cell>
          <cell r="R300">
            <v>32.700000000000003</v>
          </cell>
          <cell r="S300">
            <v>24.6</v>
          </cell>
          <cell r="T300">
            <v>30.5</v>
          </cell>
          <cell r="U300">
            <v>78.2</v>
          </cell>
          <cell r="V300">
            <v>34.200000000000003</v>
          </cell>
          <cell r="W300">
            <v>23</v>
          </cell>
          <cell r="X300">
            <v>42.2</v>
          </cell>
          <cell r="Y300">
            <v>43.2</v>
          </cell>
          <cell r="Z300">
            <v>20.6</v>
          </cell>
          <cell r="AA300">
            <v>111.9</v>
          </cell>
          <cell r="AB300">
            <v>35.5</v>
          </cell>
          <cell r="AC300">
            <v>62.3</v>
          </cell>
          <cell r="AD300">
            <v>28</v>
          </cell>
          <cell r="AE300">
            <v>35</v>
          </cell>
          <cell r="AF300">
            <v>36.700000000000003</v>
          </cell>
          <cell r="AG300">
            <v>24.4</v>
          </cell>
          <cell r="AH300">
            <v>12.9</v>
          </cell>
          <cell r="AI300">
            <v>12.7</v>
          </cell>
          <cell r="AJ300">
            <v>21.9</v>
          </cell>
          <cell r="AK300">
            <v>27.13</v>
          </cell>
          <cell r="AL300">
            <v>30.44</v>
          </cell>
          <cell r="AM300">
            <v>33.31</v>
          </cell>
          <cell r="AN300">
            <v>29.08</v>
          </cell>
          <cell r="AO300">
            <v>75.3</v>
          </cell>
          <cell r="AP300">
            <v>30.44</v>
          </cell>
          <cell r="AQ300">
            <v>35.75</v>
          </cell>
          <cell r="AR300">
            <v>32.94</v>
          </cell>
          <cell r="AS300">
            <v>88.49</v>
          </cell>
          <cell r="AT300">
            <v>144.32</v>
          </cell>
          <cell r="AU300">
            <v>0</v>
          </cell>
          <cell r="AV300">
            <v>0</v>
          </cell>
          <cell r="AW300">
            <v>0</v>
          </cell>
          <cell r="AX300">
            <v>0</v>
          </cell>
          <cell r="AY300">
            <v>0</v>
          </cell>
          <cell r="AZ300">
            <v>0</v>
          </cell>
          <cell r="BA300">
            <v>0</v>
          </cell>
        </row>
        <row r="301">
          <cell r="B301">
            <v>26</v>
          </cell>
          <cell r="C301">
            <v>0</v>
          </cell>
          <cell r="D301">
            <v>0</v>
          </cell>
          <cell r="E301">
            <v>0</v>
          </cell>
          <cell r="F301">
            <v>0</v>
          </cell>
          <cell r="G301">
            <v>0</v>
          </cell>
          <cell r="H301">
            <v>0</v>
          </cell>
          <cell r="I301">
            <v>0</v>
          </cell>
          <cell r="J301">
            <v>0</v>
          </cell>
          <cell r="K301">
            <v>0</v>
          </cell>
          <cell r="L301">
            <v>0</v>
          </cell>
          <cell r="M301">
            <v>0</v>
          </cell>
          <cell r="N301">
            <v>31.6</v>
          </cell>
          <cell r="O301">
            <v>19.399999999999999</v>
          </cell>
          <cell r="P301">
            <v>57.2</v>
          </cell>
          <cell r="Q301">
            <v>112.8</v>
          </cell>
          <cell r="R301">
            <v>39.9</v>
          </cell>
          <cell r="S301">
            <v>26.5</v>
          </cell>
          <cell r="T301">
            <v>25.6</v>
          </cell>
          <cell r="U301">
            <v>68.3</v>
          </cell>
          <cell r="V301">
            <v>72.2</v>
          </cell>
          <cell r="W301">
            <v>29.8</v>
          </cell>
          <cell r="X301">
            <v>43</v>
          </cell>
          <cell r="Y301">
            <v>41.2</v>
          </cell>
          <cell r="Z301">
            <v>24.2</v>
          </cell>
          <cell r="AA301">
            <v>91.1</v>
          </cell>
          <cell r="AB301">
            <v>41</v>
          </cell>
          <cell r="AC301">
            <v>54.5</v>
          </cell>
          <cell r="AD301">
            <v>46.6</v>
          </cell>
          <cell r="AE301">
            <v>34.799999999999997</v>
          </cell>
          <cell r="AF301">
            <v>34.4</v>
          </cell>
          <cell r="AG301">
            <v>19.2</v>
          </cell>
          <cell r="AH301">
            <v>15</v>
          </cell>
          <cell r="AI301">
            <v>12.3</v>
          </cell>
          <cell r="AJ301">
            <v>19.8</v>
          </cell>
          <cell r="AK301">
            <v>21.95</v>
          </cell>
          <cell r="AL301">
            <v>25.29</v>
          </cell>
          <cell r="AM301">
            <v>28.42</v>
          </cell>
          <cell r="AN301">
            <v>37.17</v>
          </cell>
          <cell r="AO301">
            <v>70.37</v>
          </cell>
          <cell r="AP301">
            <v>28.42</v>
          </cell>
          <cell r="AQ301">
            <v>46.1</v>
          </cell>
          <cell r="AR301">
            <v>21.43</v>
          </cell>
          <cell r="AS301">
            <v>52.6</v>
          </cell>
          <cell r="AT301">
            <v>34.82</v>
          </cell>
          <cell r="AU301">
            <v>0</v>
          </cell>
          <cell r="AV301">
            <v>0</v>
          </cell>
          <cell r="AW301">
            <v>0</v>
          </cell>
          <cell r="AX301">
            <v>0</v>
          </cell>
          <cell r="AY301">
            <v>0</v>
          </cell>
          <cell r="AZ301">
            <v>0</v>
          </cell>
          <cell r="BA301">
            <v>0</v>
          </cell>
        </row>
        <row r="302">
          <cell r="B302">
            <v>27</v>
          </cell>
          <cell r="C302">
            <v>0</v>
          </cell>
          <cell r="D302">
            <v>0</v>
          </cell>
          <cell r="E302">
            <v>0</v>
          </cell>
          <cell r="F302">
            <v>0</v>
          </cell>
          <cell r="G302">
            <v>0</v>
          </cell>
          <cell r="H302">
            <v>0</v>
          </cell>
          <cell r="I302">
            <v>0</v>
          </cell>
          <cell r="J302">
            <v>0</v>
          </cell>
          <cell r="K302">
            <v>0</v>
          </cell>
          <cell r="L302">
            <v>0</v>
          </cell>
          <cell r="M302">
            <v>0</v>
          </cell>
          <cell r="N302">
            <v>34.1</v>
          </cell>
          <cell r="O302">
            <v>17.600000000000001</v>
          </cell>
          <cell r="P302">
            <v>47.9</v>
          </cell>
          <cell r="Q302">
            <v>77.099999999999994</v>
          </cell>
          <cell r="R302">
            <v>60.5</v>
          </cell>
          <cell r="S302">
            <v>28.5</v>
          </cell>
          <cell r="T302">
            <v>23.1</v>
          </cell>
          <cell r="U302">
            <v>49.9</v>
          </cell>
          <cell r="V302">
            <v>50.8</v>
          </cell>
          <cell r="W302">
            <v>35.299999999999997</v>
          </cell>
          <cell r="X302">
            <v>44.7</v>
          </cell>
          <cell r="Y302">
            <v>38.6</v>
          </cell>
          <cell r="Z302">
            <v>22.8</v>
          </cell>
          <cell r="AA302">
            <v>155.6</v>
          </cell>
          <cell r="AB302">
            <v>27.4</v>
          </cell>
          <cell r="AC302">
            <v>44.5</v>
          </cell>
          <cell r="AD302">
            <v>33.1</v>
          </cell>
          <cell r="AE302">
            <v>54.4</v>
          </cell>
          <cell r="AF302">
            <v>33.799999999999997</v>
          </cell>
          <cell r="AG302">
            <v>36</v>
          </cell>
          <cell r="AH302">
            <v>12.3</v>
          </cell>
          <cell r="AI302">
            <v>14.3</v>
          </cell>
          <cell r="AJ302">
            <v>20.2</v>
          </cell>
          <cell r="AK302">
            <v>25.29</v>
          </cell>
          <cell r="AL302">
            <v>36.380000000000003</v>
          </cell>
          <cell r="AM302">
            <v>49.62</v>
          </cell>
          <cell r="AN302">
            <v>24.7</v>
          </cell>
          <cell r="AO302">
            <v>43.1</v>
          </cell>
          <cell r="AP302">
            <v>48.65</v>
          </cell>
          <cell r="AQ302">
            <v>30.1</v>
          </cell>
          <cell r="AR302">
            <v>18.82</v>
          </cell>
          <cell r="AS302">
            <v>78.48</v>
          </cell>
          <cell r="AT302">
            <v>53.62</v>
          </cell>
          <cell r="AU302">
            <v>0</v>
          </cell>
          <cell r="AV302">
            <v>0</v>
          </cell>
          <cell r="AW302">
            <v>0</v>
          </cell>
          <cell r="AX302">
            <v>0</v>
          </cell>
          <cell r="AY302">
            <v>0</v>
          </cell>
          <cell r="AZ302">
            <v>0</v>
          </cell>
          <cell r="BA302">
            <v>0</v>
          </cell>
        </row>
        <row r="303">
          <cell r="B303">
            <v>28</v>
          </cell>
          <cell r="C303">
            <v>0</v>
          </cell>
          <cell r="D303">
            <v>0</v>
          </cell>
          <cell r="E303">
            <v>0</v>
          </cell>
          <cell r="F303">
            <v>0</v>
          </cell>
          <cell r="G303">
            <v>0</v>
          </cell>
          <cell r="H303">
            <v>0</v>
          </cell>
          <cell r="I303">
            <v>0</v>
          </cell>
          <cell r="J303">
            <v>0</v>
          </cell>
          <cell r="K303">
            <v>0</v>
          </cell>
          <cell r="L303">
            <v>0</v>
          </cell>
          <cell r="M303">
            <v>0</v>
          </cell>
          <cell r="N303">
            <v>28.2</v>
          </cell>
          <cell r="O303">
            <v>19.399999999999999</v>
          </cell>
          <cell r="P303">
            <v>40.6</v>
          </cell>
          <cell r="Q303">
            <v>61.4</v>
          </cell>
          <cell r="R303">
            <v>47.6</v>
          </cell>
          <cell r="S303">
            <v>24.2</v>
          </cell>
          <cell r="T303">
            <v>28.8</v>
          </cell>
          <cell r="U303">
            <v>42.3</v>
          </cell>
          <cell r="V303">
            <v>79.3</v>
          </cell>
          <cell r="W303">
            <v>45.6</v>
          </cell>
          <cell r="X303">
            <v>38.200000000000003</v>
          </cell>
          <cell r="Y303">
            <v>38.1</v>
          </cell>
          <cell r="Z303">
            <v>19.5</v>
          </cell>
          <cell r="AA303">
            <v>139.80000000000001</v>
          </cell>
          <cell r="AB303">
            <v>25.9</v>
          </cell>
          <cell r="AC303">
            <v>38.6</v>
          </cell>
          <cell r="AD303">
            <v>51</v>
          </cell>
          <cell r="AE303">
            <v>87.1</v>
          </cell>
          <cell r="AF303">
            <v>74.2</v>
          </cell>
          <cell r="AG303">
            <v>41</v>
          </cell>
          <cell r="AH303">
            <v>12.7</v>
          </cell>
          <cell r="AI303">
            <v>11</v>
          </cell>
          <cell r="AJ303">
            <v>20.5</v>
          </cell>
          <cell r="AK303">
            <v>23.01</v>
          </cell>
          <cell r="AL303">
            <v>29.75</v>
          </cell>
          <cell r="AM303">
            <v>37.979999999999997</v>
          </cell>
          <cell r="AN303">
            <v>21.43</v>
          </cell>
          <cell r="AO303">
            <v>50.6</v>
          </cell>
          <cell r="AP303">
            <v>34.06</v>
          </cell>
          <cell r="AQ303">
            <v>25.83</v>
          </cell>
          <cell r="AR303">
            <v>31.14</v>
          </cell>
          <cell r="AS303">
            <v>99.19</v>
          </cell>
          <cell r="AT303">
            <v>46.28</v>
          </cell>
          <cell r="AU303">
            <v>0</v>
          </cell>
          <cell r="AV303">
            <v>0</v>
          </cell>
          <cell r="AW303">
            <v>0</v>
          </cell>
          <cell r="AX303">
            <v>0</v>
          </cell>
          <cell r="AY303">
            <v>0</v>
          </cell>
          <cell r="AZ303">
            <v>0</v>
          </cell>
          <cell r="BA303">
            <v>0</v>
          </cell>
        </row>
        <row r="304">
          <cell r="B304">
            <v>29</v>
          </cell>
          <cell r="C304">
            <v>0</v>
          </cell>
          <cell r="D304">
            <v>0</v>
          </cell>
          <cell r="E304">
            <v>0</v>
          </cell>
          <cell r="F304">
            <v>0</v>
          </cell>
          <cell r="G304">
            <v>0</v>
          </cell>
          <cell r="H304">
            <v>0</v>
          </cell>
          <cell r="I304">
            <v>0</v>
          </cell>
          <cell r="J304">
            <v>0</v>
          </cell>
          <cell r="K304">
            <v>0</v>
          </cell>
          <cell r="L304">
            <v>0</v>
          </cell>
          <cell r="M304">
            <v>0</v>
          </cell>
          <cell r="N304">
            <v>42.8</v>
          </cell>
          <cell r="O304">
            <v>19.7</v>
          </cell>
          <cell r="P304">
            <v>44.9</v>
          </cell>
          <cell r="Q304">
            <v>53</v>
          </cell>
          <cell r="R304">
            <v>47.6</v>
          </cell>
          <cell r="S304">
            <v>32.9</v>
          </cell>
          <cell r="T304">
            <v>26</v>
          </cell>
          <cell r="U304">
            <v>39</v>
          </cell>
          <cell r="V304">
            <v>96.7</v>
          </cell>
          <cell r="W304">
            <v>39.9</v>
          </cell>
          <cell r="X304">
            <v>36.299999999999997</v>
          </cell>
          <cell r="Y304">
            <v>36.299999999999997</v>
          </cell>
          <cell r="Z304">
            <v>24</v>
          </cell>
          <cell r="AA304">
            <v>125.1</v>
          </cell>
          <cell r="AB304">
            <v>26.2</v>
          </cell>
          <cell r="AC304">
            <v>34.1</v>
          </cell>
          <cell r="AD304">
            <v>81.7</v>
          </cell>
          <cell r="AE304">
            <v>61.9</v>
          </cell>
          <cell r="AF304">
            <v>52.3</v>
          </cell>
          <cell r="AG304">
            <v>37.799999999999997</v>
          </cell>
          <cell r="AH304">
            <v>14.3</v>
          </cell>
          <cell r="AI304">
            <v>24.5</v>
          </cell>
          <cell r="AJ304">
            <v>20.3</v>
          </cell>
          <cell r="AK304">
            <v>27.77</v>
          </cell>
          <cell r="AL304">
            <v>37.979999999999997</v>
          </cell>
          <cell r="AM304">
            <v>50.6</v>
          </cell>
          <cell r="AN304">
            <v>19.96</v>
          </cell>
          <cell r="AO304">
            <v>47.7</v>
          </cell>
          <cell r="AP304">
            <v>51.6</v>
          </cell>
          <cell r="AQ304">
            <v>23.9</v>
          </cell>
          <cell r="AR304">
            <v>40.909999999999997</v>
          </cell>
          <cell r="AS304">
            <v>118.55</v>
          </cell>
          <cell r="AT304">
            <v>91.98</v>
          </cell>
          <cell r="AU304">
            <v>0</v>
          </cell>
          <cell r="AV304">
            <v>0</v>
          </cell>
          <cell r="AW304">
            <v>0</v>
          </cell>
          <cell r="AX304">
            <v>0</v>
          </cell>
          <cell r="AY304">
            <v>0</v>
          </cell>
          <cell r="AZ304">
            <v>0</v>
          </cell>
          <cell r="BA304">
            <v>0</v>
          </cell>
        </row>
        <row r="305">
          <cell r="B305">
            <v>30</v>
          </cell>
          <cell r="C305">
            <v>0</v>
          </cell>
          <cell r="D305">
            <v>0</v>
          </cell>
          <cell r="E305">
            <v>0</v>
          </cell>
          <cell r="F305">
            <v>0</v>
          </cell>
          <cell r="G305">
            <v>0</v>
          </cell>
          <cell r="H305">
            <v>0</v>
          </cell>
          <cell r="I305">
            <v>0</v>
          </cell>
          <cell r="J305">
            <v>0</v>
          </cell>
          <cell r="K305">
            <v>0</v>
          </cell>
          <cell r="L305">
            <v>0</v>
          </cell>
          <cell r="M305">
            <v>0</v>
          </cell>
          <cell r="N305">
            <v>162.5</v>
          </cell>
          <cell r="O305">
            <v>23.4</v>
          </cell>
          <cell r="P305">
            <v>35.200000000000003</v>
          </cell>
          <cell r="Q305">
            <v>50.7</v>
          </cell>
          <cell r="R305">
            <v>42.4</v>
          </cell>
          <cell r="S305">
            <v>43.4</v>
          </cell>
          <cell r="T305">
            <v>26</v>
          </cell>
          <cell r="U305">
            <v>44</v>
          </cell>
          <cell r="V305">
            <v>71.8</v>
          </cell>
          <cell r="W305">
            <v>30.4</v>
          </cell>
          <cell r="X305">
            <v>58.2</v>
          </cell>
          <cell r="Y305">
            <v>35</v>
          </cell>
          <cell r="Z305">
            <v>23.6</v>
          </cell>
          <cell r="AA305">
            <v>99.3</v>
          </cell>
          <cell r="AB305">
            <v>23.2</v>
          </cell>
          <cell r="AC305">
            <v>32.799999999999997</v>
          </cell>
          <cell r="AD305">
            <v>57.6</v>
          </cell>
          <cell r="AE305">
            <v>53.8</v>
          </cell>
          <cell r="AF305">
            <v>40.6</v>
          </cell>
          <cell r="AG305">
            <v>41</v>
          </cell>
          <cell r="AH305">
            <v>18.3</v>
          </cell>
          <cell r="AI305">
            <v>30.5</v>
          </cell>
          <cell r="AJ305">
            <v>18</v>
          </cell>
          <cell r="AK305">
            <v>19.489999999999998</v>
          </cell>
          <cell r="AL305">
            <v>25.89</v>
          </cell>
          <cell r="AM305">
            <v>34.06</v>
          </cell>
          <cell r="AN305">
            <v>19.04</v>
          </cell>
          <cell r="AO305">
            <v>59.99</v>
          </cell>
          <cell r="AP305">
            <v>37.17</v>
          </cell>
          <cell r="AQ305">
            <v>22.69</v>
          </cell>
          <cell r="AR305">
            <v>57.82</v>
          </cell>
          <cell r="AS305">
            <v>118.55</v>
          </cell>
          <cell r="AT305">
            <v>54.65</v>
          </cell>
          <cell r="AU305">
            <v>0</v>
          </cell>
          <cell r="AV305">
            <v>0</v>
          </cell>
          <cell r="AW305">
            <v>0</v>
          </cell>
          <cell r="AX305">
            <v>0</v>
          </cell>
          <cell r="AY305">
            <v>0</v>
          </cell>
          <cell r="AZ305">
            <v>0</v>
          </cell>
          <cell r="BA305">
            <v>0</v>
          </cell>
        </row>
        <row r="306">
          <cell r="B306">
            <v>31</v>
          </cell>
          <cell r="C306">
            <v>0</v>
          </cell>
          <cell r="D306">
            <v>0</v>
          </cell>
          <cell r="E306">
            <v>0</v>
          </cell>
          <cell r="F306">
            <v>0</v>
          </cell>
          <cell r="G306">
            <v>0</v>
          </cell>
          <cell r="H306">
            <v>0</v>
          </cell>
          <cell r="I306">
            <v>0</v>
          </cell>
          <cell r="J306">
            <v>0</v>
          </cell>
          <cell r="K306">
            <v>0</v>
          </cell>
          <cell r="L306">
            <v>0</v>
          </cell>
          <cell r="M306">
            <v>0</v>
          </cell>
          <cell r="N306">
            <v>50.7</v>
          </cell>
          <cell r="O306">
            <v>16.3</v>
          </cell>
          <cell r="P306">
            <v>39</v>
          </cell>
          <cell r="Q306">
            <v>59.5</v>
          </cell>
          <cell r="R306">
            <v>42.4</v>
          </cell>
          <cell r="S306">
            <v>31.6</v>
          </cell>
          <cell r="T306">
            <v>26.4</v>
          </cell>
          <cell r="U306">
            <v>34.200000000000003</v>
          </cell>
          <cell r="V306">
            <v>62</v>
          </cell>
          <cell r="W306">
            <v>27</v>
          </cell>
          <cell r="X306">
            <v>47.1</v>
          </cell>
          <cell r="Y306">
            <v>38.6</v>
          </cell>
          <cell r="Z306">
            <v>20.2</v>
          </cell>
          <cell r="AA306">
            <v>85.6</v>
          </cell>
          <cell r="AB306">
            <v>21</v>
          </cell>
          <cell r="AC306">
            <v>33</v>
          </cell>
          <cell r="AD306">
            <v>55.2</v>
          </cell>
          <cell r="AE306">
            <v>46.6</v>
          </cell>
          <cell r="AF306">
            <v>58.3</v>
          </cell>
          <cell r="AG306">
            <v>28.4</v>
          </cell>
          <cell r="AH306">
            <v>16.3</v>
          </cell>
          <cell r="AI306">
            <v>40</v>
          </cell>
          <cell r="AJ306">
            <v>19.3</v>
          </cell>
          <cell r="AK306">
            <v>21.95</v>
          </cell>
          <cell r="AL306">
            <v>35.590000000000003</v>
          </cell>
          <cell r="AM306">
            <v>53.62</v>
          </cell>
          <cell r="AN306">
            <v>15.86</v>
          </cell>
          <cell r="AO306">
            <v>49.62</v>
          </cell>
          <cell r="AP306">
            <v>62.21</v>
          </cell>
          <cell r="AQ306">
            <v>18.43</v>
          </cell>
          <cell r="AR306">
            <v>43.1</v>
          </cell>
          <cell r="AS306">
            <v>81.739999999999995</v>
          </cell>
          <cell r="AT306">
            <v>106.7</v>
          </cell>
          <cell r="AU306">
            <v>0</v>
          </cell>
          <cell r="AV306">
            <v>0</v>
          </cell>
          <cell r="AW306">
            <v>0</v>
          </cell>
          <cell r="AX306">
            <v>0</v>
          </cell>
          <cell r="AY306">
            <v>0</v>
          </cell>
          <cell r="AZ306">
            <v>0</v>
          </cell>
          <cell r="BA306">
            <v>0</v>
          </cell>
        </row>
        <row r="307">
          <cell r="B307">
            <v>1</v>
          </cell>
          <cell r="C307">
            <v>0</v>
          </cell>
          <cell r="D307">
            <v>0</v>
          </cell>
          <cell r="E307">
            <v>0</v>
          </cell>
          <cell r="F307">
            <v>0</v>
          </cell>
          <cell r="G307">
            <v>0</v>
          </cell>
          <cell r="H307">
            <v>0</v>
          </cell>
          <cell r="I307">
            <v>0</v>
          </cell>
          <cell r="J307">
            <v>0</v>
          </cell>
          <cell r="K307">
            <v>0</v>
          </cell>
          <cell r="L307">
            <v>0</v>
          </cell>
          <cell r="M307">
            <v>0</v>
          </cell>
          <cell r="N307">
            <v>44</v>
          </cell>
          <cell r="O307">
            <v>27.3</v>
          </cell>
          <cell r="P307">
            <v>47.5</v>
          </cell>
          <cell r="Q307">
            <v>45.2</v>
          </cell>
          <cell r="R307">
            <v>57.5</v>
          </cell>
          <cell r="S307">
            <v>33.6</v>
          </cell>
          <cell r="T307">
            <v>27</v>
          </cell>
          <cell r="U307">
            <v>30.9</v>
          </cell>
          <cell r="V307">
            <v>54.2</v>
          </cell>
          <cell r="W307">
            <v>29.4</v>
          </cell>
          <cell r="X307">
            <v>57.4</v>
          </cell>
          <cell r="Y307">
            <v>12.8</v>
          </cell>
          <cell r="Z307">
            <v>19.7</v>
          </cell>
          <cell r="AA307">
            <v>94.7</v>
          </cell>
          <cell r="AB307">
            <v>17.8</v>
          </cell>
          <cell r="AC307">
            <v>33.1</v>
          </cell>
          <cell r="AD307">
            <v>103.3</v>
          </cell>
          <cell r="AE307">
            <v>41</v>
          </cell>
          <cell r="AF307">
            <v>91.2</v>
          </cell>
          <cell r="AG307">
            <v>26.7</v>
          </cell>
          <cell r="AH307">
            <v>14</v>
          </cell>
          <cell r="AI307">
            <v>43.8</v>
          </cell>
          <cell r="AJ307">
            <v>22.7</v>
          </cell>
          <cell r="AK307">
            <v>21.43</v>
          </cell>
          <cell r="AL307">
            <v>29.75</v>
          </cell>
          <cell r="AM307">
            <v>39.64</v>
          </cell>
          <cell r="AN307">
            <v>17.350000000000001</v>
          </cell>
          <cell r="AO307">
            <v>34.82</v>
          </cell>
          <cell r="AP307">
            <v>75.3</v>
          </cell>
          <cell r="AQ307">
            <v>19.04</v>
          </cell>
          <cell r="AR307">
            <v>61.09</v>
          </cell>
          <cell r="AS307">
            <v>60.54</v>
          </cell>
          <cell r="AT307">
            <v>0</v>
          </cell>
          <cell r="AU307">
            <v>0</v>
          </cell>
          <cell r="AV307">
            <v>0</v>
          </cell>
          <cell r="AW307">
            <v>0</v>
          </cell>
          <cell r="AX307">
            <v>0</v>
          </cell>
          <cell r="AY307">
            <v>0</v>
          </cell>
          <cell r="AZ307">
            <v>0</v>
          </cell>
          <cell r="BA307">
            <v>0</v>
          </cell>
        </row>
        <row r="308">
          <cell r="B308">
            <v>2</v>
          </cell>
          <cell r="C308">
            <v>0</v>
          </cell>
          <cell r="D308">
            <v>0</v>
          </cell>
          <cell r="E308">
            <v>0</v>
          </cell>
          <cell r="F308">
            <v>0</v>
          </cell>
          <cell r="G308">
            <v>0</v>
          </cell>
          <cell r="H308">
            <v>0</v>
          </cell>
          <cell r="I308">
            <v>0</v>
          </cell>
          <cell r="J308">
            <v>0</v>
          </cell>
          <cell r="K308">
            <v>0</v>
          </cell>
          <cell r="L308">
            <v>0</v>
          </cell>
          <cell r="M308">
            <v>0</v>
          </cell>
          <cell r="N308">
            <v>52.9</v>
          </cell>
          <cell r="O308">
            <v>25</v>
          </cell>
          <cell r="P308">
            <v>53.7</v>
          </cell>
          <cell r="Q308">
            <v>41.9</v>
          </cell>
          <cell r="R308">
            <v>44.9</v>
          </cell>
          <cell r="S308">
            <v>29.2</v>
          </cell>
          <cell r="T308">
            <v>23.2</v>
          </cell>
          <cell r="U308">
            <v>28.7</v>
          </cell>
          <cell r="V308">
            <v>57.1</v>
          </cell>
          <cell r="W308">
            <v>39.4</v>
          </cell>
          <cell r="X308">
            <v>45.9</v>
          </cell>
          <cell r="Y308">
            <v>20.6</v>
          </cell>
          <cell r="Z308">
            <v>19.8</v>
          </cell>
          <cell r="AA308">
            <v>104.7</v>
          </cell>
          <cell r="AB308">
            <v>15.9</v>
          </cell>
          <cell r="AC308">
            <v>32.4</v>
          </cell>
          <cell r="AD308">
            <v>83.4</v>
          </cell>
          <cell r="AE308">
            <v>67.8</v>
          </cell>
          <cell r="AF308">
            <v>68.3</v>
          </cell>
          <cell r="AG308">
            <v>30.6</v>
          </cell>
          <cell r="AH308">
            <v>11.7</v>
          </cell>
          <cell r="AI308">
            <v>15.7</v>
          </cell>
          <cell r="AJ308">
            <v>38.4</v>
          </cell>
          <cell r="AK308">
            <v>33.31</v>
          </cell>
          <cell r="AL308">
            <v>35.590000000000003</v>
          </cell>
          <cell r="AM308">
            <v>37.979999999999997</v>
          </cell>
          <cell r="AN308">
            <v>14.56</v>
          </cell>
          <cell r="AO308">
            <v>37.979999999999997</v>
          </cell>
          <cell r="AP308">
            <v>74.05</v>
          </cell>
          <cell r="AQ308">
            <v>15.86</v>
          </cell>
          <cell r="AR308">
            <v>50.6</v>
          </cell>
          <cell r="AS308">
            <v>57.82</v>
          </cell>
          <cell r="AT308">
            <v>0</v>
          </cell>
          <cell r="AU308">
            <v>0</v>
          </cell>
          <cell r="AV308">
            <v>0</v>
          </cell>
          <cell r="AW308">
            <v>0</v>
          </cell>
          <cell r="AX308">
            <v>0</v>
          </cell>
          <cell r="AY308">
            <v>0</v>
          </cell>
          <cell r="AZ308">
            <v>0</v>
          </cell>
          <cell r="BA308">
            <v>0</v>
          </cell>
        </row>
        <row r="309">
          <cell r="B309">
            <v>3</v>
          </cell>
          <cell r="C309">
            <v>0</v>
          </cell>
          <cell r="D309">
            <v>0</v>
          </cell>
          <cell r="E309">
            <v>0</v>
          </cell>
          <cell r="F309">
            <v>0</v>
          </cell>
          <cell r="G309">
            <v>0</v>
          </cell>
          <cell r="H309">
            <v>0</v>
          </cell>
          <cell r="I309">
            <v>0</v>
          </cell>
          <cell r="J309">
            <v>0</v>
          </cell>
          <cell r="K309">
            <v>0</v>
          </cell>
          <cell r="L309">
            <v>0</v>
          </cell>
          <cell r="M309">
            <v>0</v>
          </cell>
          <cell r="N309">
            <v>44</v>
          </cell>
          <cell r="O309">
            <v>38.700000000000003</v>
          </cell>
          <cell r="P309">
            <v>50.8</v>
          </cell>
          <cell r="Q309">
            <v>41</v>
          </cell>
          <cell r="R309">
            <v>42.4</v>
          </cell>
          <cell r="S309">
            <v>37.5</v>
          </cell>
          <cell r="T309">
            <v>24</v>
          </cell>
          <cell r="U309">
            <v>40.700000000000003</v>
          </cell>
          <cell r="V309">
            <v>59</v>
          </cell>
          <cell r="W309">
            <v>41</v>
          </cell>
          <cell r="X309">
            <v>40.299999999999997</v>
          </cell>
          <cell r="Y309">
            <v>19.600000000000001</v>
          </cell>
          <cell r="Z309">
            <v>18.7</v>
          </cell>
          <cell r="AA309">
            <v>89.2</v>
          </cell>
          <cell r="AB309">
            <v>14.6</v>
          </cell>
          <cell r="AC309">
            <v>37.5</v>
          </cell>
          <cell r="AD309">
            <v>65</v>
          </cell>
          <cell r="AE309">
            <v>64.900000000000006</v>
          </cell>
          <cell r="AF309">
            <v>65.900000000000006</v>
          </cell>
          <cell r="AG309">
            <v>67.2</v>
          </cell>
          <cell r="AH309">
            <v>12.9</v>
          </cell>
          <cell r="AI309">
            <v>19.600000000000001</v>
          </cell>
          <cell r="AJ309">
            <v>28.8</v>
          </cell>
          <cell r="AK309">
            <v>75.3</v>
          </cell>
          <cell r="AL309">
            <v>56.75</v>
          </cell>
          <cell r="AM309">
            <v>41.34</v>
          </cell>
          <cell r="AN309">
            <v>13.46</v>
          </cell>
          <cell r="AO309">
            <v>34.82</v>
          </cell>
          <cell r="AP309">
            <v>59.99</v>
          </cell>
          <cell r="AQ309">
            <v>14.56</v>
          </cell>
          <cell r="AR309">
            <v>44.9</v>
          </cell>
          <cell r="AS309">
            <v>69.16</v>
          </cell>
          <cell r="AT309">
            <v>0</v>
          </cell>
          <cell r="AU309">
            <v>0</v>
          </cell>
          <cell r="AV309">
            <v>0</v>
          </cell>
          <cell r="AW309">
            <v>0</v>
          </cell>
          <cell r="AX309">
            <v>0</v>
          </cell>
          <cell r="AY309">
            <v>0</v>
          </cell>
          <cell r="AZ309">
            <v>0</v>
          </cell>
          <cell r="BA309">
            <v>0</v>
          </cell>
        </row>
        <row r="310">
          <cell r="B310">
            <v>4</v>
          </cell>
          <cell r="C310">
            <v>0</v>
          </cell>
          <cell r="D310">
            <v>0</v>
          </cell>
          <cell r="E310">
            <v>0</v>
          </cell>
          <cell r="F310">
            <v>0</v>
          </cell>
          <cell r="G310">
            <v>0</v>
          </cell>
          <cell r="H310">
            <v>0</v>
          </cell>
          <cell r="I310">
            <v>0</v>
          </cell>
          <cell r="J310">
            <v>0</v>
          </cell>
          <cell r="K310">
            <v>0</v>
          </cell>
          <cell r="L310">
            <v>0</v>
          </cell>
          <cell r="M310">
            <v>0</v>
          </cell>
          <cell r="N310">
            <v>41.1</v>
          </cell>
          <cell r="O310">
            <v>52.9</v>
          </cell>
          <cell r="P310">
            <v>64</v>
          </cell>
          <cell r="Q310">
            <v>69.900000000000006</v>
          </cell>
          <cell r="R310">
            <v>43.7</v>
          </cell>
          <cell r="S310">
            <v>50.1</v>
          </cell>
          <cell r="T310">
            <v>28.2</v>
          </cell>
          <cell r="U310">
            <v>30.5</v>
          </cell>
          <cell r="V310">
            <v>49.6</v>
          </cell>
          <cell r="W310">
            <v>37.4</v>
          </cell>
          <cell r="X310">
            <v>91.2</v>
          </cell>
          <cell r="Y310">
            <v>23.4</v>
          </cell>
          <cell r="Z310">
            <v>18.100000000000001</v>
          </cell>
          <cell r="AA310">
            <v>71.5</v>
          </cell>
          <cell r="AB310">
            <v>13.3</v>
          </cell>
          <cell r="AC310">
            <v>33.1</v>
          </cell>
          <cell r="AD310">
            <v>52.4</v>
          </cell>
          <cell r="AE310">
            <v>52.2</v>
          </cell>
          <cell r="AF310">
            <v>75.5</v>
          </cell>
          <cell r="AG310">
            <v>58.5</v>
          </cell>
          <cell r="AH310">
            <v>13.1</v>
          </cell>
          <cell r="AI310">
            <v>16.2</v>
          </cell>
          <cell r="AJ310">
            <v>31.9</v>
          </cell>
          <cell r="AK310">
            <v>43.1</v>
          </cell>
          <cell r="AL310">
            <v>39.64</v>
          </cell>
          <cell r="AM310">
            <v>36.380000000000003</v>
          </cell>
          <cell r="AN310">
            <v>12.76</v>
          </cell>
          <cell r="AO310">
            <v>32.57</v>
          </cell>
          <cell r="AP310">
            <v>52.6</v>
          </cell>
          <cell r="AQ310">
            <v>13.71</v>
          </cell>
          <cell r="AR310">
            <v>31.14</v>
          </cell>
          <cell r="AS310">
            <v>51.6</v>
          </cell>
          <cell r="AT310">
            <v>0</v>
          </cell>
          <cell r="AU310">
            <v>0</v>
          </cell>
          <cell r="AV310">
            <v>0</v>
          </cell>
          <cell r="AW310">
            <v>0</v>
          </cell>
          <cell r="AX310">
            <v>0</v>
          </cell>
          <cell r="AY310">
            <v>0</v>
          </cell>
          <cell r="AZ310">
            <v>0</v>
          </cell>
          <cell r="BA310">
            <v>0</v>
          </cell>
        </row>
        <row r="311">
          <cell r="B311">
            <v>5</v>
          </cell>
          <cell r="C311">
            <v>0</v>
          </cell>
          <cell r="D311">
            <v>0</v>
          </cell>
          <cell r="E311">
            <v>0</v>
          </cell>
          <cell r="F311">
            <v>0</v>
          </cell>
          <cell r="G311">
            <v>0</v>
          </cell>
          <cell r="H311">
            <v>0</v>
          </cell>
          <cell r="I311">
            <v>0</v>
          </cell>
          <cell r="J311">
            <v>0</v>
          </cell>
          <cell r="K311">
            <v>0</v>
          </cell>
          <cell r="L311">
            <v>0</v>
          </cell>
          <cell r="M311">
            <v>0</v>
          </cell>
          <cell r="N311">
            <v>39.9</v>
          </cell>
          <cell r="O311">
            <v>45.4</v>
          </cell>
          <cell r="P311">
            <v>57.2</v>
          </cell>
          <cell r="Q311">
            <v>55.2</v>
          </cell>
          <cell r="R311">
            <v>71.599999999999994</v>
          </cell>
          <cell r="S311">
            <v>45.4</v>
          </cell>
          <cell r="T311">
            <v>32.6</v>
          </cell>
          <cell r="U311">
            <v>37.799999999999997</v>
          </cell>
          <cell r="V311">
            <v>54</v>
          </cell>
          <cell r="W311">
            <v>63.3</v>
          </cell>
          <cell r="X311">
            <v>71.2</v>
          </cell>
          <cell r="Y311">
            <v>19.600000000000001</v>
          </cell>
          <cell r="Z311">
            <v>18.7</v>
          </cell>
          <cell r="AA311">
            <v>86.9</v>
          </cell>
          <cell r="AB311">
            <v>13.3</v>
          </cell>
          <cell r="AC311">
            <v>30.4</v>
          </cell>
          <cell r="AD311">
            <v>41.4</v>
          </cell>
          <cell r="AE311">
            <v>43.1</v>
          </cell>
          <cell r="AF311">
            <v>77.400000000000006</v>
          </cell>
          <cell r="AG311">
            <v>77</v>
          </cell>
          <cell r="AH311">
            <v>16.8</v>
          </cell>
          <cell r="AI311">
            <v>19.600000000000001</v>
          </cell>
          <cell r="AJ311">
            <v>27.2</v>
          </cell>
          <cell r="AK311">
            <v>38.799999999999997</v>
          </cell>
          <cell r="AL311">
            <v>43.1</v>
          </cell>
          <cell r="AM311">
            <v>47.7</v>
          </cell>
          <cell r="AN311">
            <v>17.350000000000001</v>
          </cell>
          <cell r="AO311">
            <v>42.21</v>
          </cell>
          <cell r="AP311">
            <v>98.45</v>
          </cell>
          <cell r="AQ311">
            <v>19.04</v>
          </cell>
          <cell r="AR311">
            <v>26.5</v>
          </cell>
          <cell r="AS311">
            <v>45.36</v>
          </cell>
          <cell r="AT311">
            <v>0</v>
          </cell>
          <cell r="AU311">
            <v>0</v>
          </cell>
          <cell r="AV311">
            <v>0</v>
          </cell>
          <cell r="AW311">
            <v>0</v>
          </cell>
          <cell r="AX311">
            <v>0</v>
          </cell>
          <cell r="AY311">
            <v>0</v>
          </cell>
          <cell r="AZ311">
            <v>0</v>
          </cell>
          <cell r="BA311">
            <v>0</v>
          </cell>
        </row>
        <row r="312">
          <cell r="B312">
            <v>6</v>
          </cell>
          <cell r="C312">
            <v>0</v>
          </cell>
          <cell r="D312">
            <v>0</v>
          </cell>
          <cell r="E312">
            <v>0</v>
          </cell>
          <cell r="F312">
            <v>0</v>
          </cell>
          <cell r="G312">
            <v>0</v>
          </cell>
          <cell r="H312">
            <v>0</v>
          </cell>
          <cell r="I312">
            <v>0</v>
          </cell>
          <cell r="J312">
            <v>0</v>
          </cell>
          <cell r="K312">
            <v>0</v>
          </cell>
          <cell r="L312">
            <v>0</v>
          </cell>
          <cell r="M312">
            <v>0</v>
          </cell>
          <cell r="N312">
            <v>38.700000000000003</v>
          </cell>
          <cell r="O312">
            <v>38.700000000000003</v>
          </cell>
          <cell r="P312">
            <v>64.400000000000006</v>
          </cell>
          <cell r="Q312">
            <v>40.5</v>
          </cell>
          <cell r="R312">
            <v>47.6</v>
          </cell>
          <cell r="S312">
            <v>40.5</v>
          </cell>
          <cell r="T312">
            <v>31.4</v>
          </cell>
          <cell r="U312">
            <v>47.7</v>
          </cell>
          <cell r="V312">
            <v>49.4</v>
          </cell>
          <cell r="W312">
            <v>97</v>
          </cell>
          <cell r="X312">
            <v>55.8</v>
          </cell>
          <cell r="Y312">
            <v>20.6</v>
          </cell>
          <cell r="Z312">
            <v>18.2</v>
          </cell>
          <cell r="AA312">
            <v>94.9</v>
          </cell>
          <cell r="AB312">
            <v>34.299999999999997</v>
          </cell>
          <cell r="AC312">
            <v>34.5</v>
          </cell>
          <cell r="AD312">
            <v>30.2</v>
          </cell>
          <cell r="AE312">
            <v>37.700000000000003</v>
          </cell>
          <cell r="AF312">
            <v>60.6</v>
          </cell>
          <cell r="AG312">
            <v>46</v>
          </cell>
          <cell r="AH312">
            <v>14.6</v>
          </cell>
          <cell r="AI312">
            <v>17</v>
          </cell>
          <cell r="AJ312">
            <v>25</v>
          </cell>
          <cell r="AK312">
            <v>31.14</v>
          </cell>
          <cell r="AL312">
            <v>31.85</v>
          </cell>
          <cell r="AM312">
            <v>31.85</v>
          </cell>
          <cell r="AN312">
            <v>13.98</v>
          </cell>
          <cell r="AO312">
            <v>41.34</v>
          </cell>
          <cell r="AP312">
            <v>75.3</v>
          </cell>
          <cell r="AQ312">
            <v>15.18</v>
          </cell>
          <cell r="AR312">
            <v>63.34</v>
          </cell>
          <cell r="AS312">
            <v>40.06</v>
          </cell>
          <cell r="AT312">
            <v>0</v>
          </cell>
          <cell r="AU312">
            <v>0</v>
          </cell>
          <cell r="AV312">
            <v>0</v>
          </cell>
          <cell r="AW312">
            <v>0</v>
          </cell>
          <cell r="AX312">
            <v>0</v>
          </cell>
          <cell r="AY312">
            <v>0</v>
          </cell>
          <cell r="AZ312">
            <v>0</v>
          </cell>
          <cell r="BA312">
            <v>0</v>
          </cell>
        </row>
        <row r="313">
          <cell r="B313">
            <v>7</v>
          </cell>
          <cell r="C313">
            <v>0</v>
          </cell>
          <cell r="D313">
            <v>0</v>
          </cell>
          <cell r="E313">
            <v>0</v>
          </cell>
          <cell r="F313">
            <v>0</v>
          </cell>
          <cell r="G313">
            <v>0</v>
          </cell>
          <cell r="H313">
            <v>0</v>
          </cell>
          <cell r="I313">
            <v>0</v>
          </cell>
          <cell r="J313">
            <v>0</v>
          </cell>
          <cell r="K313">
            <v>0</v>
          </cell>
          <cell r="L313">
            <v>0</v>
          </cell>
          <cell r="M313">
            <v>0</v>
          </cell>
          <cell r="N313">
            <v>36.5</v>
          </cell>
          <cell r="O313">
            <v>23</v>
          </cell>
          <cell r="P313">
            <v>44.5</v>
          </cell>
          <cell r="Q313">
            <v>43.3</v>
          </cell>
          <cell r="R313">
            <v>49</v>
          </cell>
          <cell r="S313">
            <v>34</v>
          </cell>
          <cell r="T313">
            <v>37.6</v>
          </cell>
          <cell r="U313">
            <v>40.1</v>
          </cell>
          <cell r="V313">
            <v>54.3</v>
          </cell>
          <cell r="W313">
            <v>48.6</v>
          </cell>
          <cell r="X313">
            <v>116.3</v>
          </cell>
          <cell r="Y313">
            <v>19.7</v>
          </cell>
          <cell r="Z313">
            <v>17.899999999999999</v>
          </cell>
          <cell r="AA313">
            <v>111.3</v>
          </cell>
          <cell r="AB313">
            <v>23.3</v>
          </cell>
          <cell r="AC313">
            <v>29.4</v>
          </cell>
          <cell r="AD313">
            <v>28.6</v>
          </cell>
          <cell r="AE313">
            <v>32.799999999999997</v>
          </cell>
          <cell r="AF313">
            <v>55.4</v>
          </cell>
          <cell r="AG313">
            <v>33.700000000000003</v>
          </cell>
          <cell r="AH313">
            <v>13.7</v>
          </cell>
          <cell r="AI313">
            <v>16.100000000000001</v>
          </cell>
          <cell r="AJ313">
            <v>76.400000000000006</v>
          </cell>
          <cell r="AK313">
            <v>77.84</v>
          </cell>
          <cell r="AL313">
            <v>48.65</v>
          </cell>
          <cell r="AM313">
            <v>27.77</v>
          </cell>
          <cell r="AN313">
            <v>29.75</v>
          </cell>
          <cell r="AO313">
            <v>37.979999999999997</v>
          </cell>
          <cell r="AP313">
            <v>53.62</v>
          </cell>
          <cell r="AQ313">
            <v>32.57</v>
          </cell>
          <cell r="AR313">
            <v>53.62</v>
          </cell>
          <cell r="AS313">
            <v>32.94</v>
          </cell>
          <cell r="AT313">
            <v>0</v>
          </cell>
          <cell r="AU313">
            <v>0</v>
          </cell>
          <cell r="AV313">
            <v>0</v>
          </cell>
          <cell r="AW313">
            <v>0</v>
          </cell>
          <cell r="AX313">
            <v>0</v>
          </cell>
          <cell r="AY313">
            <v>0</v>
          </cell>
          <cell r="AZ313">
            <v>0</v>
          </cell>
          <cell r="BA313">
            <v>0</v>
          </cell>
        </row>
        <row r="314">
          <cell r="B314">
            <v>8</v>
          </cell>
          <cell r="C314">
            <v>0</v>
          </cell>
          <cell r="D314">
            <v>0</v>
          </cell>
          <cell r="E314">
            <v>0</v>
          </cell>
          <cell r="F314">
            <v>0</v>
          </cell>
          <cell r="G314">
            <v>0</v>
          </cell>
          <cell r="H314">
            <v>0</v>
          </cell>
          <cell r="I314">
            <v>0</v>
          </cell>
          <cell r="J314">
            <v>0</v>
          </cell>
          <cell r="K314">
            <v>0</v>
          </cell>
          <cell r="L314">
            <v>0</v>
          </cell>
          <cell r="M314">
            <v>0</v>
          </cell>
          <cell r="N314">
            <v>65.3</v>
          </cell>
          <cell r="O314">
            <v>56.3</v>
          </cell>
          <cell r="P314">
            <v>46.2</v>
          </cell>
          <cell r="Q314">
            <v>53.2</v>
          </cell>
          <cell r="R314">
            <v>43.7</v>
          </cell>
          <cell r="S314">
            <v>29.9</v>
          </cell>
          <cell r="T314">
            <v>44.5</v>
          </cell>
          <cell r="U314">
            <v>30.9</v>
          </cell>
          <cell r="V314">
            <v>50</v>
          </cell>
          <cell r="W314">
            <v>64.3</v>
          </cell>
          <cell r="X314">
            <v>98</v>
          </cell>
          <cell r="Y314">
            <v>19.7</v>
          </cell>
          <cell r="Z314">
            <v>17</v>
          </cell>
          <cell r="AA314">
            <v>106.2</v>
          </cell>
          <cell r="AB314">
            <v>17.8</v>
          </cell>
          <cell r="AC314">
            <v>27.4</v>
          </cell>
          <cell r="AD314">
            <v>26.8</v>
          </cell>
          <cell r="AE314">
            <v>33.299999999999997</v>
          </cell>
          <cell r="AF314">
            <v>69.099999999999994</v>
          </cell>
          <cell r="AG314">
            <v>32.299999999999997</v>
          </cell>
          <cell r="AH314">
            <v>14</v>
          </cell>
          <cell r="AI314">
            <v>14.7</v>
          </cell>
          <cell r="AJ314">
            <v>39.799999999999997</v>
          </cell>
          <cell r="AK314">
            <v>43.1</v>
          </cell>
          <cell r="AL314">
            <v>38.799999999999997</v>
          </cell>
          <cell r="AM314">
            <v>34.82</v>
          </cell>
          <cell r="AN314">
            <v>43.99</v>
          </cell>
          <cell r="AO314">
            <v>34.82</v>
          </cell>
          <cell r="AP314">
            <v>55.69</v>
          </cell>
          <cell r="AQ314">
            <v>47.7</v>
          </cell>
          <cell r="AR314">
            <v>26.5</v>
          </cell>
          <cell r="AS314">
            <v>50.11</v>
          </cell>
          <cell r="AT314">
            <v>0</v>
          </cell>
          <cell r="AU314">
            <v>0</v>
          </cell>
          <cell r="AV314">
            <v>0</v>
          </cell>
          <cell r="AW314">
            <v>0</v>
          </cell>
          <cell r="AX314">
            <v>0</v>
          </cell>
          <cell r="AY314">
            <v>0</v>
          </cell>
          <cell r="AZ314">
            <v>0</v>
          </cell>
          <cell r="BA314">
            <v>0</v>
          </cell>
        </row>
        <row r="315">
          <cell r="B315">
            <v>9</v>
          </cell>
          <cell r="C315">
            <v>0</v>
          </cell>
          <cell r="D315">
            <v>0</v>
          </cell>
          <cell r="E315">
            <v>0</v>
          </cell>
          <cell r="F315">
            <v>0</v>
          </cell>
          <cell r="G315">
            <v>0</v>
          </cell>
          <cell r="H315">
            <v>0</v>
          </cell>
          <cell r="I315">
            <v>0</v>
          </cell>
          <cell r="J315">
            <v>0</v>
          </cell>
          <cell r="K315">
            <v>0</v>
          </cell>
          <cell r="L315">
            <v>0</v>
          </cell>
          <cell r="M315">
            <v>0</v>
          </cell>
          <cell r="N315">
            <v>65.7</v>
          </cell>
          <cell r="O315">
            <v>16</v>
          </cell>
          <cell r="P315">
            <v>57.2</v>
          </cell>
          <cell r="Q315">
            <v>54.3</v>
          </cell>
          <cell r="R315">
            <v>60.4</v>
          </cell>
          <cell r="S315">
            <v>32.6</v>
          </cell>
          <cell r="T315">
            <v>39.5</v>
          </cell>
          <cell r="U315">
            <v>33.700000000000003</v>
          </cell>
          <cell r="V315">
            <v>44.1</v>
          </cell>
          <cell r="W315">
            <v>59.8</v>
          </cell>
          <cell r="X315">
            <v>109.3</v>
          </cell>
          <cell r="Y315">
            <v>17.600000000000001</v>
          </cell>
          <cell r="Z315">
            <v>17.3</v>
          </cell>
          <cell r="AA315">
            <v>85</v>
          </cell>
          <cell r="AB315">
            <v>50</v>
          </cell>
          <cell r="AC315">
            <v>30.4</v>
          </cell>
          <cell r="AD315">
            <v>23.5</v>
          </cell>
          <cell r="AE315">
            <v>29.5</v>
          </cell>
          <cell r="AF315">
            <v>121.9</v>
          </cell>
          <cell r="AG315">
            <v>43</v>
          </cell>
          <cell r="AH315">
            <v>17.8</v>
          </cell>
          <cell r="AI315">
            <v>13.3</v>
          </cell>
          <cell r="AJ315">
            <v>31.1</v>
          </cell>
          <cell r="AK315">
            <v>34.82</v>
          </cell>
          <cell r="AL315">
            <v>33.31</v>
          </cell>
          <cell r="AM315">
            <v>31.14</v>
          </cell>
          <cell r="AN315">
            <v>37.979999999999997</v>
          </cell>
          <cell r="AO315">
            <v>69.16</v>
          </cell>
          <cell r="AP315">
            <v>46.75</v>
          </cell>
          <cell r="AQ315">
            <v>41.34</v>
          </cell>
          <cell r="AR315">
            <v>24.13</v>
          </cell>
          <cell r="AS315">
            <v>45.36</v>
          </cell>
          <cell r="AT315">
            <v>0</v>
          </cell>
          <cell r="AU315">
            <v>0</v>
          </cell>
          <cell r="AV315">
            <v>0</v>
          </cell>
          <cell r="AW315">
            <v>0</v>
          </cell>
          <cell r="AX315">
            <v>0</v>
          </cell>
          <cell r="AY315">
            <v>0</v>
          </cell>
          <cell r="AZ315">
            <v>0</v>
          </cell>
          <cell r="BA315">
            <v>0</v>
          </cell>
        </row>
        <row r="316">
          <cell r="B316">
            <v>10</v>
          </cell>
          <cell r="C316">
            <v>0</v>
          </cell>
          <cell r="D316">
            <v>0</v>
          </cell>
          <cell r="E316">
            <v>0</v>
          </cell>
          <cell r="F316">
            <v>0</v>
          </cell>
          <cell r="G316">
            <v>0</v>
          </cell>
          <cell r="H316">
            <v>0</v>
          </cell>
          <cell r="I316">
            <v>0</v>
          </cell>
          <cell r="J316">
            <v>0</v>
          </cell>
          <cell r="K316">
            <v>0</v>
          </cell>
          <cell r="L316">
            <v>0</v>
          </cell>
          <cell r="M316">
            <v>0</v>
          </cell>
          <cell r="N316">
            <v>38.6</v>
          </cell>
          <cell r="O316">
            <v>27</v>
          </cell>
          <cell r="P316">
            <v>50.8</v>
          </cell>
          <cell r="Q316">
            <v>49.9</v>
          </cell>
          <cell r="R316">
            <v>105</v>
          </cell>
          <cell r="S316">
            <v>25.6</v>
          </cell>
          <cell r="T316">
            <v>33.799999999999997</v>
          </cell>
          <cell r="U316">
            <v>31.9</v>
          </cell>
          <cell r="V316">
            <v>47.2</v>
          </cell>
          <cell r="W316">
            <v>56.5</v>
          </cell>
          <cell r="X316">
            <v>84.5</v>
          </cell>
          <cell r="Y316">
            <v>16.100000000000001</v>
          </cell>
          <cell r="Z316">
            <v>16.2</v>
          </cell>
          <cell r="AA316">
            <v>70</v>
          </cell>
          <cell r="AB316">
            <v>75.5</v>
          </cell>
          <cell r="AC316">
            <v>38.6</v>
          </cell>
          <cell r="AD316">
            <v>27.1</v>
          </cell>
          <cell r="AE316">
            <v>28.4</v>
          </cell>
          <cell r="AF316">
            <v>164.7</v>
          </cell>
          <cell r="AG316">
            <v>41.1</v>
          </cell>
          <cell r="AH316">
            <v>15.9</v>
          </cell>
          <cell r="AI316">
            <v>15.1</v>
          </cell>
          <cell r="AJ316">
            <v>28.6</v>
          </cell>
          <cell r="AK316">
            <v>30.44</v>
          </cell>
          <cell r="AL316">
            <v>29.08</v>
          </cell>
          <cell r="AM316">
            <v>27.13</v>
          </cell>
          <cell r="AN316">
            <v>56.75</v>
          </cell>
          <cell r="AO316">
            <v>75.3</v>
          </cell>
          <cell r="AP316">
            <v>41.34</v>
          </cell>
          <cell r="AQ316">
            <v>61.09</v>
          </cell>
          <cell r="AR316">
            <v>32.57</v>
          </cell>
          <cell r="AS316">
            <v>37.979999999999997</v>
          </cell>
          <cell r="AT316">
            <v>0</v>
          </cell>
          <cell r="AU316">
            <v>0</v>
          </cell>
          <cell r="AV316">
            <v>0</v>
          </cell>
          <cell r="AW316">
            <v>0</v>
          </cell>
          <cell r="AX316">
            <v>0</v>
          </cell>
          <cell r="AY316">
            <v>0</v>
          </cell>
          <cell r="AZ316">
            <v>0</v>
          </cell>
          <cell r="BA316">
            <v>0</v>
          </cell>
        </row>
        <row r="317">
          <cell r="B317">
            <v>11</v>
          </cell>
          <cell r="C317">
            <v>0</v>
          </cell>
          <cell r="D317">
            <v>0</v>
          </cell>
          <cell r="E317">
            <v>0</v>
          </cell>
          <cell r="F317">
            <v>0</v>
          </cell>
          <cell r="G317">
            <v>0</v>
          </cell>
          <cell r="H317">
            <v>0</v>
          </cell>
          <cell r="I317">
            <v>0</v>
          </cell>
          <cell r="J317">
            <v>0</v>
          </cell>
          <cell r="K317">
            <v>0</v>
          </cell>
          <cell r="L317">
            <v>0</v>
          </cell>
          <cell r="M317">
            <v>0</v>
          </cell>
          <cell r="N317">
            <v>40.1</v>
          </cell>
          <cell r="O317">
            <v>29.1</v>
          </cell>
          <cell r="P317">
            <v>71.8</v>
          </cell>
          <cell r="Q317">
            <v>57.7</v>
          </cell>
          <cell r="R317">
            <v>84.9</v>
          </cell>
          <cell r="S317">
            <v>25.3</v>
          </cell>
          <cell r="T317">
            <v>30.6</v>
          </cell>
          <cell r="U317">
            <v>29</v>
          </cell>
          <cell r="V317">
            <v>48.1</v>
          </cell>
          <cell r="W317">
            <v>47.5</v>
          </cell>
          <cell r="X317">
            <v>77.2</v>
          </cell>
          <cell r="Y317">
            <v>16.8</v>
          </cell>
          <cell r="Z317">
            <v>21.7</v>
          </cell>
          <cell r="AA317">
            <v>81.400000000000006</v>
          </cell>
          <cell r="AB317">
            <v>155.9</v>
          </cell>
          <cell r="AC317">
            <v>27.1</v>
          </cell>
          <cell r="AD317">
            <v>20.7</v>
          </cell>
          <cell r="AE317">
            <v>59.9</v>
          </cell>
          <cell r="AF317">
            <v>99.6</v>
          </cell>
          <cell r="AG317">
            <v>25.7</v>
          </cell>
          <cell r="AH317">
            <v>14.8</v>
          </cell>
          <cell r="AI317">
            <v>12.9</v>
          </cell>
          <cell r="AJ317">
            <v>31.5</v>
          </cell>
          <cell r="AK317">
            <v>37.17</v>
          </cell>
          <cell r="AL317">
            <v>45.82</v>
          </cell>
          <cell r="AM317">
            <v>54.65</v>
          </cell>
          <cell r="AN317">
            <v>37.979999999999997</v>
          </cell>
          <cell r="AO317">
            <v>57.82</v>
          </cell>
          <cell r="AP317">
            <v>55.69</v>
          </cell>
          <cell r="AQ317">
            <v>41.34</v>
          </cell>
          <cell r="AR317">
            <v>27.77</v>
          </cell>
          <cell r="AS317">
            <v>32.94</v>
          </cell>
          <cell r="AT317">
            <v>0</v>
          </cell>
          <cell r="AU317">
            <v>0</v>
          </cell>
          <cell r="AV317">
            <v>0</v>
          </cell>
          <cell r="AW317">
            <v>0</v>
          </cell>
          <cell r="AX317">
            <v>0</v>
          </cell>
          <cell r="AY317">
            <v>0</v>
          </cell>
          <cell r="AZ317">
            <v>0</v>
          </cell>
          <cell r="BA317">
            <v>0</v>
          </cell>
        </row>
        <row r="318">
          <cell r="B318">
            <v>12</v>
          </cell>
          <cell r="C318">
            <v>0</v>
          </cell>
          <cell r="D318">
            <v>0</v>
          </cell>
          <cell r="E318">
            <v>0</v>
          </cell>
          <cell r="F318">
            <v>0</v>
          </cell>
          <cell r="G318">
            <v>0</v>
          </cell>
          <cell r="H318">
            <v>0</v>
          </cell>
          <cell r="I318">
            <v>0</v>
          </cell>
          <cell r="J318">
            <v>0</v>
          </cell>
          <cell r="K318">
            <v>0</v>
          </cell>
          <cell r="L318">
            <v>0</v>
          </cell>
          <cell r="M318">
            <v>0</v>
          </cell>
          <cell r="N318">
            <v>37.299999999999997</v>
          </cell>
          <cell r="O318">
            <v>29.3</v>
          </cell>
          <cell r="P318">
            <v>60.9</v>
          </cell>
          <cell r="Q318">
            <v>53.2</v>
          </cell>
          <cell r="R318">
            <v>66.5</v>
          </cell>
          <cell r="S318">
            <v>20.9</v>
          </cell>
          <cell r="T318">
            <v>25.5</v>
          </cell>
          <cell r="U318">
            <v>54.2</v>
          </cell>
          <cell r="V318">
            <v>45.6</v>
          </cell>
          <cell r="W318">
            <v>51</v>
          </cell>
          <cell r="X318">
            <v>97.7</v>
          </cell>
          <cell r="Y318">
            <v>19.5</v>
          </cell>
          <cell r="Z318">
            <v>27.7</v>
          </cell>
          <cell r="AA318">
            <v>92.6</v>
          </cell>
          <cell r="AB318">
            <v>107.4</v>
          </cell>
          <cell r="AC318">
            <v>33.1</v>
          </cell>
          <cell r="AD318">
            <v>19.2</v>
          </cell>
          <cell r="AE318">
            <v>44</v>
          </cell>
          <cell r="AF318">
            <v>103.5</v>
          </cell>
          <cell r="AG318">
            <v>20.100000000000001</v>
          </cell>
          <cell r="AH318">
            <v>14.2</v>
          </cell>
          <cell r="AI318">
            <v>49.2</v>
          </cell>
          <cell r="AJ318">
            <v>34.200000000000003</v>
          </cell>
          <cell r="AK318">
            <v>27.13</v>
          </cell>
          <cell r="AL318">
            <v>27.13</v>
          </cell>
          <cell r="AM318">
            <v>27.13</v>
          </cell>
          <cell r="AN318">
            <v>37.17</v>
          </cell>
          <cell r="AO318">
            <v>47.7</v>
          </cell>
          <cell r="AP318">
            <v>41.34</v>
          </cell>
          <cell r="AQ318">
            <v>40.479999999999997</v>
          </cell>
          <cell r="AR318">
            <v>47.7</v>
          </cell>
          <cell r="AS318">
            <v>24.7</v>
          </cell>
          <cell r="AT318">
            <v>0</v>
          </cell>
          <cell r="AU318">
            <v>0</v>
          </cell>
          <cell r="AV318">
            <v>0</v>
          </cell>
          <cell r="AW318">
            <v>0</v>
          </cell>
          <cell r="AX318">
            <v>0</v>
          </cell>
          <cell r="AY318">
            <v>0</v>
          </cell>
          <cell r="AZ318">
            <v>0</v>
          </cell>
          <cell r="BA318">
            <v>0</v>
          </cell>
        </row>
        <row r="319">
          <cell r="B319">
            <v>13</v>
          </cell>
          <cell r="C319">
            <v>0</v>
          </cell>
          <cell r="D319">
            <v>0</v>
          </cell>
          <cell r="E319">
            <v>0</v>
          </cell>
          <cell r="F319">
            <v>0</v>
          </cell>
          <cell r="G319">
            <v>0</v>
          </cell>
          <cell r="H319">
            <v>0</v>
          </cell>
          <cell r="I319">
            <v>0</v>
          </cell>
          <cell r="J319">
            <v>0</v>
          </cell>
          <cell r="K319">
            <v>0</v>
          </cell>
          <cell r="L319">
            <v>0</v>
          </cell>
          <cell r="M319">
            <v>0</v>
          </cell>
          <cell r="N319">
            <v>33.799999999999997</v>
          </cell>
          <cell r="O319">
            <v>20.2</v>
          </cell>
          <cell r="P319">
            <v>47.5</v>
          </cell>
          <cell r="Q319">
            <v>45.4</v>
          </cell>
          <cell r="R319">
            <v>58.9</v>
          </cell>
          <cell r="S319">
            <v>29</v>
          </cell>
          <cell r="T319">
            <v>39.5</v>
          </cell>
          <cell r="U319">
            <v>37.299999999999997</v>
          </cell>
          <cell r="V319">
            <v>39.9</v>
          </cell>
          <cell r="W319">
            <v>58.6</v>
          </cell>
          <cell r="X319">
            <v>79.8</v>
          </cell>
          <cell r="Y319">
            <v>16.8</v>
          </cell>
          <cell r="Z319">
            <v>19</v>
          </cell>
          <cell r="AA319">
            <v>88</v>
          </cell>
          <cell r="AB319">
            <v>75.5</v>
          </cell>
          <cell r="AC319">
            <v>27.4</v>
          </cell>
          <cell r="AD319">
            <v>19.2</v>
          </cell>
          <cell r="AE319">
            <v>36</v>
          </cell>
          <cell r="AF319">
            <v>78.900000000000006</v>
          </cell>
          <cell r="AG319">
            <v>22.8</v>
          </cell>
          <cell r="AH319">
            <v>15</v>
          </cell>
          <cell r="AI319">
            <v>14.9</v>
          </cell>
          <cell r="AJ319">
            <v>29.8</v>
          </cell>
          <cell r="AK319">
            <v>24.7</v>
          </cell>
          <cell r="AL319">
            <v>25.29</v>
          </cell>
          <cell r="AM319">
            <v>25.89</v>
          </cell>
          <cell r="AN319">
            <v>36.380000000000003</v>
          </cell>
          <cell r="AO319">
            <v>52.6</v>
          </cell>
          <cell r="AP319">
            <v>27.77</v>
          </cell>
          <cell r="AQ319">
            <v>39.64</v>
          </cell>
          <cell r="AR319">
            <v>26.5</v>
          </cell>
          <cell r="AS319">
            <v>19.96</v>
          </cell>
          <cell r="AT319">
            <v>0</v>
          </cell>
          <cell r="AU319">
            <v>0</v>
          </cell>
          <cell r="AV319">
            <v>0</v>
          </cell>
          <cell r="AW319">
            <v>0</v>
          </cell>
          <cell r="AX319">
            <v>0</v>
          </cell>
          <cell r="AY319">
            <v>0</v>
          </cell>
          <cell r="AZ319">
            <v>0</v>
          </cell>
          <cell r="BA319">
            <v>0</v>
          </cell>
        </row>
        <row r="320">
          <cell r="B320">
            <v>14</v>
          </cell>
          <cell r="C320">
            <v>0</v>
          </cell>
          <cell r="D320">
            <v>0</v>
          </cell>
          <cell r="E320">
            <v>0</v>
          </cell>
          <cell r="F320">
            <v>0</v>
          </cell>
          <cell r="G320">
            <v>0</v>
          </cell>
          <cell r="H320">
            <v>0</v>
          </cell>
          <cell r="I320">
            <v>0</v>
          </cell>
          <cell r="J320">
            <v>0</v>
          </cell>
          <cell r="K320">
            <v>0</v>
          </cell>
          <cell r="L320">
            <v>0</v>
          </cell>
          <cell r="M320">
            <v>0</v>
          </cell>
          <cell r="N320">
            <v>42.6</v>
          </cell>
          <cell r="O320">
            <v>31.3</v>
          </cell>
          <cell r="P320">
            <v>49.5</v>
          </cell>
          <cell r="Q320">
            <v>41.8</v>
          </cell>
          <cell r="R320">
            <v>48.9</v>
          </cell>
          <cell r="S320">
            <v>26.9</v>
          </cell>
          <cell r="T320">
            <v>29.5</v>
          </cell>
          <cell r="U320">
            <v>37.4</v>
          </cell>
          <cell r="V320">
            <v>43.1</v>
          </cell>
          <cell r="W320">
            <v>60.6</v>
          </cell>
          <cell r="X320">
            <v>77</v>
          </cell>
          <cell r="Y320">
            <v>15.5</v>
          </cell>
          <cell r="Z320">
            <v>39.9</v>
          </cell>
          <cell r="AA320">
            <v>69</v>
          </cell>
          <cell r="AB320">
            <v>69</v>
          </cell>
          <cell r="AC320">
            <v>28.7</v>
          </cell>
          <cell r="AD320">
            <v>20.6</v>
          </cell>
          <cell r="AE320">
            <v>90.4</v>
          </cell>
          <cell r="AF320">
            <v>67.8</v>
          </cell>
          <cell r="AG320">
            <v>23.1</v>
          </cell>
          <cell r="AH320">
            <v>15.8</v>
          </cell>
          <cell r="AI320">
            <v>14.2</v>
          </cell>
          <cell r="AJ320">
            <v>38.1</v>
          </cell>
          <cell r="AK320">
            <v>37.979999999999997</v>
          </cell>
          <cell r="AL320">
            <v>31.85</v>
          </cell>
          <cell r="AM320">
            <v>25.89</v>
          </cell>
          <cell r="AN320">
            <v>50.6</v>
          </cell>
          <cell r="AO320">
            <v>47.7</v>
          </cell>
          <cell r="AP320">
            <v>27.13</v>
          </cell>
          <cell r="AQ320">
            <v>54.65</v>
          </cell>
          <cell r="AR320">
            <v>41.34</v>
          </cell>
          <cell r="AS320">
            <v>66.209999999999994</v>
          </cell>
          <cell r="AT320">
            <v>0</v>
          </cell>
          <cell r="AU320">
            <v>0</v>
          </cell>
          <cell r="AV320">
            <v>0</v>
          </cell>
          <cell r="AW320">
            <v>0</v>
          </cell>
          <cell r="AX320">
            <v>0</v>
          </cell>
          <cell r="AY320">
            <v>0</v>
          </cell>
          <cell r="AZ320">
            <v>0</v>
          </cell>
          <cell r="BA320">
            <v>0</v>
          </cell>
        </row>
        <row r="321">
          <cell r="B321">
            <v>15</v>
          </cell>
          <cell r="C321">
            <v>0</v>
          </cell>
          <cell r="D321">
            <v>0</v>
          </cell>
          <cell r="E321">
            <v>0</v>
          </cell>
          <cell r="F321">
            <v>0</v>
          </cell>
          <cell r="G321">
            <v>0</v>
          </cell>
          <cell r="H321">
            <v>0</v>
          </cell>
          <cell r="I321">
            <v>0</v>
          </cell>
          <cell r="J321">
            <v>0</v>
          </cell>
          <cell r="K321">
            <v>0</v>
          </cell>
          <cell r="L321">
            <v>0</v>
          </cell>
          <cell r="M321">
            <v>0</v>
          </cell>
          <cell r="N321">
            <v>44</v>
          </cell>
          <cell r="O321">
            <v>33.799999999999997</v>
          </cell>
          <cell r="P321">
            <v>49.2</v>
          </cell>
          <cell r="Q321">
            <v>69.099999999999994</v>
          </cell>
          <cell r="R321">
            <v>47.6</v>
          </cell>
          <cell r="S321">
            <v>35</v>
          </cell>
          <cell r="T321">
            <v>34.9</v>
          </cell>
          <cell r="U321">
            <v>38.5</v>
          </cell>
          <cell r="V321">
            <v>46.7</v>
          </cell>
          <cell r="W321">
            <v>59.1</v>
          </cell>
          <cell r="X321">
            <v>103.4</v>
          </cell>
          <cell r="Y321">
            <v>18</v>
          </cell>
          <cell r="Z321">
            <v>37.299999999999997</v>
          </cell>
          <cell r="AA321">
            <v>66.3</v>
          </cell>
          <cell r="AB321">
            <v>58.2</v>
          </cell>
          <cell r="AC321">
            <v>37.799999999999997</v>
          </cell>
          <cell r="AD321">
            <v>25.9</v>
          </cell>
          <cell r="AE321">
            <v>60.6</v>
          </cell>
          <cell r="AF321">
            <v>63.9</v>
          </cell>
          <cell r="AG321">
            <v>15.6</v>
          </cell>
          <cell r="AH321">
            <v>26.5</v>
          </cell>
          <cell r="AI321">
            <v>15.1</v>
          </cell>
          <cell r="AJ321">
            <v>31.8</v>
          </cell>
          <cell r="AK321">
            <v>34.06</v>
          </cell>
          <cell r="AL321">
            <v>30.44</v>
          </cell>
          <cell r="AM321">
            <v>27.13</v>
          </cell>
          <cell r="AN321">
            <v>44.9</v>
          </cell>
          <cell r="AO321">
            <v>43.1</v>
          </cell>
          <cell r="AP321">
            <v>32.57</v>
          </cell>
          <cell r="AQ321">
            <v>48.65</v>
          </cell>
          <cell r="AR321">
            <v>34.82</v>
          </cell>
          <cell r="AS321">
            <v>69.16</v>
          </cell>
          <cell r="AT321">
            <v>0</v>
          </cell>
          <cell r="AU321">
            <v>0</v>
          </cell>
          <cell r="AV321">
            <v>0</v>
          </cell>
          <cell r="AW321">
            <v>0</v>
          </cell>
          <cell r="AX321">
            <v>0</v>
          </cell>
          <cell r="AY321">
            <v>0</v>
          </cell>
          <cell r="AZ321">
            <v>0</v>
          </cell>
          <cell r="BA321">
            <v>0</v>
          </cell>
        </row>
        <row r="322">
          <cell r="B322">
            <v>16</v>
          </cell>
          <cell r="C322">
            <v>0</v>
          </cell>
          <cell r="D322">
            <v>0</v>
          </cell>
          <cell r="E322">
            <v>0</v>
          </cell>
          <cell r="F322">
            <v>0</v>
          </cell>
          <cell r="G322">
            <v>0</v>
          </cell>
          <cell r="H322">
            <v>0</v>
          </cell>
          <cell r="I322">
            <v>0</v>
          </cell>
          <cell r="J322">
            <v>0</v>
          </cell>
          <cell r="K322">
            <v>0</v>
          </cell>
          <cell r="L322">
            <v>0</v>
          </cell>
          <cell r="M322">
            <v>0</v>
          </cell>
          <cell r="N322">
            <v>33.799999999999997</v>
          </cell>
          <cell r="O322">
            <v>32.5</v>
          </cell>
          <cell r="P322">
            <v>75.900000000000006</v>
          </cell>
          <cell r="Q322">
            <v>81.900000000000006</v>
          </cell>
          <cell r="R322">
            <v>72.900000000000006</v>
          </cell>
          <cell r="S322">
            <v>57.7</v>
          </cell>
          <cell r="T322">
            <v>39.5</v>
          </cell>
          <cell r="U322">
            <v>36.5</v>
          </cell>
          <cell r="V322">
            <v>43.5</v>
          </cell>
          <cell r="W322">
            <v>131.19999999999999</v>
          </cell>
          <cell r="X322">
            <v>137</v>
          </cell>
          <cell r="Y322">
            <v>17.399999999999999</v>
          </cell>
          <cell r="Z322">
            <v>30</v>
          </cell>
          <cell r="AA322">
            <v>61</v>
          </cell>
          <cell r="AB322">
            <v>51</v>
          </cell>
          <cell r="AC322">
            <v>30.4</v>
          </cell>
          <cell r="AD322">
            <v>18.7</v>
          </cell>
          <cell r="AE322">
            <v>51.1</v>
          </cell>
          <cell r="AF322">
            <v>67.5</v>
          </cell>
          <cell r="AG322">
            <v>15.5</v>
          </cell>
          <cell r="AH322">
            <v>18</v>
          </cell>
          <cell r="AI322">
            <v>12.9</v>
          </cell>
          <cell r="AJ322">
            <v>30.2</v>
          </cell>
          <cell r="AK322">
            <v>29.08</v>
          </cell>
          <cell r="AL322">
            <v>26.5</v>
          </cell>
          <cell r="AM322">
            <v>24.13</v>
          </cell>
          <cell r="AN322">
            <v>37.979999999999997</v>
          </cell>
          <cell r="AO322">
            <v>40.479999999999997</v>
          </cell>
          <cell r="AP322">
            <v>34.82</v>
          </cell>
          <cell r="AQ322">
            <v>41.34</v>
          </cell>
          <cell r="AR322">
            <v>38.799999999999997</v>
          </cell>
          <cell r="AS322">
            <v>20.68</v>
          </cell>
          <cell r="AT322">
            <v>0</v>
          </cell>
          <cell r="AU322">
            <v>0</v>
          </cell>
          <cell r="AV322">
            <v>0</v>
          </cell>
          <cell r="AW322">
            <v>0</v>
          </cell>
          <cell r="AX322">
            <v>0</v>
          </cell>
          <cell r="AY322">
            <v>0</v>
          </cell>
          <cell r="AZ322">
            <v>0</v>
          </cell>
          <cell r="BA322">
            <v>0</v>
          </cell>
        </row>
        <row r="323">
          <cell r="B323">
            <v>17</v>
          </cell>
          <cell r="C323">
            <v>0</v>
          </cell>
          <cell r="D323">
            <v>0</v>
          </cell>
          <cell r="E323">
            <v>0</v>
          </cell>
          <cell r="F323">
            <v>0</v>
          </cell>
          <cell r="G323">
            <v>0</v>
          </cell>
          <cell r="H323">
            <v>0</v>
          </cell>
          <cell r="I323">
            <v>0</v>
          </cell>
          <cell r="J323">
            <v>0</v>
          </cell>
          <cell r="K323">
            <v>0</v>
          </cell>
          <cell r="L323">
            <v>0</v>
          </cell>
          <cell r="M323">
            <v>0</v>
          </cell>
          <cell r="N323">
            <v>34.799999999999997</v>
          </cell>
          <cell r="O323">
            <v>36</v>
          </cell>
          <cell r="P323">
            <v>36.4</v>
          </cell>
          <cell r="Q323">
            <v>72.599999999999994</v>
          </cell>
          <cell r="R323">
            <v>66.5</v>
          </cell>
          <cell r="S323">
            <v>54.1</v>
          </cell>
          <cell r="T323">
            <v>32.1</v>
          </cell>
          <cell r="U323">
            <v>33.200000000000003</v>
          </cell>
          <cell r="V323">
            <v>42.2</v>
          </cell>
          <cell r="W323">
            <v>62.9</v>
          </cell>
          <cell r="X323">
            <v>99.9</v>
          </cell>
          <cell r="Y323">
            <v>19.899999999999999</v>
          </cell>
          <cell r="Z323">
            <v>27.5</v>
          </cell>
          <cell r="AA323">
            <v>76.599999999999994</v>
          </cell>
          <cell r="AB323">
            <v>42.8</v>
          </cell>
          <cell r="AC323">
            <v>30.4</v>
          </cell>
          <cell r="AD323">
            <v>18.100000000000001</v>
          </cell>
          <cell r="AE323">
            <v>46</v>
          </cell>
          <cell r="AF323">
            <v>84.6</v>
          </cell>
          <cell r="AG323">
            <v>15</v>
          </cell>
          <cell r="AH323">
            <v>15</v>
          </cell>
          <cell r="AI323">
            <v>12.7</v>
          </cell>
          <cell r="AJ323">
            <v>27.5</v>
          </cell>
          <cell r="AK323">
            <v>29.75</v>
          </cell>
          <cell r="AL323">
            <v>27.13</v>
          </cell>
          <cell r="AM323">
            <v>24.13</v>
          </cell>
          <cell r="AN323">
            <v>31.85</v>
          </cell>
          <cell r="AO323">
            <v>37.979999999999997</v>
          </cell>
          <cell r="AP323">
            <v>40.479999999999997</v>
          </cell>
          <cell r="AQ323">
            <v>34.82</v>
          </cell>
          <cell r="AR323">
            <v>31.14</v>
          </cell>
          <cell r="AS323">
            <v>24.7</v>
          </cell>
          <cell r="AT323">
            <v>0</v>
          </cell>
          <cell r="AU323">
            <v>0</v>
          </cell>
          <cell r="AV323">
            <v>0</v>
          </cell>
          <cell r="AW323">
            <v>0</v>
          </cell>
          <cell r="AX323">
            <v>0</v>
          </cell>
          <cell r="AY323">
            <v>0</v>
          </cell>
          <cell r="AZ323">
            <v>0</v>
          </cell>
          <cell r="BA323">
            <v>0</v>
          </cell>
        </row>
        <row r="324">
          <cell r="B324">
            <v>18</v>
          </cell>
          <cell r="C324">
            <v>0</v>
          </cell>
          <cell r="D324">
            <v>0</v>
          </cell>
          <cell r="E324">
            <v>0</v>
          </cell>
          <cell r="F324">
            <v>0</v>
          </cell>
          <cell r="G324">
            <v>0</v>
          </cell>
          <cell r="H324">
            <v>0</v>
          </cell>
          <cell r="I324">
            <v>0</v>
          </cell>
          <cell r="J324">
            <v>0</v>
          </cell>
          <cell r="K324">
            <v>0</v>
          </cell>
          <cell r="L324">
            <v>0</v>
          </cell>
          <cell r="M324">
            <v>0</v>
          </cell>
          <cell r="N324">
            <v>33</v>
          </cell>
          <cell r="O324">
            <v>33.700000000000003</v>
          </cell>
          <cell r="P324">
            <v>50.4</v>
          </cell>
          <cell r="Q324">
            <v>68.900000000000006</v>
          </cell>
          <cell r="R324">
            <v>81.400000000000006</v>
          </cell>
          <cell r="S324">
            <v>44.3</v>
          </cell>
          <cell r="T324">
            <v>32.700000000000003</v>
          </cell>
          <cell r="U324">
            <v>31.7</v>
          </cell>
          <cell r="V324">
            <v>42.7</v>
          </cell>
          <cell r="W324">
            <v>51.5</v>
          </cell>
          <cell r="X324">
            <v>86.7</v>
          </cell>
          <cell r="Y324">
            <v>16.100000000000001</v>
          </cell>
          <cell r="Z324">
            <v>36.200000000000003</v>
          </cell>
          <cell r="AA324">
            <v>84.3</v>
          </cell>
          <cell r="AB324">
            <v>37</v>
          </cell>
          <cell r="AC324">
            <v>44.5</v>
          </cell>
          <cell r="AD324">
            <v>18.600000000000001</v>
          </cell>
          <cell r="AE324">
            <v>41.9</v>
          </cell>
          <cell r="AF324">
            <v>62.6</v>
          </cell>
          <cell r="AG324">
            <v>21.8</v>
          </cell>
          <cell r="AH324">
            <v>19</v>
          </cell>
          <cell r="AI324">
            <v>13.1</v>
          </cell>
          <cell r="AJ324">
            <v>30.3</v>
          </cell>
          <cell r="AK324">
            <v>39.64</v>
          </cell>
          <cell r="AL324">
            <v>49.62</v>
          </cell>
          <cell r="AM324">
            <v>61.09</v>
          </cell>
          <cell r="AN324">
            <v>39.64</v>
          </cell>
          <cell r="AO324">
            <v>31.14</v>
          </cell>
          <cell r="AP324">
            <v>131.94999999999999</v>
          </cell>
          <cell r="AQ324">
            <v>43.1</v>
          </cell>
          <cell r="AR324">
            <v>27.13</v>
          </cell>
          <cell r="AS324">
            <v>23.56</v>
          </cell>
          <cell r="AT324">
            <v>0</v>
          </cell>
          <cell r="AU324">
            <v>0</v>
          </cell>
          <cell r="AV324">
            <v>0</v>
          </cell>
          <cell r="AW324">
            <v>0</v>
          </cell>
          <cell r="AX324">
            <v>0</v>
          </cell>
          <cell r="AY324">
            <v>0</v>
          </cell>
          <cell r="AZ324">
            <v>0</v>
          </cell>
          <cell r="BA324">
            <v>0</v>
          </cell>
        </row>
        <row r="325">
          <cell r="B325">
            <v>19</v>
          </cell>
          <cell r="C325">
            <v>0</v>
          </cell>
          <cell r="D325">
            <v>0</v>
          </cell>
          <cell r="E325">
            <v>0</v>
          </cell>
          <cell r="F325">
            <v>0</v>
          </cell>
          <cell r="G325">
            <v>0</v>
          </cell>
          <cell r="H325">
            <v>0</v>
          </cell>
          <cell r="I325">
            <v>0</v>
          </cell>
          <cell r="J325">
            <v>0</v>
          </cell>
          <cell r="K325">
            <v>0</v>
          </cell>
          <cell r="L325">
            <v>0</v>
          </cell>
          <cell r="M325">
            <v>0</v>
          </cell>
          <cell r="N325">
            <v>33.799999999999997</v>
          </cell>
          <cell r="O325">
            <v>29.2</v>
          </cell>
          <cell r="P325">
            <v>60.3</v>
          </cell>
          <cell r="Q325">
            <v>59</v>
          </cell>
          <cell r="R325">
            <v>54.6</v>
          </cell>
          <cell r="S325">
            <v>34.200000000000003</v>
          </cell>
          <cell r="T325">
            <v>23.7</v>
          </cell>
          <cell r="U325">
            <v>29.7</v>
          </cell>
          <cell r="V325">
            <v>59.5</v>
          </cell>
          <cell r="W325">
            <v>49.7</v>
          </cell>
          <cell r="X325">
            <v>96.7</v>
          </cell>
          <cell r="Y325">
            <v>13.7</v>
          </cell>
          <cell r="Z325">
            <v>28.3</v>
          </cell>
          <cell r="AA325">
            <v>83</v>
          </cell>
          <cell r="AB325">
            <v>30.5</v>
          </cell>
          <cell r="AC325">
            <v>34.5</v>
          </cell>
          <cell r="AD325">
            <v>17.8</v>
          </cell>
          <cell r="AE325">
            <v>52.1</v>
          </cell>
          <cell r="AF325">
            <v>56.3</v>
          </cell>
          <cell r="AG325">
            <v>17.600000000000001</v>
          </cell>
          <cell r="AH325">
            <v>17.8</v>
          </cell>
          <cell r="AI325">
            <v>13.5</v>
          </cell>
          <cell r="AJ325">
            <v>28</v>
          </cell>
          <cell r="AK325">
            <v>34.06</v>
          </cell>
          <cell r="AL325">
            <v>36.380000000000003</v>
          </cell>
          <cell r="AM325">
            <v>38.799999999999997</v>
          </cell>
          <cell r="AN325">
            <v>31.14</v>
          </cell>
          <cell r="AO325">
            <v>31.85</v>
          </cell>
          <cell r="AP325">
            <v>63.34</v>
          </cell>
          <cell r="AQ325">
            <v>34.06</v>
          </cell>
          <cell r="AR325">
            <v>24.13</v>
          </cell>
          <cell r="AS325">
            <v>38.799999999999997</v>
          </cell>
          <cell r="AT325">
            <v>0</v>
          </cell>
          <cell r="AU325">
            <v>0</v>
          </cell>
          <cell r="AV325">
            <v>0</v>
          </cell>
          <cell r="AW325">
            <v>0</v>
          </cell>
          <cell r="AX325">
            <v>0</v>
          </cell>
          <cell r="AY325">
            <v>0</v>
          </cell>
          <cell r="AZ325">
            <v>0</v>
          </cell>
          <cell r="BA325">
            <v>0</v>
          </cell>
        </row>
        <row r="326">
          <cell r="B326">
            <v>20</v>
          </cell>
          <cell r="C326">
            <v>0</v>
          </cell>
          <cell r="D326">
            <v>0</v>
          </cell>
          <cell r="E326">
            <v>0</v>
          </cell>
          <cell r="F326">
            <v>0</v>
          </cell>
          <cell r="G326">
            <v>0</v>
          </cell>
          <cell r="H326">
            <v>0</v>
          </cell>
          <cell r="I326">
            <v>0</v>
          </cell>
          <cell r="J326">
            <v>0</v>
          </cell>
          <cell r="K326">
            <v>0</v>
          </cell>
          <cell r="L326">
            <v>0</v>
          </cell>
          <cell r="M326">
            <v>0</v>
          </cell>
          <cell r="N326">
            <v>41.6</v>
          </cell>
          <cell r="O326">
            <v>26</v>
          </cell>
          <cell r="P326">
            <v>43.2</v>
          </cell>
          <cell r="Q326">
            <v>61.1</v>
          </cell>
          <cell r="R326">
            <v>50.4</v>
          </cell>
          <cell r="S326">
            <v>36.200000000000003</v>
          </cell>
          <cell r="T326">
            <v>20</v>
          </cell>
          <cell r="U326">
            <v>28.1</v>
          </cell>
          <cell r="V326">
            <v>55.9</v>
          </cell>
          <cell r="W326">
            <v>39.1</v>
          </cell>
          <cell r="X326">
            <v>128.69999999999999</v>
          </cell>
          <cell r="Y326">
            <v>17.3</v>
          </cell>
          <cell r="Z326">
            <v>23.6</v>
          </cell>
          <cell r="AA326">
            <v>73.2</v>
          </cell>
          <cell r="AB326">
            <v>26.8</v>
          </cell>
          <cell r="AC326">
            <v>27.4</v>
          </cell>
          <cell r="AD326">
            <v>17.7</v>
          </cell>
          <cell r="AE326">
            <v>57.2</v>
          </cell>
          <cell r="AF326">
            <v>49.5</v>
          </cell>
          <cell r="AG326">
            <v>30.6</v>
          </cell>
          <cell r="AH326">
            <v>15.3</v>
          </cell>
          <cell r="AI326">
            <v>11.9</v>
          </cell>
          <cell r="AJ326">
            <v>36.200000000000003</v>
          </cell>
          <cell r="AK326">
            <v>37.979999999999997</v>
          </cell>
          <cell r="AL326">
            <v>38.799999999999997</v>
          </cell>
          <cell r="AM326">
            <v>38.799999999999997</v>
          </cell>
          <cell r="AN326">
            <v>31.85</v>
          </cell>
          <cell r="AO326">
            <v>34.82</v>
          </cell>
          <cell r="AP326">
            <v>59.99</v>
          </cell>
          <cell r="AQ326">
            <v>34.82</v>
          </cell>
          <cell r="AR326">
            <v>21.95</v>
          </cell>
          <cell r="AS326">
            <v>24.7</v>
          </cell>
          <cell r="AT326">
            <v>0</v>
          </cell>
          <cell r="AU326">
            <v>0</v>
          </cell>
          <cell r="AV326">
            <v>0</v>
          </cell>
          <cell r="AW326">
            <v>0</v>
          </cell>
          <cell r="AX326">
            <v>0</v>
          </cell>
          <cell r="AY326">
            <v>0</v>
          </cell>
          <cell r="AZ326">
            <v>0</v>
          </cell>
          <cell r="BA326">
            <v>0</v>
          </cell>
        </row>
        <row r="327">
          <cell r="B327">
            <v>21</v>
          </cell>
          <cell r="C327">
            <v>0</v>
          </cell>
          <cell r="D327">
            <v>0</v>
          </cell>
          <cell r="E327">
            <v>0</v>
          </cell>
          <cell r="F327">
            <v>0</v>
          </cell>
          <cell r="G327">
            <v>0</v>
          </cell>
          <cell r="H327">
            <v>0</v>
          </cell>
          <cell r="I327">
            <v>0</v>
          </cell>
          <cell r="J327">
            <v>0</v>
          </cell>
          <cell r="K327">
            <v>0</v>
          </cell>
          <cell r="L327">
            <v>0</v>
          </cell>
          <cell r="M327">
            <v>0</v>
          </cell>
          <cell r="N327">
            <v>31.3</v>
          </cell>
          <cell r="O327">
            <v>72.099999999999994</v>
          </cell>
          <cell r="P327">
            <v>67.900000000000006</v>
          </cell>
          <cell r="Q327">
            <v>54.8</v>
          </cell>
          <cell r="R327">
            <v>60.4</v>
          </cell>
          <cell r="S327">
            <v>45.8</v>
          </cell>
          <cell r="T327">
            <v>33.799999999999997</v>
          </cell>
          <cell r="U327">
            <v>28.2</v>
          </cell>
          <cell r="V327">
            <v>48.3</v>
          </cell>
          <cell r="W327">
            <v>62</v>
          </cell>
          <cell r="X327">
            <v>103.6</v>
          </cell>
          <cell r="Y327">
            <v>18.2</v>
          </cell>
          <cell r="Z327">
            <v>22.8</v>
          </cell>
          <cell r="AA327">
            <v>71</v>
          </cell>
          <cell r="AB327">
            <v>25.7</v>
          </cell>
          <cell r="AC327">
            <v>53.3</v>
          </cell>
          <cell r="AD327">
            <v>19.899999999999999</v>
          </cell>
          <cell r="AE327">
            <v>106.6</v>
          </cell>
          <cell r="AF327">
            <v>44.5</v>
          </cell>
          <cell r="AG327">
            <v>18.399999999999999</v>
          </cell>
          <cell r="AH327">
            <v>22.2</v>
          </cell>
          <cell r="AI327">
            <v>13.3</v>
          </cell>
          <cell r="AJ327">
            <v>31.1</v>
          </cell>
          <cell r="AK327">
            <v>36.380000000000003</v>
          </cell>
          <cell r="AL327">
            <v>36.380000000000003</v>
          </cell>
          <cell r="AM327">
            <v>35.590000000000003</v>
          </cell>
          <cell r="AN327">
            <v>32.57</v>
          </cell>
          <cell r="AO327">
            <v>38.799999999999997</v>
          </cell>
          <cell r="AP327">
            <v>50.6</v>
          </cell>
          <cell r="AQ327">
            <v>35.590000000000003</v>
          </cell>
          <cell r="AR327">
            <v>40.479999999999997</v>
          </cell>
          <cell r="AS327">
            <v>20.68</v>
          </cell>
          <cell r="AT327">
            <v>0</v>
          </cell>
          <cell r="AU327">
            <v>0</v>
          </cell>
          <cell r="AV327">
            <v>0</v>
          </cell>
          <cell r="AW327">
            <v>0</v>
          </cell>
          <cell r="AX327">
            <v>0</v>
          </cell>
          <cell r="AY327">
            <v>0</v>
          </cell>
          <cell r="AZ327">
            <v>0</v>
          </cell>
          <cell r="BA327">
            <v>0</v>
          </cell>
        </row>
        <row r="328">
          <cell r="B328">
            <v>22</v>
          </cell>
          <cell r="C328">
            <v>0</v>
          </cell>
          <cell r="D328">
            <v>0</v>
          </cell>
          <cell r="E328">
            <v>0</v>
          </cell>
          <cell r="F328">
            <v>0</v>
          </cell>
          <cell r="G328">
            <v>0</v>
          </cell>
          <cell r="H328">
            <v>0</v>
          </cell>
          <cell r="I328">
            <v>0</v>
          </cell>
          <cell r="J328">
            <v>0</v>
          </cell>
          <cell r="K328">
            <v>0</v>
          </cell>
          <cell r="L328">
            <v>0</v>
          </cell>
          <cell r="M328">
            <v>0</v>
          </cell>
          <cell r="N328">
            <v>37.200000000000003</v>
          </cell>
          <cell r="O328">
            <v>33.700000000000003</v>
          </cell>
          <cell r="P328">
            <v>67.3</v>
          </cell>
          <cell r="Q328">
            <v>55</v>
          </cell>
          <cell r="R328">
            <v>66.5</v>
          </cell>
          <cell r="S328">
            <v>33</v>
          </cell>
          <cell r="T328">
            <v>29.5</v>
          </cell>
          <cell r="U328">
            <v>32.1</v>
          </cell>
          <cell r="V328">
            <v>49.1</v>
          </cell>
          <cell r="W328">
            <v>51.4</v>
          </cell>
          <cell r="X328">
            <v>85.8</v>
          </cell>
          <cell r="Y328">
            <v>31.5</v>
          </cell>
          <cell r="Z328">
            <v>19.8</v>
          </cell>
          <cell r="AA328">
            <v>71.400000000000006</v>
          </cell>
          <cell r="AB328">
            <v>26.6</v>
          </cell>
          <cell r="AC328">
            <v>29.7</v>
          </cell>
          <cell r="AD328">
            <v>29</v>
          </cell>
          <cell r="AE328">
            <v>103.1</v>
          </cell>
          <cell r="AF328">
            <v>38.4</v>
          </cell>
          <cell r="AG328">
            <v>17.899999999999999</v>
          </cell>
          <cell r="AH328">
            <v>16.5</v>
          </cell>
          <cell r="AI328">
            <v>12.5</v>
          </cell>
          <cell r="AJ328">
            <v>28.3</v>
          </cell>
          <cell r="AK328">
            <v>31.14</v>
          </cell>
          <cell r="AL328">
            <v>31.85</v>
          </cell>
          <cell r="AM328">
            <v>31.85</v>
          </cell>
          <cell r="AN328">
            <v>27.77</v>
          </cell>
          <cell r="AO328">
            <v>44.9</v>
          </cell>
          <cell r="AP328">
            <v>46.75</v>
          </cell>
          <cell r="AQ328">
            <v>30.44</v>
          </cell>
          <cell r="AR328">
            <v>31.14</v>
          </cell>
          <cell r="AS328">
            <v>19.489999999999998</v>
          </cell>
          <cell r="AT328">
            <v>0</v>
          </cell>
          <cell r="AU328">
            <v>0</v>
          </cell>
          <cell r="AV328">
            <v>0</v>
          </cell>
          <cell r="AW328">
            <v>0</v>
          </cell>
          <cell r="AX328">
            <v>0</v>
          </cell>
          <cell r="AY328">
            <v>0</v>
          </cell>
          <cell r="AZ328">
            <v>0</v>
          </cell>
          <cell r="BA328">
            <v>0</v>
          </cell>
        </row>
        <row r="329">
          <cell r="B329">
            <v>23</v>
          </cell>
          <cell r="C329">
            <v>0</v>
          </cell>
          <cell r="D329">
            <v>0</v>
          </cell>
          <cell r="E329">
            <v>0</v>
          </cell>
          <cell r="F329">
            <v>0</v>
          </cell>
          <cell r="G329">
            <v>0</v>
          </cell>
          <cell r="H329">
            <v>0</v>
          </cell>
          <cell r="I329">
            <v>0</v>
          </cell>
          <cell r="J329">
            <v>0</v>
          </cell>
          <cell r="K329">
            <v>0</v>
          </cell>
          <cell r="L329">
            <v>0</v>
          </cell>
          <cell r="M329">
            <v>0</v>
          </cell>
          <cell r="N329">
            <v>44</v>
          </cell>
          <cell r="O329">
            <v>44.5</v>
          </cell>
          <cell r="P329">
            <v>52.1</v>
          </cell>
          <cell r="Q329">
            <v>89.6</v>
          </cell>
          <cell r="R329">
            <v>71.2</v>
          </cell>
          <cell r="S329">
            <v>29.6</v>
          </cell>
          <cell r="T329">
            <v>20.9</v>
          </cell>
          <cell r="U329">
            <v>24.8</v>
          </cell>
          <cell r="V329">
            <v>46.3</v>
          </cell>
          <cell r="W329">
            <v>59.8</v>
          </cell>
          <cell r="X329">
            <v>70.2</v>
          </cell>
          <cell r="Y329">
            <v>71.2</v>
          </cell>
          <cell r="Z329">
            <v>19.5</v>
          </cell>
          <cell r="AA329">
            <v>66.3</v>
          </cell>
          <cell r="AB329">
            <v>22.8</v>
          </cell>
          <cell r="AC329">
            <v>53.6</v>
          </cell>
          <cell r="AD329">
            <v>19</v>
          </cell>
          <cell r="AE329">
            <v>78.2</v>
          </cell>
          <cell r="AF329">
            <v>34.700000000000003</v>
          </cell>
          <cell r="AG329">
            <v>23.2</v>
          </cell>
          <cell r="AH329">
            <v>18.100000000000001</v>
          </cell>
          <cell r="AI329">
            <v>31.9</v>
          </cell>
          <cell r="AJ329">
            <v>29.6</v>
          </cell>
          <cell r="AK329">
            <v>27.13</v>
          </cell>
          <cell r="AL329">
            <v>29.08</v>
          </cell>
          <cell r="AM329">
            <v>30.44</v>
          </cell>
          <cell r="AN329">
            <v>24.7</v>
          </cell>
          <cell r="AO329">
            <v>43.99</v>
          </cell>
          <cell r="AP329">
            <v>43.1</v>
          </cell>
          <cell r="AQ329">
            <v>27.13</v>
          </cell>
          <cell r="AR329">
            <v>27.77</v>
          </cell>
          <cell r="AS329">
            <v>20.93</v>
          </cell>
          <cell r="AT329">
            <v>0</v>
          </cell>
          <cell r="AU329">
            <v>0</v>
          </cell>
          <cell r="AV329">
            <v>0</v>
          </cell>
          <cell r="AW329">
            <v>0</v>
          </cell>
          <cell r="AX329">
            <v>0</v>
          </cell>
          <cell r="AY329">
            <v>0</v>
          </cell>
          <cell r="AZ329">
            <v>0</v>
          </cell>
          <cell r="BA329">
            <v>0</v>
          </cell>
        </row>
        <row r="330">
          <cell r="B330">
            <v>24</v>
          </cell>
          <cell r="C330">
            <v>0</v>
          </cell>
          <cell r="D330">
            <v>0</v>
          </cell>
          <cell r="E330">
            <v>0</v>
          </cell>
          <cell r="F330">
            <v>0</v>
          </cell>
          <cell r="G330">
            <v>0</v>
          </cell>
          <cell r="H330">
            <v>0</v>
          </cell>
          <cell r="I330">
            <v>0</v>
          </cell>
          <cell r="J330">
            <v>0</v>
          </cell>
          <cell r="K330">
            <v>0</v>
          </cell>
          <cell r="L330">
            <v>0</v>
          </cell>
          <cell r="M330">
            <v>0</v>
          </cell>
          <cell r="N330">
            <v>33.799999999999997</v>
          </cell>
          <cell r="O330">
            <v>48.2</v>
          </cell>
          <cell r="P330">
            <v>50.8</v>
          </cell>
          <cell r="Q330">
            <v>54.9</v>
          </cell>
          <cell r="R330">
            <v>108.8</v>
          </cell>
          <cell r="S330">
            <v>26.7</v>
          </cell>
          <cell r="T330">
            <v>30.6</v>
          </cell>
          <cell r="U330">
            <v>25.2</v>
          </cell>
          <cell r="V330">
            <v>49.4</v>
          </cell>
          <cell r="W330">
            <v>44.7</v>
          </cell>
          <cell r="X330">
            <v>66.8</v>
          </cell>
          <cell r="Y330">
            <v>41.1</v>
          </cell>
          <cell r="Z330">
            <v>20.100000000000001</v>
          </cell>
          <cell r="AA330">
            <v>60.1</v>
          </cell>
          <cell r="AB330">
            <v>20.8</v>
          </cell>
          <cell r="AC330">
            <v>47.3</v>
          </cell>
          <cell r="AD330">
            <v>18.5</v>
          </cell>
          <cell r="AE330">
            <v>82.8</v>
          </cell>
          <cell r="AF330">
            <v>30.5</v>
          </cell>
          <cell r="AG330">
            <v>16.3</v>
          </cell>
          <cell r="AH330">
            <v>17.8</v>
          </cell>
          <cell r="AI330">
            <v>18.5</v>
          </cell>
          <cell r="AJ330">
            <v>44.8</v>
          </cell>
          <cell r="AK330">
            <v>29.08</v>
          </cell>
          <cell r="AL330">
            <v>29.08</v>
          </cell>
          <cell r="AM330">
            <v>29.08</v>
          </cell>
          <cell r="AN330">
            <v>23.01</v>
          </cell>
          <cell r="AO330">
            <v>42.21</v>
          </cell>
          <cell r="AP330">
            <v>46.75</v>
          </cell>
          <cell r="AQ330">
            <v>25.29</v>
          </cell>
          <cell r="AR330">
            <v>23.56</v>
          </cell>
          <cell r="AS330">
            <v>19.489999999999998</v>
          </cell>
          <cell r="AT330">
            <v>0</v>
          </cell>
          <cell r="AU330">
            <v>0</v>
          </cell>
          <cell r="AV330">
            <v>0</v>
          </cell>
          <cell r="AW330">
            <v>0</v>
          </cell>
          <cell r="AX330">
            <v>0</v>
          </cell>
          <cell r="AY330">
            <v>0</v>
          </cell>
          <cell r="AZ330">
            <v>0</v>
          </cell>
          <cell r="BA330">
            <v>0</v>
          </cell>
        </row>
        <row r="331">
          <cell r="B331">
            <v>25</v>
          </cell>
          <cell r="C331">
            <v>0</v>
          </cell>
          <cell r="D331">
            <v>0</v>
          </cell>
          <cell r="E331">
            <v>0</v>
          </cell>
          <cell r="F331">
            <v>0</v>
          </cell>
          <cell r="G331">
            <v>0</v>
          </cell>
          <cell r="H331">
            <v>0</v>
          </cell>
          <cell r="I331">
            <v>0</v>
          </cell>
          <cell r="J331">
            <v>0</v>
          </cell>
          <cell r="K331">
            <v>0</v>
          </cell>
          <cell r="L331">
            <v>0</v>
          </cell>
          <cell r="M331">
            <v>0</v>
          </cell>
          <cell r="N331">
            <v>33.799999999999997</v>
          </cell>
          <cell r="O331">
            <v>32.5</v>
          </cell>
          <cell r="P331">
            <v>67.900000000000006</v>
          </cell>
          <cell r="Q331">
            <v>57.1</v>
          </cell>
          <cell r="R331">
            <v>83</v>
          </cell>
          <cell r="S331">
            <v>24.5</v>
          </cell>
          <cell r="T331">
            <v>22.7</v>
          </cell>
          <cell r="U331">
            <v>25.2</v>
          </cell>
          <cell r="V331">
            <v>70.900000000000006</v>
          </cell>
          <cell r="W331">
            <v>39.1</v>
          </cell>
          <cell r="X331">
            <v>62.5</v>
          </cell>
          <cell r="Y331">
            <v>34.1</v>
          </cell>
          <cell r="Z331">
            <v>18.399999999999999</v>
          </cell>
          <cell r="AA331">
            <v>78.900000000000006</v>
          </cell>
          <cell r="AB331">
            <v>20.8</v>
          </cell>
          <cell r="AC331">
            <v>41.6</v>
          </cell>
          <cell r="AD331">
            <v>18.399999999999999</v>
          </cell>
          <cell r="AE331">
            <v>70.400000000000006</v>
          </cell>
          <cell r="AF331">
            <v>27.5</v>
          </cell>
          <cell r="AG331">
            <v>18</v>
          </cell>
          <cell r="AH331">
            <v>15.9</v>
          </cell>
          <cell r="AI331">
            <v>16.899999999999999</v>
          </cell>
          <cell r="AJ331">
            <v>27.7</v>
          </cell>
          <cell r="AK331">
            <v>55.69</v>
          </cell>
          <cell r="AL331">
            <v>43.1</v>
          </cell>
          <cell r="AM331">
            <v>32.57</v>
          </cell>
          <cell r="AN331">
            <v>20.93</v>
          </cell>
          <cell r="AO331">
            <v>37.17</v>
          </cell>
          <cell r="AP331">
            <v>49.62</v>
          </cell>
          <cell r="AQ331">
            <v>23.01</v>
          </cell>
          <cell r="AR331">
            <v>27.77</v>
          </cell>
          <cell r="AS331">
            <v>19.27</v>
          </cell>
          <cell r="AT331">
            <v>0</v>
          </cell>
          <cell r="AU331">
            <v>0</v>
          </cell>
          <cell r="AV331">
            <v>0</v>
          </cell>
          <cell r="AW331">
            <v>0</v>
          </cell>
          <cell r="AX331">
            <v>0</v>
          </cell>
          <cell r="AY331">
            <v>0</v>
          </cell>
          <cell r="AZ331">
            <v>0</v>
          </cell>
          <cell r="BA331">
            <v>0</v>
          </cell>
        </row>
        <row r="332">
          <cell r="B332">
            <v>26</v>
          </cell>
          <cell r="C332">
            <v>0</v>
          </cell>
          <cell r="D332">
            <v>0</v>
          </cell>
          <cell r="E332">
            <v>0</v>
          </cell>
          <cell r="F332">
            <v>0</v>
          </cell>
          <cell r="G332">
            <v>0</v>
          </cell>
          <cell r="H332">
            <v>0</v>
          </cell>
          <cell r="I332">
            <v>0</v>
          </cell>
          <cell r="J332">
            <v>0</v>
          </cell>
          <cell r="K332">
            <v>0</v>
          </cell>
          <cell r="L332">
            <v>0</v>
          </cell>
          <cell r="M332">
            <v>0</v>
          </cell>
          <cell r="N332">
            <v>30.3</v>
          </cell>
          <cell r="O332">
            <v>41.3</v>
          </cell>
          <cell r="P332">
            <v>40.200000000000003</v>
          </cell>
          <cell r="Q332">
            <v>94.7</v>
          </cell>
          <cell r="R332">
            <v>60.4</v>
          </cell>
          <cell r="S332">
            <v>23.4</v>
          </cell>
          <cell r="T332">
            <v>26.5</v>
          </cell>
          <cell r="U332">
            <v>28</v>
          </cell>
          <cell r="V332">
            <v>88.2</v>
          </cell>
          <cell r="W332">
            <v>63.1</v>
          </cell>
          <cell r="X332">
            <v>54.5</v>
          </cell>
          <cell r="Y332">
            <v>30.7</v>
          </cell>
          <cell r="Z332">
            <v>18.8</v>
          </cell>
          <cell r="AA332">
            <v>78.3</v>
          </cell>
          <cell r="AB332">
            <v>19.3</v>
          </cell>
          <cell r="AC332">
            <v>34.799999999999997</v>
          </cell>
          <cell r="AD332">
            <v>16.7</v>
          </cell>
          <cell r="AE332">
            <v>60.5</v>
          </cell>
          <cell r="AF332">
            <v>25</v>
          </cell>
          <cell r="AG332">
            <v>19.8</v>
          </cell>
          <cell r="AH332">
            <v>15.6</v>
          </cell>
          <cell r="AI332">
            <v>29.9</v>
          </cell>
          <cell r="AJ332">
            <v>34.9</v>
          </cell>
          <cell r="AK332">
            <v>95.54</v>
          </cell>
          <cell r="AL332">
            <v>57.82</v>
          </cell>
          <cell r="AM332">
            <v>31.14</v>
          </cell>
          <cell r="AN332">
            <v>21.95</v>
          </cell>
          <cell r="AO332">
            <v>35.590000000000003</v>
          </cell>
          <cell r="AP332">
            <v>44.9</v>
          </cell>
          <cell r="AQ332">
            <v>24.13</v>
          </cell>
          <cell r="AR332">
            <v>69.16</v>
          </cell>
          <cell r="AS332">
            <v>18.600000000000001</v>
          </cell>
          <cell r="AT332">
            <v>0</v>
          </cell>
          <cell r="AU332">
            <v>0</v>
          </cell>
          <cell r="AV332">
            <v>0</v>
          </cell>
          <cell r="AW332">
            <v>0</v>
          </cell>
          <cell r="AX332">
            <v>0</v>
          </cell>
          <cell r="AY332">
            <v>0</v>
          </cell>
          <cell r="AZ332">
            <v>0</v>
          </cell>
          <cell r="BA332">
            <v>0</v>
          </cell>
        </row>
        <row r="333">
          <cell r="B333">
            <v>27</v>
          </cell>
          <cell r="C333">
            <v>0</v>
          </cell>
          <cell r="D333">
            <v>0</v>
          </cell>
          <cell r="E333">
            <v>0</v>
          </cell>
          <cell r="F333">
            <v>0</v>
          </cell>
          <cell r="G333">
            <v>0</v>
          </cell>
          <cell r="H333">
            <v>0</v>
          </cell>
          <cell r="I333">
            <v>0</v>
          </cell>
          <cell r="J333">
            <v>0</v>
          </cell>
          <cell r="K333">
            <v>0</v>
          </cell>
          <cell r="L333">
            <v>0</v>
          </cell>
          <cell r="M333">
            <v>0</v>
          </cell>
          <cell r="N333">
            <v>153.5</v>
          </cell>
          <cell r="O333">
            <v>30.3</v>
          </cell>
          <cell r="P333">
            <v>56.8</v>
          </cell>
          <cell r="Q333">
            <v>58.5</v>
          </cell>
          <cell r="R333">
            <v>72.900000000000006</v>
          </cell>
          <cell r="S333">
            <v>21.8</v>
          </cell>
          <cell r="T333">
            <v>28.5</v>
          </cell>
          <cell r="U333">
            <v>23.8</v>
          </cell>
          <cell r="V333">
            <v>59.5</v>
          </cell>
          <cell r="W333">
            <v>49.8</v>
          </cell>
          <cell r="X333">
            <v>52</v>
          </cell>
          <cell r="Y333">
            <v>28</v>
          </cell>
          <cell r="Z333">
            <v>17.899999999999999</v>
          </cell>
          <cell r="AA333">
            <v>60.8</v>
          </cell>
          <cell r="AB333">
            <v>18.7</v>
          </cell>
          <cell r="AC333">
            <v>35.6</v>
          </cell>
          <cell r="AD333">
            <v>18.399999999999999</v>
          </cell>
          <cell r="AE333">
            <v>62.8</v>
          </cell>
          <cell r="AF333">
            <v>23.8</v>
          </cell>
          <cell r="AG333">
            <v>17.100000000000001</v>
          </cell>
          <cell r="AH333">
            <v>14.8</v>
          </cell>
          <cell r="AI333">
            <v>41.5</v>
          </cell>
          <cell r="AJ333">
            <v>31.1</v>
          </cell>
          <cell r="AK333">
            <v>58.9</v>
          </cell>
          <cell r="AL333">
            <v>43.1</v>
          </cell>
          <cell r="AM333">
            <v>29.75</v>
          </cell>
          <cell r="AN333">
            <v>19.96</v>
          </cell>
          <cell r="AO333">
            <v>38.799999999999997</v>
          </cell>
          <cell r="AP333">
            <v>43.1</v>
          </cell>
          <cell r="AQ333">
            <v>21.95</v>
          </cell>
          <cell r="AR333">
            <v>88.49</v>
          </cell>
          <cell r="AS333">
            <v>17.350000000000001</v>
          </cell>
          <cell r="AT333">
            <v>0</v>
          </cell>
          <cell r="AU333">
            <v>0</v>
          </cell>
          <cell r="AV333">
            <v>0</v>
          </cell>
          <cell r="AW333">
            <v>0</v>
          </cell>
          <cell r="AX333">
            <v>0</v>
          </cell>
          <cell r="AY333">
            <v>0</v>
          </cell>
          <cell r="AZ333">
            <v>0</v>
          </cell>
          <cell r="BA333">
            <v>0</v>
          </cell>
        </row>
        <row r="334">
          <cell r="B334">
            <v>28</v>
          </cell>
          <cell r="C334">
            <v>0</v>
          </cell>
          <cell r="D334">
            <v>0</v>
          </cell>
          <cell r="E334">
            <v>0</v>
          </cell>
          <cell r="F334">
            <v>0</v>
          </cell>
          <cell r="G334">
            <v>0</v>
          </cell>
          <cell r="H334">
            <v>0</v>
          </cell>
          <cell r="I334">
            <v>0</v>
          </cell>
          <cell r="J334">
            <v>0</v>
          </cell>
          <cell r="K334">
            <v>0</v>
          </cell>
          <cell r="L334">
            <v>0</v>
          </cell>
          <cell r="M334">
            <v>0</v>
          </cell>
          <cell r="N334">
            <v>51.3</v>
          </cell>
          <cell r="O334">
            <v>30.3</v>
          </cell>
          <cell r="P334">
            <v>43.2</v>
          </cell>
          <cell r="Q334">
            <v>57.1</v>
          </cell>
          <cell r="R334">
            <v>102.6</v>
          </cell>
          <cell r="S334">
            <v>21.6</v>
          </cell>
          <cell r="T334">
            <v>24.6</v>
          </cell>
          <cell r="U334">
            <v>21.4</v>
          </cell>
          <cell r="V334">
            <v>50.4</v>
          </cell>
          <cell r="W334">
            <v>43.7</v>
          </cell>
          <cell r="X334">
            <v>59.1</v>
          </cell>
          <cell r="Y334">
            <v>26.8</v>
          </cell>
          <cell r="Z334">
            <v>18.5</v>
          </cell>
          <cell r="AA334">
            <v>54.4</v>
          </cell>
          <cell r="AB334">
            <v>50.5</v>
          </cell>
          <cell r="AC334">
            <v>34.1</v>
          </cell>
          <cell r="AD334">
            <v>18</v>
          </cell>
          <cell r="AE334">
            <v>63.8</v>
          </cell>
          <cell r="AF334">
            <v>21.9</v>
          </cell>
          <cell r="AG334">
            <v>17.100000000000001</v>
          </cell>
          <cell r="AH334">
            <v>16.3</v>
          </cell>
          <cell r="AI334">
            <v>25.3</v>
          </cell>
          <cell r="AJ334">
            <v>42.6</v>
          </cell>
          <cell r="AK334">
            <v>115.33</v>
          </cell>
          <cell r="AL334">
            <v>72.81</v>
          </cell>
          <cell r="AM334">
            <v>41.34</v>
          </cell>
          <cell r="AN334">
            <v>19.489999999999998</v>
          </cell>
          <cell r="AO334">
            <v>40.479999999999997</v>
          </cell>
          <cell r="AP334">
            <v>75.3</v>
          </cell>
          <cell r="AQ334">
            <v>21.43</v>
          </cell>
          <cell r="AR334">
            <v>99.93</v>
          </cell>
          <cell r="AS334">
            <v>19.04</v>
          </cell>
          <cell r="AT334">
            <v>0</v>
          </cell>
          <cell r="AU334">
            <v>0</v>
          </cell>
          <cell r="AV334">
            <v>0</v>
          </cell>
          <cell r="AW334">
            <v>0</v>
          </cell>
          <cell r="AX334">
            <v>0</v>
          </cell>
          <cell r="AY334">
            <v>0</v>
          </cell>
          <cell r="AZ334">
            <v>0</v>
          </cell>
          <cell r="BA334">
            <v>0</v>
          </cell>
        </row>
        <row r="335">
          <cell r="B335">
            <v>29</v>
          </cell>
          <cell r="C335">
            <v>0</v>
          </cell>
          <cell r="D335">
            <v>0</v>
          </cell>
          <cell r="E335">
            <v>0</v>
          </cell>
          <cell r="F335">
            <v>0</v>
          </cell>
          <cell r="G335">
            <v>0</v>
          </cell>
          <cell r="H335">
            <v>0</v>
          </cell>
          <cell r="I335">
            <v>0</v>
          </cell>
          <cell r="J335">
            <v>0</v>
          </cell>
          <cell r="K335">
            <v>0</v>
          </cell>
          <cell r="L335">
            <v>0</v>
          </cell>
          <cell r="M335">
            <v>0</v>
          </cell>
          <cell r="N335">
            <v>38.6</v>
          </cell>
          <cell r="O335">
            <v>37.299999999999997</v>
          </cell>
          <cell r="P335">
            <v>47.5</v>
          </cell>
          <cell r="Q335">
            <v>67.599999999999994</v>
          </cell>
          <cell r="R335">
            <v>71.400000000000006</v>
          </cell>
          <cell r="S335">
            <v>21.1</v>
          </cell>
          <cell r="T335">
            <v>28.5</v>
          </cell>
          <cell r="U335">
            <v>20.7</v>
          </cell>
          <cell r="V335">
            <v>44.1</v>
          </cell>
          <cell r="W335">
            <v>39.4</v>
          </cell>
          <cell r="X335">
            <v>67.8</v>
          </cell>
          <cell r="Y335">
            <v>24.4</v>
          </cell>
          <cell r="Z335">
            <v>18.2</v>
          </cell>
          <cell r="AA335">
            <v>73.599999999999994</v>
          </cell>
          <cell r="AB335">
            <v>84</v>
          </cell>
          <cell r="AC335">
            <v>31.1</v>
          </cell>
          <cell r="AD335">
            <v>17.5</v>
          </cell>
          <cell r="AE335">
            <v>80.8</v>
          </cell>
          <cell r="AF335">
            <v>20.8</v>
          </cell>
          <cell r="AG335">
            <v>26</v>
          </cell>
          <cell r="AH335">
            <v>14.6</v>
          </cell>
          <cell r="AI335">
            <v>35.6</v>
          </cell>
          <cell r="AJ335">
            <v>53.3</v>
          </cell>
          <cell r="AK335">
            <v>94.11</v>
          </cell>
          <cell r="AL335">
            <v>64.48</v>
          </cell>
          <cell r="AM335">
            <v>40.479999999999997</v>
          </cell>
          <cell r="AN335">
            <v>16.96</v>
          </cell>
          <cell r="AO335">
            <v>43.99</v>
          </cell>
          <cell r="AP335">
            <v>71.58</v>
          </cell>
          <cell r="AQ335">
            <v>18.600000000000001</v>
          </cell>
          <cell r="AR335">
            <v>75.3</v>
          </cell>
          <cell r="AS335">
            <v>17.350000000000001</v>
          </cell>
          <cell r="AT335">
            <v>0</v>
          </cell>
          <cell r="AU335">
            <v>0</v>
          </cell>
          <cell r="AV335">
            <v>0</v>
          </cell>
          <cell r="AW335">
            <v>0</v>
          </cell>
          <cell r="AX335">
            <v>0</v>
          </cell>
          <cell r="AY335">
            <v>0</v>
          </cell>
          <cell r="AZ335">
            <v>0</v>
          </cell>
          <cell r="BA335">
            <v>0</v>
          </cell>
        </row>
        <row r="336">
          <cell r="B336">
            <v>30</v>
          </cell>
          <cell r="C336">
            <v>0</v>
          </cell>
          <cell r="D336">
            <v>0</v>
          </cell>
          <cell r="E336">
            <v>0</v>
          </cell>
          <cell r="F336">
            <v>0</v>
          </cell>
          <cell r="G336">
            <v>0</v>
          </cell>
          <cell r="H336">
            <v>0</v>
          </cell>
          <cell r="I336">
            <v>0</v>
          </cell>
          <cell r="J336">
            <v>0</v>
          </cell>
          <cell r="K336">
            <v>0</v>
          </cell>
          <cell r="L336">
            <v>0</v>
          </cell>
          <cell r="M336">
            <v>0</v>
          </cell>
          <cell r="N336">
            <v>32.5</v>
          </cell>
          <cell r="O336">
            <v>29.2</v>
          </cell>
          <cell r="P336">
            <v>57</v>
          </cell>
          <cell r="Q336">
            <v>56.4</v>
          </cell>
          <cell r="R336">
            <v>59.3</v>
          </cell>
          <cell r="S336">
            <v>19.2</v>
          </cell>
          <cell r="T336">
            <v>32.700000000000003</v>
          </cell>
          <cell r="U336">
            <v>20.9</v>
          </cell>
          <cell r="V336">
            <v>46.8</v>
          </cell>
          <cell r="W336">
            <v>37.9</v>
          </cell>
          <cell r="X336">
            <v>84.8</v>
          </cell>
          <cell r="Y336">
            <v>22.6</v>
          </cell>
          <cell r="Z336">
            <v>17.5</v>
          </cell>
          <cell r="AA336">
            <v>61</v>
          </cell>
          <cell r="AB336">
            <v>62.4</v>
          </cell>
          <cell r="AC336">
            <v>28.7</v>
          </cell>
          <cell r="AD336">
            <v>20</v>
          </cell>
          <cell r="AE336">
            <v>70.400000000000006</v>
          </cell>
          <cell r="AF336">
            <v>20.2</v>
          </cell>
          <cell r="AG336">
            <v>25.7</v>
          </cell>
          <cell r="AH336">
            <v>14.2</v>
          </cell>
          <cell r="AI336">
            <v>32.4</v>
          </cell>
          <cell r="AJ336">
            <v>41.6</v>
          </cell>
          <cell r="AK336">
            <v>75.3</v>
          </cell>
          <cell r="AL336">
            <v>59.99</v>
          </cell>
          <cell r="AM336">
            <v>45.82</v>
          </cell>
          <cell r="AN336">
            <v>15.51</v>
          </cell>
          <cell r="AO336">
            <v>51.6</v>
          </cell>
          <cell r="AP336">
            <v>71.58</v>
          </cell>
          <cell r="AQ336">
            <v>16.96</v>
          </cell>
          <cell r="AR336">
            <v>81.739999999999995</v>
          </cell>
          <cell r="AS336">
            <v>15.51</v>
          </cell>
          <cell r="AT336">
            <v>0</v>
          </cell>
          <cell r="AU336">
            <v>0</v>
          </cell>
          <cell r="AV336">
            <v>0</v>
          </cell>
          <cell r="AW336">
            <v>0</v>
          </cell>
          <cell r="AX336">
            <v>0</v>
          </cell>
          <cell r="AY336">
            <v>0</v>
          </cell>
          <cell r="AZ336">
            <v>0</v>
          </cell>
          <cell r="BA336">
            <v>0</v>
          </cell>
        </row>
        <row r="337">
          <cell r="B337">
            <v>1</v>
          </cell>
          <cell r="C337">
            <v>0</v>
          </cell>
          <cell r="D337">
            <v>0</v>
          </cell>
          <cell r="E337">
            <v>0</v>
          </cell>
          <cell r="F337">
            <v>0</v>
          </cell>
          <cell r="G337">
            <v>0</v>
          </cell>
          <cell r="H337">
            <v>0</v>
          </cell>
          <cell r="I337">
            <v>0</v>
          </cell>
          <cell r="J337">
            <v>0</v>
          </cell>
          <cell r="K337">
            <v>0</v>
          </cell>
          <cell r="L337">
            <v>0</v>
          </cell>
          <cell r="M337">
            <v>0</v>
          </cell>
          <cell r="N337">
            <v>34.799999999999997</v>
          </cell>
          <cell r="O337">
            <v>42.6</v>
          </cell>
          <cell r="P337">
            <v>47.5</v>
          </cell>
          <cell r="Q337">
            <v>66.3</v>
          </cell>
          <cell r="R337">
            <v>41.8</v>
          </cell>
          <cell r="S337">
            <v>18.5</v>
          </cell>
          <cell r="T337">
            <v>19.899999999999999</v>
          </cell>
          <cell r="U337">
            <v>20.5</v>
          </cell>
          <cell r="V337">
            <v>48.5</v>
          </cell>
          <cell r="W337">
            <v>35.9</v>
          </cell>
          <cell r="X337">
            <v>82.9</v>
          </cell>
          <cell r="Y337">
            <v>21.5</v>
          </cell>
          <cell r="Z337">
            <v>16.5</v>
          </cell>
          <cell r="AA337">
            <v>57.2</v>
          </cell>
          <cell r="AB337">
            <v>48.1</v>
          </cell>
          <cell r="AC337">
            <v>27.1</v>
          </cell>
          <cell r="AD337">
            <v>16.2</v>
          </cell>
          <cell r="AE337">
            <v>89.7</v>
          </cell>
          <cell r="AF337">
            <v>19.3</v>
          </cell>
          <cell r="AG337">
            <v>18.5</v>
          </cell>
          <cell r="AH337">
            <v>13.7</v>
          </cell>
          <cell r="AI337">
            <v>31.1</v>
          </cell>
          <cell r="AJ337">
            <v>49.1</v>
          </cell>
          <cell r="AK337">
            <v>25.29</v>
          </cell>
          <cell r="AL337">
            <v>29.08</v>
          </cell>
          <cell r="AM337">
            <v>33.31</v>
          </cell>
          <cell r="AN337">
            <v>15.18</v>
          </cell>
          <cell r="AO337">
            <v>39.64</v>
          </cell>
          <cell r="AP337">
            <v>50.6</v>
          </cell>
          <cell r="AQ337">
            <v>16.579999999999998</v>
          </cell>
          <cell r="AR337">
            <v>71.58</v>
          </cell>
          <cell r="AS337">
            <v>15.18</v>
          </cell>
          <cell r="AT337">
            <v>0</v>
          </cell>
          <cell r="AU337">
            <v>0</v>
          </cell>
          <cell r="AV337">
            <v>0</v>
          </cell>
          <cell r="AW337">
            <v>0</v>
          </cell>
          <cell r="AX337">
            <v>0</v>
          </cell>
          <cell r="AY337">
            <v>0</v>
          </cell>
          <cell r="AZ337">
            <v>0</v>
          </cell>
          <cell r="BA337">
            <v>0</v>
          </cell>
        </row>
        <row r="338">
          <cell r="B338">
            <v>2</v>
          </cell>
          <cell r="C338">
            <v>0</v>
          </cell>
          <cell r="D338">
            <v>0</v>
          </cell>
          <cell r="E338">
            <v>0</v>
          </cell>
          <cell r="F338">
            <v>0</v>
          </cell>
          <cell r="G338">
            <v>0</v>
          </cell>
          <cell r="H338">
            <v>0</v>
          </cell>
          <cell r="I338">
            <v>0</v>
          </cell>
          <cell r="J338">
            <v>0</v>
          </cell>
          <cell r="K338">
            <v>0</v>
          </cell>
          <cell r="L338">
            <v>0</v>
          </cell>
          <cell r="M338">
            <v>0</v>
          </cell>
          <cell r="N338">
            <v>33</v>
          </cell>
          <cell r="O338">
            <v>33.700000000000003</v>
          </cell>
          <cell r="P338">
            <v>64</v>
          </cell>
          <cell r="Q338">
            <v>52.8</v>
          </cell>
          <cell r="R338">
            <v>41.8</v>
          </cell>
          <cell r="S338">
            <v>25.6</v>
          </cell>
          <cell r="T338">
            <v>26.2</v>
          </cell>
          <cell r="U338">
            <v>21.7</v>
          </cell>
          <cell r="V338">
            <v>36.4</v>
          </cell>
          <cell r="W338">
            <v>42.3</v>
          </cell>
          <cell r="X338">
            <v>73</v>
          </cell>
          <cell r="Y338">
            <v>20.399999999999999</v>
          </cell>
          <cell r="Z338">
            <v>15.2</v>
          </cell>
          <cell r="AA338">
            <v>58.3</v>
          </cell>
          <cell r="AB338">
            <v>40.1</v>
          </cell>
          <cell r="AC338">
            <v>24.1</v>
          </cell>
          <cell r="AD338">
            <v>15</v>
          </cell>
          <cell r="AE338">
            <v>66.7</v>
          </cell>
          <cell r="AF338">
            <v>18.899999999999999</v>
          </cell>
          <cell r="AG338">
            <v>51.7</v>
          </cell>
          <cell r="AH338">
            <v>13.7</v>
          </cell>
          <cell r="AI338">
            <v>28.5</v>
          </cell>
          <cell r="AJ338">
            <v>42.6</v>
          </cell>
          <cell r="AK338">
            <v>23.01</v>
          </cell>
          <cell r="AL338">
            <v>25.29</v>
          </cell>
          <cell r="AM338">
            <v>27.13</v>
          </cell>
          <cell r="AN338">
            <v>14.27</v>
          </cell>
          <cell r="AO338">
            <v>39.64</v>
          </cell>
          <cell r="AP338">
            <v>43.99</v>
          </cell>
          <cell r="AQ338">
            <v>15.51</v>
          </cell>
          <cell r="AR338">
            <v>61.09</v>
          </cell>
          <cell r="AS338">
            <v>13.98</v>
          </cell>
          <cell r="AT338">
            <v>0</v>
          </cell>
          <cell r="AU338">
            <v>0</v>
          </cell>
          <cell r="AV338">
            <v>0</v>
          </cell>
          <cell r="AW338">
            <v>0</v>
          </cell>
          <cell r="AX338">
            <v>0</v>
          </cell>
          <cell r="AY338">
            <v>0</v>
          </cell>
          <cell r="AZ338">
            <v>0</v>
          </cell>
          <cell r="BA338">
            <v>0</v>
          </cell>
        </row>
        <row r="339">
          <cell r="B339">
            <v>3</v>
          </cell>
          <cell r="C339">
            <v>0</v>
          </cell>
          <cell r="D339">
            <v>0</v>
          </cell>
          <cell r="E339">
            <v>0</v>
          </cell>
          <cell r="F339">
            <v>0</v>
          </cell>
          <cell r="G339">
            <v>0</v>
          </cell>
          <cell r="H339">
            <v>0</v>
          </cell>
          <cell r="I339">
            <v>0</v>
          </cell>
          <cell r="J339">
            <v>0</v>
          </cell>
          <cell r="K339">
            <v>0</v>
          </cell>
          <cell r="L339">
            <v>0</v>
          </cell>
          <cell r="M339">
            <v>0</v>
          </cell>
          <cell r="N339">
            <v>34.799999999999997</v>
          </cell>
          <cell r="O339">
            <v>29.6</v>
          </cell>
          <cell r="P339">
            <v>49.5</v>
          </cell>
          <cell r="Q339">
            <v>47</v>
          </cell>
          <cell r="R339">
            <v>41.5</v>
          </cell>
          <cell r="S339">
            <v>26.1</v>
          </cell>
          <cell r="T339">
            <v>35.299999999999997</v>
          </cell>
          <cell r="U339">
            <v>25</v>
          </cell>
          <cell r="V339">
            <v>33.299999999999997</v>
          </cell>
          <cell r="W339">
            <v>38.4</v>
          </cell>
          <cell r="X339">
            <v>57.9</v>
          </cell>
          <cell r="Y339">
            <v>19.399999999999999</v>
          </cell>
          <cell r="Z339">
            <v>15.2</v>
          </cell>
          <cell r="AA339">
            <v>50.8</v>
          </cell>
          <cell r="AB339">
            <v>36.200000000000003</v>
          </cell>
          <cell r="AC339">
            <v>21.7</v>
          </cell>
          <cell r="AD339">
            <v>14.2</v>
          </cell>
          <cell r="AE339">
            <v>99.3</v>
          </cell>
          <cell r="AF339">
            <v>18.8</v>
          </cell>
          <cell r="AG339">
            <v>55.4</v>
          </cell>
          <cell r="AH339">
            <v>16.3</v>
          </cell>
          <cell r="AI339">
            <v>23.7</v>
          </cell>
          <cell r="AJ339">
            <v>48.2</v>
          </cell>
          <cell r="AK339">
            <v>19.04</v>
          </cell>
          <cell r="AL339">
            <v>24.13</v>
          </cell>
          <cell r="AM339">
            <v>29.75</v>
          </cell>
          <cell r="AN339">
            <v>24.7</v>
          </cell>
          <cell r="AO339">
            <v>37.17</v>
          </cell>
          <cell r="AP339">
            <v>45.82</v>
          </cell>
          <cell r="AQ339">
            <v>27.13</v>
          </cell>
          <cell r="AR339">
            <v>50.6</v>
          </cell>
          <cell r="AS339">
            <v>14.41</v>
          </cell>
          <cell r="AT339">
            <v>0</v>
          </cell>
          <cell r="AU339">
            <v>0</v>
          </cell>
          <cell r="AV339">
            <v>0</v>
          </cell>
          <cell r="AW339">
            <v>0</v>
          </cell>
          <cell r="AX339">
            <v>0</v>
          </cell>
          <cell r="AY339">
            <v>0</v>
          </cell>
          <cell r="AZ339">
            <v>0</v>
          </cell>
          <cell r="BA339">
            <v>0</v>
          </cell>
        </row>
        <row r="340">
          <cell r="B340">
            <v>4</v>
          </cell>
          <cell r="C340">
            <v>0</v>
          </cell>
          <cell r="D340">
            <v>0</v>
          </cell>
          <cell r="E340">
            <v>0</v>
          </cell>
          <cell r="F340">
            <v>0</v>
          </cell>
          <cell r="G340">
            <v>0</v>
          </cell>
          <cell r="H340">
            <v>0</v>
          </cell>
          <cell r="I340">
            <v>0</v>
          </cell>
          <cell r="J340">
            <v>0</v>
          </cell>
          <cell r="K340">
            <v>0</v>
          </cell>
          <cell r="L340">
            <v>0</v>
          </cell>
          <cell r="M340">
            <v>0</v>
          </cell>
          <cell r="N340">
            <v>33</v>
          </cell>
          <cell r="O340">
            <v>29.2</v>
          </cell>
          <cell r="P340">
            <v>33.9</v>
          </cell>
          <cell r="Q340">
            <v>44.9</v>
          </cell>
          <cell r="R340">
            <v>43.6</v>
          </cell>
          <cell r="S340">
            <v>19.7</v>
          </cell>
          <cell r="T340">
            <v>23.8</v>
          </cell>
          <cell r="U340">
            <v>22.7</v>
          </cell>
          <cell r="V340">
            <v>30.7</v>
          </cell>
          <cell r="W340">
            <v>34.5</v>
          </cell>
          <cell r="X340">
            <v>52.1</v>
          </cell>
          <cell r="Y340">
            <v>18.899999999999999</v>
          </cell>
          <cell r="Z340">
            <v>18.600000000000001</v>
          </cell>
          <cell r="AA340">
            <v>44.9</v>
          </cell>
          <cell r="AB340">
            <v>64.599999999999994</v>
          </cell>
          <cell r="AC340">
            <v>20.7</v>
          </cell>
          <cell r="AD340">
            <v>18.100000000000001</v>
          </cell>
          <cell r="AE340">
            <v>66.5</v>
          </cell>
          <cell r="AF340">
            <v>18.8</v>
          </cell>
          <cell r="AG340">
            <v>31.5</v>
          </cell>
          <cell r="AH340">
            <v>14.2</v>
          </cell>
          <cell r="AI340">
            <v>28.6</v>
          </cell>
          <cell r="AJ340">
            <v>43.8</v>
          </cell>
          <cell r="AK340">
            <v>18.170000000000002</v>
          </cell>
          <cell r="AL340">
            <v>49.62</v>
          </cell>
          <cell r="AM340">
            <v>104.42</v>
          </cell>
          <cell r="AN340">
            <v>14.86</v>
          </cell>
          <cell r="AO340">
            <v>41.34</v>
          </cell>
          <cell r="AP340">
            <v>356.97</v>
          </cell>
          <cell r="AQ340">
            <v>16.21</v>
          </cell>
          <cell r="AR340">
            <v>43.1</v>
          </cell>
          <cell r="AS340">
            <v>13.98</v>
          </cell>
          <cell r="AT340">
            <v>0</v>
          </cell>
          <cell r="AU340">
            <v>0</v>
          </cell>
          <cell r="AV340">
            <v>0</v>
          </cell>
          <cell r="AW340">
            <v>0</v>
          </cell>
          <cell r="AX340">
            <v>0</v>
          </cell>
          <cell r="AY340">
            <v>0</v>
          </cell>
          <cell r="AZ340">
            <v>0</v>
          </cell>
          <cell r="BA340">
            <v>0</v>
          </cell>
        </row>
        <row r="341">
          <cell r="B341">
            <v>5</v>
          </cell>
          <cell r="C341">
            <v>0</v>
          </cell>
          <cell r="D341">
            <v>0</v>
          </cell>
          <cell r="E341">
            <v>0</v>
          </cell>
          <cell r="F341">
            <v>0</v>
          </cell>
          <cell r="G341">
            <v>0</v>
          </cell>
          <cell r="H341">
            <v>0</v>
          </cell>
          <cell r="I341">
            <v>0</v>
          </cell>
          <cell r="J341">
            <v>0</v>
          </cell>
          <cell r="K341">
            <v>0</v>
          </cell>
          <cell r="L341">
            <v>0</v>
          </cell>
          <cell r="M341">
            <v>0</v>
          </cell>
          <cell r="N341">
            <v>26</v>
          </cell>
          <cell r="O341">
            <v>24</v>
          </cell>
          <cell r="P341">
            <v>31.6</v>
          </cell>
          <cell r="Q341">
            <v>41.3</v>
          </cell>
          <cell r="R341">
            <v>42.5</v>
          </cell>
          <cell r="S341">
            <v>19.8</v>
          </cell>
          <cell r="T341">
            <v>21.3</v>
          </cell>
          <cell r="U341">
            <v>24.9</v>
          </cell>
          <cell r="V341">
            <v>28.9</v>
          </cell>
          <cell r="W341">
            <v>35.799999999999997</v>
          </cell>
          <cell r="X341">
            <v>68.900000000000006</v>
          </cell>
          <cell r="Y341">
            <v>18.399999999999999</v>
          </cell>
          <cell r="Z341">
            <v>20.3</v>
          </cell>
          <cell r="AA341">
            <v>40.1</v>
          </cell>
          <cell r="AB341">
            <v>55.2</v>
          </cell>
          <cell r="AC341">
            <v>19.7</v>
          </cell>
          <cell r="AD341">
            <v>18.7</v>
          </cell>
          <cell r="AE341">
            <v>91.9</v>
          </cell>
          <cell r="AF341">
            <v>18.7</v>
          </cell>
          <cell r="AG341">
            <v>45.3</v>
          </cell>
          <cell r="AH341">
            <v>18</v>
          </cell>
          <cell r="AI341">
            <v>23.2</v>
          </cell>
          <cell r="AJ341">
            <v>38.799999999999997</v>
          </cell>
          <cell r="AK341">
            <v>19.489999999999998</v>
          </cell>
          <cell r="AL341">
            <v>38.799999999999997</v>
          </cell>
          <cell r="AM341">
            <v>67.97</v>
          </cell>
          <cell r="AN341">
            <v>14.27</v>
          </cell>
          <cell r="AO341">
            <v>37.979999999999997</v>
          </cell>
          <cell r="AP341">
            <v>226.56</v>
          </cell>
          <cell r="AQ341">
            <v>15.51</v>
          </cell>
          <cell r="AR341">
            <v>43.1</v>
          </cell>
          <cell r="AS341">
            <v>20.93</v>
          </cell>
          <cell r="AT341">
            <v>0</v>
          </cell>
          <cell r="AU341">
            <v>0</v>
          </cell>
          <cell r="AV341">
            <v>0</v>
          </cell>
          <cell r="AW341">
            <v>0</v>
          </cell>
          <cell r="AX341">
            <v>0</v>
          </cell>
          <cell r="AY341">
            <v>0</v>
          </cell>
          <cell r="AZ341">
            <v>0</v>
          </cell>
          <cell r="BA341">
            <v>0</v>
          </cell>
        </row>
        <row r="342">
          <cell r="B342">
            <v>6</v>
          </cell>
          <cell r="C342">
            <v>0</v>
          </cell>
          <cell r="D342">
            <v>0</v>
          </cell>
          <cell r="E342">
            <v>0</v>
          </cell>
          <cell r="F342">
            <v>0</v>
          </cell>
          <cell r="G342">
            <v>0</v>
          </cell>
          <cell r="H342">
            <v>0</v>
          </cell>
          <cell r="I342">
            <v>0</v>
          </cell>
          <cell r="J342">
            <v>0</v>
          </cell>
          <cell r="K342">
            <v>0</v>
          </cell>
          <cell r="L342">
            <v>0</v>
          </cell>
          <cell r="M342">
            <v>0</v>
          </cell>
          <cell r="N342">
            <v>23</v>
          </cell>
          <cell r="O342">
            <v>22.5</v>
          </cell>
          <cell r="P342">
            <v>29.2</v>
          </cell>
          <cell r="Q342">
            <v>46.4</v>
          </cell>
          <cell r="R342">
            <v>79.2</v>
          </cell>
          <cell r="S342">
            <v>18</v>
          </cell>
          <cell r="T342">
            <v>19.899999999999999</v>
          </cell>
          <cell r="U342">
            <v>31.7</v>
          </cell>
          <cell r="V342">
            <v>26.7</v>
          </cell>
          <cell r="W342">
            <v>32.200000000000003</v>
          </cell>
          <cell r="X342">
            <v>62.2</v>
          </cell>
          <cell r="Y342">
            <v>17.3</v>
          </cell>
          <cell r="Z342">
            <v>28.4</v>
          </cell>
          <cell r="AA342">
            <v>37.799999999999997</v>
          </cell>
          <cell r="AB342">
            <v>63.8</v>
          </cell>
          <cell r="AC342">
            <v>18.899999999999999</v>
          </cell>
          <cell r="AD342">
            <v>19.2</v>
          </cell>
          <cell r="AE342">
            <v>69.3</v>
          </cell>
          <cell r="AF342">
            <v>22.2</v>
          </cell>
          <cell r="AG342">
            <v>35.200000000000003</v>
          </cell>
          <cell r="AH342">
            <v>15.6</v>
          </cell>
          <cell r="AI342">
            <v>36.799999999999997</v>
          </cell>
          <cell r="AJ342">
            <v>93.8</v>
          </cell>
          <cell r="AK342">
            <v>19.489999999999998</v>
          </cell>
          <cell r="AL342">
            <v>33.31</v>
          </cell>
          <cell r="AM342">
            <v>52.6</v>
          </cell>
          <cell r="AN342">
            <v>13.46</v>
          </cell>
          <cell r="AO342">
            <v>36.380000000000003</v>
          </cell>
          <cell r="AP342">
            <v>110.58</v>
          </cell>
          <cell r="AQ342">
            <v>14.56</v>
          </cell>
          <cell r="AR342">
            <v>77.84</v>
          </cell>
          <cell r="AS342">
            <v>18.38</v>
          </cell>
          <cell r="AT342">
            <v>0</v>
          </cell>
          <cell r="AU342">
            <v>0</v>
          </cell>
          <cell r="AV342">
            <v>0</v>
          </cell>
          <cell r="AW342">
            <v>0</v>
          </cell>
          <cell r="AX342">
            <v>0</v>
          </cell>
          <cell r="AY342">
            <v>0</v>
          </cell>
          <cell r="AZ342">
            <v>0</v>
          </cell>
          <cell r="BA342">
            <v>0</v>
          </cell>
        </row>
        <row r="343">
          <cell r="B343">
            <v>7</v>
          </cell>
          <cell r="C343">
            <v>0</v>
          </cell>
          <cell r="D343">
            <v>0</v>
          </cell>
          <cell r="E343">
            <v>0</v>
          </cell>
          <cell r="F343">
            <v>0</v>
          </cell>
          <cell r="G343">
            <v>0</v>
          </cell>
          <cell r="H343">
            <v>0</v>
          </cell>
          <cell r="I343">
            <v>0</v>
          </cell>
          <cell r="J343">
            <v>0</v>
          </cell>
          <cell r="K343">
            <v>0</v>
          </cell>
          <cell r="L343">
            <v>0</v>
          </cell>
          <cell r="M343">
            <v>0</v>
          </cell>
          <cell r="N343">
            <v>21.1</v>
          </cell>
          <cell r="O343">
            <v>22.1</v>
          </cell>
          <cell r="P343">
            <v>35.1</v>
          </cell>
          <cell r="Q343">
            <v>40.5</v>
          </cell>
          <cell r="R343">
            <v>53.1</v>
          </cell>
          <cell r="S343">
            <v>17.3</v>
          </cell>
          <cell r="T343">
            <v>18.600000000000001</v>
          </cell>
          <cell r="U343">
            <v>20.9</v>
          </cell>
          <cell r="V343">
            <v>25.3</v>
          </cell>
          <cell r="W343">
            <v>30.5</v>
          </cell>
          <cell r="X343">
            <v>52.1</v>
          </cell>
          <cell r="Y343">
            <v>18.3</v>
          </cell>
          <cell r="Z343">
            <v>26.7</v>
          </cell>
          <cell r="AA343">
            <v>37.6</v>
          </cell>
          <cell r="AB343">
            <v>88.7</v>
          </cell>
          <cell r="AC343">
            <v>34.1</v>
          </cell>
          <cell r="AD343">
            <v>29.6</v>
          </cell>
          <cell r="AE343">
            <v>67.2</v>
          </cell>
          <cell r="AF343">
            <v>22.6</v>
          </cell>
          <cell r="AG343">
            <v>35.4</v>
          </cell>
          <cell r="AH343">
            <v>15.5</v>
          </cell>
          <cell r="AI343">
            <v>33.4</v>
          </cell>
          <cell r="AJ343">
            <v>44.8</v>
          </cell>
          <cell r="AK343">
            <v>17.350000000000001</v>
          </cell>
          <cell r="AL343">
            <v>25.29</v>
          </cell>
          <cell r="AM343">
            <v>36.380000000000003</v>
          </cell>
          <cell r="AN343">
            <v>12.98</v>
          </cell>
          <cell r="AO343">
            <v>52.6</v>
          </cell>
          <cell r="AP343">
            <v>63.34</v>
          </cell>
          <cell r="AQ343">
            <v>13.98</v>
          </cell>
          <cell r="AR343">
            <v>54.65</v>
          </cell>
          <cell r="AS343">
            <v>15.51</v>
          </cell>
          <cell r="AT343">
            <v>0</v>
          </cell>
          <cell r="AU343">
            <v>0</v>
          </cell>
          <cell r="AV343">
            <v>0</v>
          </cell>
          <cell r="AW343">
            <v>0</v>
          </cell>
          <cell r="AX343">
            <v>0</v>
          </cell>
          <cell r="AY343">
            <v>0</v>
          </cell>
          <cell r="AZ343">
            <v>0</v>
          </cell>
          <cell r="BA343">
            <v>0</v>
          </cell>
        </row>
        <row r="344">
          <cell r="B344">
            <v>8</v>
          </cell>
          <cell r="C344">
            <v>0</v>
          </cell>
          <cell r="D344">
            <v>0</v>
          </cell>
          <cell r="E344">
            <v>0</v>
          </cell>
          <cell r="F344">
            <v>0</v>
          </cell>
          <cell r="G344">
            <v>0</v>
          </cell>
          <cell r="H344">
            <v>0</v>
          </cell>
          <cell r="I344">
            <v>0</v>
          </cell>
          <cell r="J344">
            <v>0</v>
          </cell>
          <cell r="K344">
            <v>0</v>
          </cell>
          <cell r="L344">
            <v>0</v>
          </cell>
          <cell r="M344">
            <v>0</v>
          </cell>
          <cell r="N344">
            <v>21.7</v>
          </cell>
          <cell r="O344">
            <v>24</v>
          </cell>
          <cell r="P344">
            <v>44.9</v>
          </cell>
          <cell r="Q344">
            <v>43.8</v>
          </cell>
          <cell r="R344">
            <v>57</v>
          </cell>
          <cell r="S344">
            <v>19.600000000000001</v>
          </cell>
          <cell r="T344">
            <v>17.399999999999999</v>
          </cell>
          <cell r="U344">
            <v>20.5</v>
          </cell>
          <cell r="V344">
            <v>23.6</v>
          </cell>
          <cell r="W344">
            <v>29.8</v>
          </cell>
          <cell r="X344">
            <v>51.1</v>
          </cell>
          <cell r="Y344">
            <v>35.9</v>
          </cell>
          <cell r="Z344">
            <v>21.9</v>
          </cell>
          <cell r="AA344">
            <v>58.5</v>
          </cell>
          <cell r="AB344">
            <v>88.6</v>
          </cell>
          <cell r="AC344">
            <v>30.7</v>
          </cell>
          <cell r="AD344">
            <v>25.3</v>
          </cell>
          <cell r="AE344">
            <v>79.599999999999994</v>
          </cell>
          <cell r="AF344">
            <v>21</v>
          </cell>
          <cell r="AG344">
            <v>34.4</v>
          </cell>
          <cell r="AH344">
            <v>57.9</v>
          </cell>
          <cell r="AI344">
            <v>43.2</v>
          </cell>
          <cell r="AJ344">
            <v>40.5</v>
          </cell>
          <cell r="AK344">
            <v>17.350000000000001</v>
          </cell>
          <cell r="AL344">
            <v>19.96</v>
          </cell>
          <cell r="AM344">
            <v>23.01</v>
          </cell>
          <cell r="AN344">
            <v>12.36</v>
          </cell>
          <cell r="AO344">
            <v>39.64</v>
          </cell>
          <cell r="AP344">
            <v>47.7</v>
          </cell>
          <cell r="AQ344">
            <v>13.21</v>
          </cell>
          <cell r="AR344">
            <v>43.1</v>
          </cell>
          <cell r="AS344">
            <v>18.38</v>
          </cell>
          <cell r="AT344">
            <v>0</v>
          </cell>
          <cell r="AU344">
            <v>0</v>
          </cell>
          <cell r="AV344">
            <v>0</v>
          </cell>
          <cell r="AW344">
            <v>0</v>
          </cell>
          <cell r="AX344">
            <v>0</v>
          </cell>
          <cell r="AY344">
            <v>0</v>
          </cell>
          <cell r="AZ344">
            <v>0</v>
          </cell>
          <cell r="BA344">
            <v>0</v>
          </cell>
        </row>
        <row r="345">
          <cell r="B345">
            <v>9</v>
          </cell>
          <cell r="C345">
            <v>0</v>
          </cell>
          <cell r="D345">
            <v>0</v>
          </cell>
          <cell r="E345">
            <v>0</v>
          </cell>
          <cell r="F345">
            <v>0</v>
          </cell>
          <cell r="G345">
            <v>0</v>
          </cell>
          <cell r="H345">
            <v>0</v>
          </cell>
          <cell r="I345">
            <v>0</v>
          </cell>
          <cell r="J345">
            <v>0</v>
          </cell>
          <cell r="K345">
            <v>0</v>
          </cell>
          <cell r="L345">
            <v>0</v>
          </cell>
          <cell r="M345">
            <v>0</v>
          </cell>
          <cell r="N345">
            <v>34.799999999999997</v>
          </cell>
          <cell r="O345">
            <v>21.5</v>
          </cell>
          <cell r="P345">
            <v>46.9</v>
          </cell>
          <cell r="Q345">
            <v>37.6</v>
          </cell>
          <cell r="R345">
            <v>52</v>
          </cell>
          <cell r="S345">
            <v>18</v>
          </cell>
          <cell r="T345">
            <v>16.600000000000001</v>
          </cell>
          <cell r="U345">
            <v>19.100000000000001</v>
          </cell>
          <cell r="V345">
            <v>23</v>
          </cell>
          <cell r="W345">
            <v>30.1</v>
          </cell>
          <cell r="X345">
            <v>43.3</v>
          </cell>
          <cell r="Y345">
            <v>20.399999999999999</v>
          </cell>
          <cell r="Z345">
            <v>23.9</v>
          </cell>
          <cell r="AA345">
            <v>47.4</v>
          </cell>
          <cell r="AB345">
            <v>68.400000000000006</v>
          </cell>
          <cell r="AC345">
            <v>39.700000000000003</v>
          </cell>
          <cell r="AD345">
            <v>18</v>
          </cell>
          <cell r="AE345">
            <v>61.2</v>
          </cell>
          <cell r="AF345">
            <v>36</v>
          </cell>
          <cell r="AG345">
            <v>58.2</v>
          </cell>
          <cell r="AH345">
            <v>44</v>
          </cell>
          <cell r="AI345">
            <v>33.1</v>
          </cell>
          <cell r="AJ345">
            <v>37.4</v>
          </cell>
          <cell r="AK345">
            <v>17.350000000000001</v>
          </cell>
          <cell r="AL345">
            <v>37.17</v>
          </cell>
          <cell r="AM345">
            <v>69.16</v>
          </cell>
          <cell r="AN345">
            <v>12</v>
          </cell>
          <cell r="AO345">
            <v>39.64</v>
          </cell>
          <cell r="AP345">
            <v>153.53</v>
          </cell>
          <cell r="AQ345">
            <v>12.76</v>
          </cell>
          <cell r="AR345">
            <v>59.99</v>
          </cell>
          <cell r="AS345">
            <v>22.74</v>
          </cell>
          <cell r="AT345">
            <v>0</v>
          </cell>
          <cell r="AU345">
            <v>0</v>
          </cell>
          <cell r="AV345">
            <v>0</v>
          </cell>
          <cell r="AW345">
            <v>0</v>
          </cell>
          <cell r="AX345">
            <v>0</v>
          </cell>
          <cell r="AY345">
            <v>0</v>
          </cell>
          <cell r="AZ345">
            <v>0</v>
          </cell>
          <cell r="BA345">
            <v>0</v>
          </cell>
        </row>
        <row r="346">
          <cell r="B346">
            <v>10</v>
          </cell>
          <cell r="C346">
            <v>0</v>
          </cell>
          <cell r="D346">
            <v>0</v>
          </cell>
          <cell r="E346">
            <v>0</v>
          </cell>
          <cell r="F346">
            <v>0</v>
          </cell>
          <cell r="G346">
            <v>0</v>
          </cell>
          <cell r="H346">
            <v>0</v>
          </cell>
          <cell r="I346">
            <v>0</v>
          </cell>
          <cell r="J346">
            <v>0</v>
          </cell>
          <cell r="K346">
            <v>0</v>
          </cell>
          <cell r="L346">
            <v>0</v>
          </cell>
          <cell r="M346">
            <v>0</v>
          </cell>
          <cell r="N346">
            <v>34.799999999999997</v>
          </cell>
          <cell r="O346">
            <v>20.3</v>
          </cell>
          <cell r="P346">
            <v>32.700000000000003</v>
          </cell>
          <cell r="Q346">
            <v>47.5</v>
          </cell>
          <cell r="R346">
            <v>83.4</v>
          </cell>
          <cell r="S346">
            <v>16.5</v>
          </cell>
          <cell r="T346">
            <v>19.100000000000001</v>
          </cell>
          <cell r="U346">
            <v>23.8</v>
          </cell>
          <cell r="V346">
            <v>22.5</v>
          </cell>
          <cell r="W346">
            <v>29.4</v>
          </cell>
          <cell r="X346">
            <v>40.299999999999997</v>
          </cell>
          <cell r="Y346">
            <v>19.2</v>
          </cell>
          <cell r="Z346">
            <v>26.1</v>
          </cell>
          <cell r="AA346">
            <v>46.2</v>
          </cell>
          <cell r="AB346">
            <v>68</v>
          </cell>
          <cell r="AC346">
            <v>30.4</v>
          </cell>
          <cell r="AD346">
            <v>30.6</v>
          </cell>
          <cell r="AE346">
            <v>59.3</v>
          </cell>
          <cell r="AF346">
            <v>76.400000000000006</v>
          </cell>
          <cell r="AG346">
            <v>29.7</v>
          </cell>
          <cell r="AH346">
            <v>25</v>
          </cell>
          <cell r="AI346">
            <v>41.5</v>
          </cell>
          <cell r="AJ346">
            <v>40.5</v>
          </cell>
          <cell r="AK346">
            <v>16.96</v>
          </cell>
          <cell r="AL346">
            <v>28.42</v>
          </cell>
          <cell r="AM346">
            <v>45.82</v>
          </cell>
          <cell r="AN346">
            <v>11.7</v>
          </cell>
          <cell r="AO346">
            <v>45.82</v>
          </cell>
          <cell r="AP346">
            <v>98.45</v>
          </cell>
          <cell r="AQ346">
            <v>12.36</v>
          </cell>
          <cell r="AR346">
            <v>40.479999999999997</v>
          </cell>
          <cell r="AS346">
            <v>23.56</v>
          </cell>
          <cell r="AT346">
            <v>0</v>
          </cell>
          <cell r="AU346">
            <v>0</v>
          </cell>
          <cell r="AV346">
            <v>0</v>
          </cell>
          <cell r="AW346">
            <v>0</v>
          </cell>
          <cell r="AX346">
            <v>0</v>
          </cell>
          <cell r="AY346">
            <v>0</v>
          </cell>
          <cell r="AZ346">
            <v>0</v>
          </cell>
          <cell r="BA346">
            <v>0</v>
          </cell>
        </row>
        <row r="347">
          <cell r="B347">
            <v>11</v>
          </cell>
          <cell r="C347">
            <v>0</v>
          </cell>
          <cell r="D347">
            <v>0</v>
          </cell>
          <cell r="E347">
            <v>0</v>
          </cell>
          <cell r="F347">
            <v>0</v>
          </cell>
          <cell r="G347">
            <v>0</v>
          </cell>
          <cell r="H347">
            <v>0</v>
          </cell>
          <cell r="I347">
            <v>0</v>
          </cell>
          <cell r="J347">
            <v>0</v>
          </cell>
          <cell r="K347">
            <v>0</v>
          </cell>
          <cell r="L347">
            <v>0</v>
          </cell>
          <cell r="M347">
            <v>0</v>
          </cell>
          <cell r="N347">
            <v>90.3</v>
          </cell>
          <cell r="O347">
            <v>24</v>
          </cell>
          <cell r="P347">
            <v>33</v>
          </cell>
          <cell r="Q347">
            <v>36.6</v>
          </cell>
          <cell r="R347">
            <v>43.9</v>
          </cell>
          <cell r="S347">
            <v>16</v>
          </cell>
          <cell r="T347">
            <v>17.100000000000001</v>
          </cell>
          <cell r="U347">
            <v>23.5</v>
          </cell>
          <cell r="V347">
            <v>20.7</v>
          </cell>
          <cell r="W347">
            <v>27.9</v>
          </cell>
          <cell r="X347">
            <v>43.6</v>
          </cell>
          <cell r="Y347">
            <v>19.5</v>
          </cell>
          <cell r="Z347">
            <v>22.8</v>
          </cell>
          <cell r="AA347">
            <v>121.3</v>
          </cell>
          <cell r="AB347">
            <v>113.9</v>
          </cell>
          <cell r="AC347">
            <v>27.7</v>
          </cell>
          <cell r="AD347">
            <v>35.5</v>
          </cell>
          <cell r="AE347">
            <v>58</v>
          </cell>
          <cell r="AF347">
            <v>54.8</v>
          </cell>
          <cell r="AG347">
            <v>29.8</v>
          </cell>
          <cell r="AH347">
            <v>45.3</v>
          </cell>
          <cell r="AI347">
            <v>74.3</v>
          </cell>
          <cell r="AJ347">
            <v>32.6</v>
          </cell>
          <cell r="AK347">
            <v>16.96</v>
          </cell>
          <cell r="AL347">
            <v>28.42</v>
          </cell>
          <cell r="AM347">
            <v>45.82</v>
          </cell>
          <cell r="AN347">
            <v>11.7</v>
          </cell>
          <cell r="AO347">
            <v>48.65</v>
          </cell>
          <cell r="AP347">
            <v>88.49</v>
          </cell>
          <cell r="AQ347">
            <v>12.36</v>
          </cell>
          <cell r="AR347">
            <v>34.82</v>
          </cell>
          <cell r="AS347">
            <v>85.08</v>
          </cell>
          <cell r="AT347">
            <v>0</v>
          </cell>
          <cell r="AU347">
            <v>0</v>
          </cell>
          <cell r="AV347">
            <v>0</v>
          </cell>
          <cell r="AW347">
            <v>0</v>
          </cell>
          <cell r="AX347">
            <v>0</v>
          </cell>
          <cell r="AY347">
            <v>0</v>
          </cell>
          <cell r="AZ347">
            <v>0</v>
          </cell>
          <cell r="BA347">
            <v>0</v>
          </cell>
        </row>
        <row r="348">
          <cell r="B348">
            <v>12</v>
          </cell>
          <cell r="C348">
            <v>0</v>
          </cell>
          <cell r="D348">
            <v>0</v>
          </cell>
          <cell r="E348">
            <v>0</v>
          </cell>
          <cell r="F348">
            <v>0</v>
          </cell>
          <cell r="G348">
            <v>0</v>
          </cell>
          <cell r="H348">
            <v>0</v>
          </cell>
          <cell r="I348">
            <v>0</v>
          </cell>
          <cell r="J348">
            <v>0</v>
          </cell>
          <cell r="K348">
            <v>0</v>
          </cell>
          <cell r="L348">
            <v>0</v>
          </cell>
          <cell r="M348">
            <v>0</v>
          </cell>
          <cell r="N348">
            <v>29.3</v>
          </cell>
          <cell r="O348">
            <v>19.899999999999999</v>
          </cell>
          <cell r="P348">
            <v>46.2</v>
          </cell>
          <cell r="Q348">
            <v>48.5</v>
          </cell>
          <cell r="R348">
            <v>40.799999999999997</v>
          </cell>
          <cell r="S348">
            <v>15.4</v>
          </cell>
          <cell r="T348">
            <v>16.399999999999999</v>
          </cell>
          <cell r="U348">
            <v>54.2</v>
          </cell>
          <cell r="V348">
            <v>22</v>
          </cell>
          <cell r="W348">
            <v>26.4</v>
          </cell>
          <cell r="X348">
            <v>90.3</v>
          </cell>
          <cell r="Y348">
            <v>17.8</v>
          </cell>
          <cell r="Z348">
            <v>25</v>
          </cell>
          <cell r="AA348">
            <v>57.7</v>
          </cell>
          <cell r="AB348">
            <v>101.8</v>
          </cell>
          <cell r="AC348">
            <v>25.9</v>
          </cell>
          <cell r="AD348">
            <v>23.6</v>
          </cell>
          <cell r="AE348">
            <v>51.7</v>
          </cell>
          <cell r="AF348">
            <v>69.2</v>
          </cell>
          <cell r="AG348">
            <v>28.7</v>
          </cell>
          <cell r="AH348">
            <v>36.299999999999997</v>
          </cell>
          <cell r="AI348">
            <v>54.9</v>
          </cell>
          <cell r="AJ348">
            <v>31.1</v>
          </cell>
          <cell r="AK348">
            <v>16.21</v>
          </cell>
          <cell r="AL348">
            <v>27.77</v>
          </cell>
          <cell r="AM348">
            <v>45.82</v>
          </cell>
          <cell r="AN348">
            <v>11.85</v>
          </cell>
          <cell r="AO348">
            <v>41.34</v>
          </cell>
          <cell r="AP348">
            <v>95.54</v>
          </cell>
          <cell r="AQ348">
            <v>12.55</v>
          </cell>
          <cell r="AR348">
            <v>31.14</v>
          </cell>
          <cell r="AS348">
            <v>24.7</v>
          </cell>
          <cell r="AT348">
            <v>0</v>
          </cell>
          <cell r="AU348">
            <v>0</v>
          </cell>
          <cell r="AV348">
            <v>0</v>
          </cell>
          <cell r="AW348">
            <v>0</v>
          </cell>
          <cell r="AX348">
            <v>0</v>
          </cell>
          <cell r="AY348">
            <v>0</v>
          </cell>
          <cell r="AZ348">
            <v>0</v>
          </cell>
          <cell r="BA348">
            <v>0</v>
          </cell>
        </row>
        <row r="349">
          <cell r="B349">
            <v>13</v>
          </cell>
          <cell r="C349">
            <v>0</v>
          </cell>
          <cell r="D349">
            <v>0</v>
          </cell>
          <cell r="E349">
            <v>0</v>
          </cell>
          <cell r="F349">
            <v>0</v>
          </cell>
          <cell r="G349">
            <v>0</v>
          </cell>
          <cell r="H349">
            <v>0</v>
          </cell>
          <cell r="I349">
            <v>0</v>
          </cell>
          <cell r="J349">
            <v>0</v>
          </cell>
          <cell r="K349">
            <v>0</v>
          </cell>
          <cell r="L349">
            <v>0</v>
          </cell>
          <cell r="M349">
            <v>0</v>
          </cell>
          <cell r="N349">
            <v>42.6</v>
          </cell>
          <cell r="O349">
            <v>18.5</v>
          </cell>
          <cell r="P349">
            <v>48.2</v>
          </cell>
          <cell r="Q349">
            <v>46.7</v>
          </cell>
          <cell r="R349">
            <v>37.799999999999997</v>
          </cell>
          <cell r="S349">
            <v>15</v>
          </cell>
          <cell r="T349">
            <v>22.9</v>
          </cell>
          <cell r="U349">
            <v>41.1</v>
          </cell>
          <cell r="V349">
            <v>21.4</v>
          </cell>
          <cell r="W349">
            <v>33.9</v>
          </cell>
          <cell r="X349">
            <v>98.6</v>
          </cell>
          <cell r="Y349">
            <v>17.8</v>
          </cell>
          <cell r="Z349">
            <v>22.2</v>
          </cell>
          <cell r="AA349">
            <v>52.6</v>
          </cell>
          <cell r="AB349">
            <v>114.7</v>
          </cell>
          <cell r="AC349">
            <v>25.6</v>
          </cell>
          <cell r="AD349">
            <v>20.2</v>
          </cell>
          <cell r="AE349">
            <v>147.19999999999999</v>
          </cell>
          <cell r="AF349">
            <v>54.8</v>
          </cell>
          <cell r="AG349">
            <v>23.1</v>
          </cell>
          <cell r="AH349">
            <v>55.7</v>
          </cell>
          <cell r="AI349">
            <v>43.9</v>
          </cell>
          <cell r="AJ349">
            <v>34.299999999999997</v>
          </cell>
          <cell r="AK349">
            <v>15.86</v>
          </cell>
          <cell r="AL349">
            <v>28.42</v>
          </cell>
          <cell r="AM349">
            <v>48.65</v>
          </cell>
          <cell r="AN349">
            <v>11.7</v>
          </cell>
          <cell r="AO349">
            <v>66.8</v>
          </cell>
          <cell r="AP349">
            <v>95.54</v>
          </cell>
          <cell r="AQ349">
            <v>12.36</v>
          </cell>
          <cell r="AR349">
            <v>69.16</v>
          </cell>
          <cell r="AS349">
            <v>20.68</v>
          </cell>
          <cell r="AT349">
            <v>0</v>
          </cell>
          <cell r="AU349">
            <v>0</v>
          </cell>
          <cell r="AV349">
            <v>0</v>
          </cell>
          <cell r="AW349">
            <v>0</v>
          </cell>
          <cell r="AX349">
            <v>0</v>
          </cell>
          <cell r="AY349">
            <v>0</v>
          </cell>
          <cell r="AZ349">
            <v>0</v>
          </cell>
          <cell r="BA349">
            <v>0</v>
          </cell>
        </row>
        <row r="350">
          <cell r="B350">
            <v>14</v>
          </cell>
          <cell r="C350">
            <v>0</v>
          </cell>
          <cell r="D350">
            <v>0</v>
          </cell>
          <cell r="E350">
            <v>0</v>
          </cell>
          <cell r="F350">
            <v>0</v>
          </cell>
          <cell r="G350">
            <v>0</v>
          </cell>
          <cell r="H350">
            <v>0</v>
          </cell>
          <cell r="I350">
            <v>0</v>
          </cell>
          <cell r="J350">
            <v>0</v>
          </cell>
          <cell r="K350">
            <v>0</v>
          </cell>
          <cell r="L350">
            <v>0</v>
          </cell>
          <cell r="M350">
            <v>0</v>
          </cell>
          <cell r="N350">
            <v>26</v>
          </cell>
          <cell r="O350">
            <v>20.3</v>
          </cell>
          <cell r="P350">
            <v>54.3</v>
          </cell>
          <cell r="Q350">
            <v>32.799999999999997</v>
          </cell>
          <cell r="R350">
            <v>35.4</v>
          </cell>
          <cell r="S350">
            <v>14.8</v>
          </cell>
          <cell r="T350">
            <v>17.3</v>
          </cell>
          <cell r="U350">
            <v>36.1</v>
          </cell>
          <cell r="V350">
            <v>21.3</v>
          </cell>
          <cell r="W350">
            <v>42.7</v>
          </cell>
          <cell r="X350">
            <v>82.9</v>
          </cell>
          <cell r="Y350">
            <v>16.8</v>
          </cell>
          <cell r="Z350">
            <v>20.6</v>
          </cell>
          <cell r="AA350">
            <v>75.900000000000006</v>
          </cell>
          <cell r="AB350">
            <v>84</v>
          </cell>
          <cell r="AC350">
            <v>32.799999999999997</v>
          </cell>
          <cell r="AD350">
            <v>18.600000000000001</v>
          </cell>
          <cell r="AE350">
            <v>94.5</v>
          </cell>
          <cell r="AF350">
            <v>45.3</v>
          </cell>
          <cell r="AG350">
            <v>20.7</v>
          </cell>
          <cell r="AH350">
            <v>76.900000000000006</v>
          </cell>
          <cell r="AI350">
            <v>36.5</v>
          </cell>
          <cell r="AJ350">
            <v>30.6</v>
          </cell>
          <cell r="AK350">
            <v>19.489999999999998</v>
          </cell>
          <cell r="AL350">
            <v>34.82</v>
          </cell>
          <cell r="AM350">
            <v>56.75</v>
          </cell>
          <cell r="AN350">
            <v>13.21</v>
          </cell>
          <cell r="AO350">
            <v>49.62</v>
          </cell>
          <cell r="AP350">
            <v>99.93</v>
          </cell>
          <cell r="AQ350">
            <v>14.27</v>
          </cell>
          <cell r="AR350">
            <v>34.82</v>
          </cell>
          <cell r="AS350">
            <v>17.350000000000001</v>
          </cell>
          <cell r="AT350">
            <v>0</v>
          </cell>
          <cell r="AU350">
            <v>0</v>
          </cell>
          <cell r="AV350">
            <v>0</v>
          </cell>
          <cell r="AW350">
            <v>0</v>
          </cell>
          <cell r="AX350">
            <v>0</v>
          </cell>
          <cell r="AY350">
            <v>0</v>
          </cell>
          <cell r="AZ350">
            <v>0</v>
          </cell>
          <cell r="BA350">
            <v>0</v>
          </cell>
        </row>
        <row r="351">
          <cell r="B351">
            <v>15</v>
          </cell>
          <cell r="C351">
            <v>0</v>
          </cell>
          <cell r="D351">
            <v>0</v>
          </cell>
          <cell r="E351">
            <v>0</v>
          </cell>
          <cell r="F351">
            <v>0</v>
          </cell>
          <cell r="G351">
            <v>0</v>
          </cell>
          <cell r="H351">
            <v>0</v>
          </cell>
          <cell r="I351">
            <v>0</v>
          </cell>
          <cell r="J351">
            <v>0</v>
          </cell>
          <cell r="K351">
            <v>0</v>
          </cell>
          <cell r="L351">
            <v>0</v>
          </cell>
          <cell r="M351">
            <v>0</v>
          </cell>
          <cell r="N351">
            <v>24.6</v>
          </cell>
          <cell r="O351">
            <v>17.3</v>
          </cell>
          <cell r="P351">
            <v>64</v>
          </cell>
          <cell r="Q351">
            <v>35.6</v>
          </cell>
          <cell r="R351">
            <v>35.200000000000003</v>
          </cell>
          <cell r="S351">
            <v>17.5</v>
          </cell>
          <cell r="T351">
            <v>16.8</v>
          </cell>
          <cell r="U351">
            <v>30.5</v>
          </cell>
          <cell r="V351">
            <v>20.9</v>
          </cell>
          <cell r="W351">
            <v>54.3</v>
          </cell>
          <cell r="X351">
            <v>96.4</v>
          </cell>
          <cell r="Y351">
            <v>16.399999999999999</v>
          </cell>
          <cell r="Z351">
            <v>19.7</v>
          </cell>
          <cell r="AA351">
            <v>54.5</v>
          </cell>
          <cell r="AB351">
            <v>65</v>
          </cell>
          <cell r="AC351">
            <v>34.799999999999997</v>
          </cell>
          <cell r="AD351">
            <v>18.100000000000001</v>
          </cell>
          <cell r="AE351">
            <v>69.900000000000006</v>
          </cell>
          <cell r="AF351">
            <v>38</v>
          </cell>
          <cell r="AG351">
            <v>18.5</v>
          </cell>
          <cell r="AH351">
            <v>48</v>
          </cell>
          <cell r="AI351">
            <v>31.1</v>
          </cell>
          <cell r="AJ351">
            <v>31.8</v>
          </cell>
          <cell r="AK351">
            <v>20.93</v>
          </cell>
          <cell r="AL351">
            <v>42.21</v>
          </cell>
          <cell r="AM351">
            <v>74.05</v>
          </cell>
          <cell r="AN351">
            <v>17.75</v>
          </cell>
          <cell r="AO351">
            <v>41.34</v>
          </cell>
          <cell r="AP351">
            <v>215.2</v>
          </cell>
          <cell r="AQ351">
            <v>19.489999999999998</v>
          </cell>
          <cell r="AR351">
            <v>43.1</v>
          </cell>
          <cell r="AS351">
            <v>23.29</v>
          </cell>
          <cell r="AT351">
            <v>0</v>
          </cell>
          <cell r="AU351">
            <v>0</v>
          </cell>
          <cell r="AV351">
            <v>0</v>
          </cell>
          <cell r="AW351">
            <v>0</v>
          </cell>
          <cell r="AX351">
            <v>0</v>
          </cell>
          <cell r="AY351">
            <v>0</v>
          </cell>
          <cell r="AZ351">
            <v>0</v>
          </cell>
          <cell r="BA351">
            <v>0</v>
          </cell>
        </row>
        <row r="352">
          <cell r="B352">
            <v>16</v>
          </cell>
          <cell r="C352">
            <v>0</v>
          </cell>
          <cell r="D352">
            <v>0</v>
          </cell>
          <cell r="E352">
            <v>0</v>
          </cell>
          <cell r="F352">
            <v>0</v>
          </cell>
          <cell r="G352">
            <v>0</v>
          </cell>
          <cell r="H352">
            <v>0</v>
          </cell>
          <cell r="I352">
            <v>0</v>
          </cell>
          <cell r="J352">
            <v>0</v>
          </cell>
          <cell r="K352">
            <v>0</v>
          </cell>
          <cell r="L352">
            <v>0</v>
          </cell>
          <cell r="M352">
            <v>0</v>
          </cell>
          <cell r="N352">
            <v>28.1</v>
          </cell>
          <cell r="O352">
            <v>16.8</v>
          </cell>
          <cell r="P352">
            <v>62</v>
          </cell>
          <cell r="Q352">
            <v>37.200000000000003</v>
          </cell>
          <cell r="R352">
            <v>45.2</v>
          </cell>
          <cell r="S352">
            <v>24.5</v>
          </cell>
          <cell r="T352">
            <v>20</v>
          </cell>
          <cell r="U352">
            <v>32.9</v>
          </cell>
          <cell r="V352">
            <v>21.6</v>
          </cell>
          <cell r="W352">
            <v>41.5</v>
          </cell>
          <cell r="X352">
            <v>61.5</v>
          </cell>
          <cell r="Y352">
            <v>15.9</v>
          </cell>
          <cell r="Z352">
            <v>18.8</v>
          </cell>
          <cell r="AA352">
            <v>50</v>
          </cell>
          <cell r="AB352">
            <v>57.2</v>
          </cell>
          <cell r="AC352">
            <v>33.1</v>
          </cell>
          <cell r="AD352">
            <v>17.2</v>
          </cell>
          <cell r="AE352">
            <v>65.7</v>
          </cell>
          <cell r="AF352">
            <v>33.200000000000003</v>
          </cell>
          <cell r="AG352">
            <v>17.3</v>
          </cell>
          <cell r="AH352">
            <v>45.3</v>
          </cell>
          <cell r="AI352">
            <v>28.5</v>
          </cell>
          <cell r="AJ352">
            <v>31.7</v>
          </cell>
          <cell r="AK352">
            <v>18.170000000000002</v>
          </cell>
          <cell r="AL352">
            <v>32.57</v>
          </cell>
          <cell r="AM352">
            <v>53.62</v>
          </cell>
          <cell r="AN352">
            <v>12.36</v>
          </cell>
          <cell r="AO352">
            <v>37.17</v>
          </cell>
          <cell r="AP352">
            <v>153.53</v>
          </cell>
          <cell r="AQ352">
            <v>13.21</v>
          </cell>
          <cell r="AR352">
            <v>110.58</v>
          </cell>
          <cell r="AS352">
            <v>19.73</v>
          </cell>
          <cell r="AT352">
            <v>0</v>
          </cell>
          <cell r="AU352">
            <v>0</v>
          </cell>
          <cell r="AV352">
            <v>0</v>
          </cell>
          <cell r="AW352">
            <v>0</v>
          </cell>
          <cell r="AX352">
            <v>0</v>
          </cell>
          <cell r="AY352">
            <v>0</v>
          </cell>
          <cell r="AZ352">
            <v>0</v>
          </cell>
          <cell r="BA352">
            <v>0</v>
          </cell>
        </row>
        <row r="353">
          <cell r="B353">
            <v>17</v>
          </cell>
          <cell r="C353">
            <v>0</v>
          </cell>
          <cell r="D353">
            <v>0</v>
          </cell>
          <cell r="E353">
            <v>0</v>
          </cell>
          <cell r="F353">
            <v>0</v>
          </cell>
          <cell r="G353">
            <v>0</v>
          </cell>
          <cell r="H353">
            <v>0</v>
          </cell>
          <cell r="I353">
            <v>0</v>
          </cell>
          <cell r="J353">
            <v>0</v>
          </cell>
          <cell r="K353">
            <v>0</v>
          </cell>
          <cell r="L353">
            <v>0</v>
          </cell>
          <cell r="M353">
            <v>0</v>
          </cell>
          <cell r="N353">
            <v>22.6</v>
          </cell>
          <cell r="O353">
            <v>18.5</v>
          </cell>
          <cell r="P353">
            <v>51.3</v>
          </cell>
          <cell r="Q353">
            <v>108.3</v>
          </cell>
          <cell r="R353">
            <v>94.4</v>
          </cell>
          <cell r="S353">
            <v>16.7</v>
          </cell>
          <cell r="T353">
            <v>16.3</v>
          </cell>
          <cell r="U353">
            <v>35.299999999999997</v>
          </cell>
          <cell r="V353">
            <v>20.5</v>
          </cell>
          <cell r="W353">
            <v>48</v>
          </cell>
          <cell r="X353">
            <v>56.1</v>
          </cell>
          <cell r="Y353">
            <v>17.5</v>
          </cell>
          <cell r="Z353">
            <v>27.8</v>
          </cell>
          <cell r="AA353">
            <v>44.1</v>
          </cell>
          <cell r="AB353">
            <v>44.1</v>
          </cell>
          <cell r="AC353">
            <v>31.7</v>
          </cell>
          <cell r="AD353">
            <v>16.5</v>
          </cell>
          <cell r="AE353">
            <v>88.7</v>
          </cell>
          <cell r="AF353">
            <v>30.3</v>
          </cell>
          <cell r="AG353">
            <v>16.3</v>
          </cell>
          <cell r="AH353">
            <v>68.3</v>
          </cell>
          <cell r="AI353">
            <v>26.4</v>
          </cell>
          <cell r="AJ353">
            <v>37.1</v>
          </cell>
          <cell r="AK353">
            <v>15.86</v>
          </cell>
          <cell r="AL353">
            <v>21.43</v>
          </cell>
          <cell r="AM353">
            <v>28.42</v>
          </cell>
          <cell r="AN353">
            <v>12.17</v>
          </cell>
          <cell r="AO353">
            <v>34.82</v>
          </cell>
          <cell r="AP353">
            <v>88.49</v>
          </cell>
          <cell r="AQ353">
            <v>12.98</v>
          </cell>
          <cell r="AR353">
            <v>57.82</v>
          </cell>
          <cell r="AS353">
            <v>36.770000000000003</v>
          </cell>
          <cell r="AT353">
            <v>0</v>
          </cell>
          <cell r="AU353">
            <v>0</v>
          </cell>
          <cell r="AV353">
            <v>0</v>
          </cell>
          <cell r="AW353">
            <v>0</v>
          </cell>
          <cell r="AX353">
            <v>0</v>
          </cell>
          <cell r="AY353">
            <v>0</v>
          </cell>
          <cell r="AZ353">
            <v>0</v>
          </cell>
          <cell r="BA353">
            <v>0</v>
          </cell>
        </row>
        <row r="354">
          <cell r="B354">
            <v>18</v>
          </cell>
          <cell r="C354">
            <v>0</v>
          </cell>
          <cell r="D354">
            <v>0</v>
          </cell>
          <cell r="E354">
            <v>0</v>
          </cell>
          <cell r="F354">
            <v>0</v>
          </cell>
          <cell r="G354">
            <v>0</v>
          </cell>
          <cell r="H354">
            <v>0</v>
          </cell>
          <cell r="I354">
            <v>0</v>
          </cell>
          <cell r="J354">
            <v>0</v>
          </cell>
          <cell r="K354">
            <v>0</v>
          </cell>
          <cell r="L354">
            <v>0</v>
          </cell>
          <cell r="M354">
            <v>0</v>
          </cell>
          <cell r="N354">
            <v>23</v>
          </cell>
          <cell r="O354">
            <v>21.2</v>
          </cell>
          <cell r="P354">
            <v>64</v>
          </cell>
          <cell r="Q354">
            <v>74.599999999999994</v>
          </cell>
          <cell r="R354">
            <v>132.19999999999999</v>
          </cell>
          <cell r="S354">
            <v>15.2</v>
          </cell>
          <cell r="T354">
            <v>25.4</v>
          </cell>
          <cell r="U354">
            <v>35.5</v>
          </cell>
          <cell r="V354">
            <v>18.5</v>
          </cell>
          <cell r="W354">
            <v>35.299999999999997</v>
          </cell>
          <cell r="X354">
            <v>47.6</v>
          </cell>
          <cell r="Y354">
            <v>15.9</v>
          </cell>
          <cell r="Z354">
            <v>21.4</v>
          </cell>
          <cell r="AA354">
            <v>60.3</v>
          </cell>
          <cell r="AB354">
            <v>40.1</v>
          </cell>
          <cell r="AC354">
            <v>24.5</v>
          </cell>
          <cell r="AD354">
            <v>15.5</v>
          </cell>
          <cell r="AE354">
            <v>64.8</v>
          </cell>
          <cell r="AF354">
            <v>27.3</v>
          </cell>
          <cell r="AG354">
            <v>15.5</v>
          </cell>
          <cell r="AH354">
            <v>44</v>
          </cell>
          <cell r="AI354">
            <v>25.6</v>
          </cell>
          <cell r="AJ354">
            <v>32.700000000000003</v>
          </cell>
          <cell r="AK354">
            <v>15.18</v>
          </cell>
          <cell r="AL354">
            <v>37.979999999999997</v>
          </cell>
          <cell r="AM354">
            <v>79.13</v>
          </cell>
          <cell r="AN354">
            <v>17.350000000000001</v>
          </cell>
          <cell r="AO354">
            <v>37.17</v>
          </cell>
          <cell r="AP354">
            <v>166.93</v>
          </cell>
          <cell r="AQ354">
            <v>19.04</v>
          </cell>
          <cell r="AR354">
            <v>63.34</v>
          </cell>
          <cell r="AS354">
            <v>22.74</v>
          </cell>
          <cell r="AT354">
            <v>0</v>
          </cell>
          <cell r="AU354">
            <v>0</v>
          </cell>
          <cell r="AV354">
            <v>0</v>
          </cell>
          <cell r="AW354">
            <v>0</v>
          </cell>
          <cell r="AX354">
            <v>0</v>
          </cell>
          <cell r="AY354">
            <v>0</v>
          </cell>
          <cell r="AZ354">
            <v>0</v>
          </cell>
          <cell r="BA354">
            <v>0</v>
          </cell>
        </row>
        <row r="355">
          <cell r="B355">
            <v>19</v>
          </cell>
          <cell r="C355">
            <v>0</v>
          </cell>
          <cell r="D355">
            <v>0</v>
          </cell>
          <cell r="E355">
            <v>0</v>
          </cell>
          <cell r="F355">
            <v>0</v>
          </cell>
          <cell r="G355">
            <v>0</v>
          </cell>
          <cell r="H355">
            <v>0</v>
          </cell>
          <cell r="I355">
            <v>0</v>
          </cell>
          <cell r="J355">
            <v>0</v>
          </cell>
          <cell r="K355">
            <v>0</v>
          </cell>
          <cell r="L355">
            <v>0</v>
          </cell>
          <cell r="M355">
            <v>0</v>
          </cell>
          <cell r="N355">
            <v>24</v>
          </cell>
          <cell r="O355">
            <v>17.600000000000001</v>
          </cell>
          <cell r="P355">
            <v>43.2</v>
          </cell>
          <cell r="Q355">
            <v>46.7</v>
          </cell>
          <cell r="R355">
            <v>68.8</v>
          </cell>
          <cell r="S355">
            <v>14.2</v>
          </cell>
          <cell r="T355">
            <v>47.6</v>
          </cell>
          <cell r="U355">
            <v>39.700000000000003</v>
          </cell>
          <cell r="V355">
            <v>20.2</v>
          </cell>
          <cell r="W355">
            <v>34.6</v>
          </cell>
          <cell r="X355">
            <v>66.599999999999994</v>
          </cell>
          <cell r="Y355">
            <v>17.8</v>
          </cell>
          <cell r="Z355">
            <v>20.9</v>
          </cell>
          <cell r="AA355">
            <v>54.5</v>
          </cell>
          <cell r="AB355">
            <v>33.4</v>
          </cell>
          <cell r="AC355">
            <v>19.100000000000001</v>
          </cell>
          <cell r="AD355">
            <v>14.7</v>
          </cell>
          <cell r="AE355">
            <v>57.6</v>
          </cell>
          <cell r="AF355">
            <v>24.5</v>
          </cell>
          <cell r="AG355">
            <v>15.2</v>
          </cell>
          <cell r="AH355">
            <v>30.6</v>
          </cell>
          <cell r="AI355">
            <v>22.7</v>
          </cell>
          <cell r="AJ355">
            <v>40.799999999999997</v>
          </cell>
          <cell r="AK355">
            <v>14.27</v>
          </cell>
          <cell r="AL355">
            <v>43.99</v>
          </cell>
          <cell r="AM355">
            <v>102.91</v>
          </cell>
          <cell r="AN355">
            <v>24.7</v>
          </cell>
          <cell r="AO355">
            <v>45.82</v>
          </cell>
          <cell r="AP355">
            <v>250.18</v>
          </cell>
          <cell r="AQ355">
            <v>27.13</v>
          </cell>
          <cell r="AR355">
            <v>52.6</v>
          </cell>
          <cell r="AS355">
            <v>26.5</v>
          </cell>
          <cell r="AT355">
            <v>0</v>
          </cell>
          <cell r="AU355">
            <v>0</v>
          </cell>
          <cell r="AV355">
            <v>0</v>
          </cell>
          <cell r="AW355">
            <v>0</v>
          </cell>
          <cell r="AX355">
            <v>0</v>
          </cell>
          <cell r="AY355">
            <v>0</v>
          </cell>
          <cell r="AZ355">
            <v>0</v>
          </cell>
          <cell r="BA355">
            <v>0</v>
          </cell>
        </row>
        <row r="356">
          <cell r="B356">
            <v>20</v>
          </cell>
          <cell r="C356">
            <v>0</v>
          </cell>
          <cell r="D356">
            <v>0</v>
          </cell>
          <cell r="E356">
            <v>0</v>
          </cell>
          <cell r="F356">
            <v>0</v>
          </cell>
          <cell r="G356">
            <v>0</v>
          </cell>
          <cell r="H356">
            <v>0</v>
          </cell>
          <cell r="I356">
            <v>0</v>
          </cell>
          <cell r="J356">
            <v>0</v>
          </cell>
          <cell r="K356">
            <v>0</v>
          </cell>
          <cell r="L356">
            <v>0</v>
          </cell>
          <cell r="M356">
            <v>0</v>
          </cell>
          <cell r="N356">
            <v>22.1</v>
          </cell>
          <cell r="O356">
            <v>16.5</v>
          </cell>
          <cell r="P356">
            <v>50.8</v>
          </cell>
          <cell r="Q356">
            <v>52.4</v>
          </cell>
          <cell r="R356">
            <v>64.8</v>
          </cell>
          <cell r="S356">
            <v>24.3</v>
          </cell>
          <cell r="T356">
            <v>23.4</v>
          </cell>
          <cell r="U356">
            <v>55.1</v>
          </cell>
          <cell r="V356">
            <v>22.3</v>
          </cell>
          <cell r="W356">
            <v>86.5</v>
          </cell>
          <cell r="X356">
            <v>50.1</v>
          </cell>
          <cell r="Y356">
            <v>16.399999999999999</v>
          </cell>
          <cell r="Z356">
            <v>30.5</v>
          </cell>
          <cell r="AA356">
            <v>48.3</v>
          </cell>
          <cell r="AB356">
            <v>28.7</v>
          </cell>
          <cell r="AC356">
            <v>25.3</v>
          </cell>
          <cell r="AD356">
            <v>15</v>
          </cell>
          <cell r="AE356">
            <v>50.3</v>
          </cell>
          <cell r="AF356">
            <v>23.2</v>
          </cell>
          <cell r="AH356">
            <v>33.299999999999997</v>
          </cell>
          <cell r="AI356">
            <v>20.3</v>
          </cell>
          <cell r="AJ356">
            <v>31.1</v>
          </cell>
          <cell r="AK356">
            <v>14.56</v>
          </cell>
          <cell r="AL356">
            <v>38.799999999999997</v>
          </cell>
          <cell r="AM356">
            <v>84.4</v>
          </cell>
          <cell r="AN356">
            <v>16.21</v>
          </cell>
          <cell r="AO356">
            <v>36.380000000000003</v>
          </cell>
          <cell r="AP356">
            <v>172.86</v>
          </cell>
          <cell r="AQ356">
            <v>17.75</v>
          </cell>
          <cell r="AR356">
            <v>49.62</v>
          </cell>
          <cell r="AS356">
            <v>31.14</v>
          </cell>
          <cell r="AT356">
            <v>0</v>
          </cell>
          <cell r="AU356">
            <v>0</v>
          </cell>
          <cell r="AV356">
            <v>0</v>
          </cell>
          <cell r="AW356">
            <v>0</v>
          </cell>
          <cell r="AX356">
            <v>0</v>
          </cell>
          <cell r="AY356">
            <v>0</v>
          </cell>
          <cell r="AZ356">
            <v>0</v>
          </cell>
          <cell r="BA356">
            <v>0</v>
          </cell>
        </row>
        <row r="357">
          <cell r="B357">
            <v>21</v>
          </cell>
          <cell r="C357">
            <v>0</v>
          </cell>
          <cell r="D357">
            <v>0</v>
          </cell>
          <cell r="E357">
            <v>0</v>
          </cell>
          <cell r="F357">
            <v>0</v>
          </cell>
          <cell r="G357">
            <v>0</v>
          </cell>
          <cell r="H357">
            <v>0</v>
          </cell>
          <cell r="I357">
            <v>0</v>
          </cell>
          <cell r="J357">
            <v>0</v>
          </cell>
          <cell r="K357">
            <v>0</v>
          </cell>
          <cell r="L357">
            <v>0</v>
          </cell>
          <cell r="M357">
            <v>0</v>
          </cell>
          <cell r="N357">
            <v>37.299999999999997</v>
          </cell>
          <cell r="O357">
            <v>17.3</v>
          </cell>
          <cell r="P357">
            <v>87.6</v>
          </cell>
          <cell r="Q357">
            <v>37.1</v>
          </cell>
          <cell r="R357">
            <v>98.1</v>
          </cell>
          <cell r="S357">
            <v>22</v>
          </cell>
          <cell r="T357">
            <v>19</v>
          </cell>
          <cell r="U357">
            <v>45</v>
          </cell>
          <cell r="V357">
            <v>21.7</v>
          </cell>
          <cell r="W357">
            <v>87.5</v>
          </cell>
          <cell r="X357">
            <v>87.1</v>
          </cell>
          <cell r="Y357">
            <v>15.5</v>
          </cell>
          <cell r="Z357">
            <v>23.3</v>
          </cell>
          <cell r="AA357">
            <v>57.9</v>
          </cell>
          <cell r="AB357">
            <v>26.4</v>
          </cell>
          <cell r="AC357">
            <v>19.100000000000001</v>
          </cell>
          <cell r="AD357">
            <v>14</v>
          </cell>
          <cell r="AE357">
            <v>50</v>
          </cell>
          <cell r="AF357">
            <v>22.6</v>
          </cell>
          <cell r="AH357">
            <v>41.4</v>
          </cell>
          <cell r="AI357">
            <v>20.5</v>
          </cell>
          <cell r="AJ357">
            <v>27.8</v>
          </cell>
          <cell r="AK357">
            <v>14.27</v>
          </cell>
          <cell r="AL357">
            <v>43.1</v>
          </cell>
          <cell r="AM357">
            <v>101.41</v>
          </cell>
          <cell r="AN357">
            <v>13.71</v>
          </cell>
          <cell r="AO357">
            <v>36.380000000000003</v>
          </cell>
          <cell r="AP357">
            <v>238.22</v>
          </cell>
          <cell r="AQ357">
            <v>14.86</v>
          </cell>
          <cell r="AR357">
            <v>41.34</v>
          </cell>
          <cell r="AS357">
            <v>26.5</v>
          </cell>
          <cell r="AT357">
            <v>0</v>
          </cell>
          <cell r="AU357">
            <v>0</v>
          </cell>
          <cell r="AV357">
            <v>0</v>
          </cell>
          <cell r="AW357">
            <v>0</v>
          </cell>
          <cell r="AX357">
            <v>0</v>
          </cell>
          <cell r="AY357">
            <v>0</v>
          </cell>
          <cell r="AZ357">
            <v>0</v>
          </cell>
          <cell r="BA357">
            <v>0</v>
          </cell>
        </row>
        <row r="358">
          <cell r="B358">
            <v>22</v>
          </cell>
          <cell r="C358">
            <v>0</v>
          </cell>
          <cell r="D358">
            <v>0</v>
          </cell>
          <cell r="E358">
            <v>0</v>
          </cell>
          <cell r="F358">
            <v>0</v>
          </cell>
          <cell r="G358">
            <v>0</v>
          </cell>
          <cell r="H358">
            <v>0</v>
          </cell>
          <cell r="I358">
            <v>0</v>
          </cell>
          <cell r="J358">
            <v>0</v>
          </cell>
          <cell r="K358">
            <v>0</v>
          </cell>
          <cell r="L358">
            <v>0</v>
          </cell>
          <cell r="M358">
            <v>0</v>
          </cell>
          <cell r="N358">
            <v>25</v>
          </cell>
          <cell r="O358">
            <v>15.2</v>
          </cell>
          <cell r="P358">
            <v>44.5</v>
          </cell>
          <cell r="Q358">
            <v>33</v>
          </cell>
          <cell r="R358">
            <v>65.7</v>
          </cell>
          <cell r="S358">
            <v>18.600000000000001</v>
          </cell>
          <cell r="T358">
            <v>17.100000000000001</v>
          </cell>
          <cell r="U358">
            <v>47.1</v>
          </cell>
          <cell r="V358">
            <v>19.100000000000001</v>
          </cell>
          <cell r="W358">
            <v>80.400000000000006</v>
          </cell>
          <cell r="X358">
            <v>54</v>
          </cell>
          <cell r="Y358">
            <v>15.5</v>
          </cell>
          <cell r="Z358">
            <v>21.1</v>
          </cell>
          <cell r="AA358">
            <v>59.5</v>
          </cell>
          <cell r="AB358">
            <v>50.1</v>
          </cell>
          <cell r="AC358">
            <v>18.100000000000001</v>
          </cell>
          <cell r="AD358">
            <v>13</v>
          </cell>
          <cell r="AE358">
            <v>43.9</v>
          </cell>
          <cell r="AF358">
            <v>21.6</v>
          </cell>
          <cell r="AH358">
            <v>32</v>
          </cell>
          <cell r="AI358">
            <v>19.100000000000001</v>
          </cell>
          <cell r="AJ358">
            <v>36.5</v>
          </cell>
          <cell r="AK358">
            <v>13.71</v>
          </cell>
          <cell r="AL358">
            <v>29.08</v>
          </cell>
          <cell r="AM358">
            <v>57.82</v>
          </cell>
          <cell r="AN358">
            <v>12.36</v>
          </cell>
          <cell r="AO358">
            <v>31.85</v>
          </cell>
          <cell r="AP358">
            <v>110.58</v>
          </cell>
          <cell r="AQ358">
            <v>13.21</v>
          </cell>
          <cell r="AR358">
            <v>38.799999999999997</v>
          </cell>
          <cell r="AS358">
            <v>21.95</v>
          </cell>
          <cell r="AT358">
            <v>0</v>
          </cell>
          <cell r="AU358">
            <v>0</v>
          </cell>
          <cell r="AV358">
            <v>0</v>
          </cell>
          <cell r="AW358">
            <v>0</v>
          </cell>
          <cell r="AX358">
            <v>0</v>
          </cell>
          <cell r="AY358">
            <v>0</v>
          </cell>
          <cell r="AZ358">
            <v>0</v>
          </cell>
          <cell r="BA358">
            <v>0</v>
          </cell>
        </row>
        <row r="359">
          <cell r="B359">
            <v>23</v>
          </cell>
          <cell r="C359">
            <v>0</v>
          </cell>
          <cell r="D359">
            <v>0</v>
          </cell>
          <cell r="E359">
            <v>0</v>
          </cell>
          <cell r="F359">
            <v>0</v>
          </cell>
          <cell r="G359">
            <v>0</v>
          </cell>
          <cell r="H359">
            <v>0</v>
          </cell>
          <cell r="I359">
            <v>0</v>
          </cell>
          <cell r="J359">
            <v>0</v>
          </cell>
          <cell r="K359">
            <v>0</v>
          </cell>
          <cell r="L359">
            <v>0</v>
          </cell>
          <cell r="M359">
            <v>0</v>
          </cell>
          <cell r="N359">
            <v>24</v>
          </cell>
          <cell r="O359">
            <v>16.8</v>
          </cell>
          <cell r="P359">
            <v>35.200000000000003</v>
          </cell>
          <cell r="Q359">
            <v>29.6</v>
          </cell>
          <cell r="R359">
            <v>67.5</v>
          </cell>
          <cell r="S359">
            <v>19.5</v>
          </cell>
          <cell r="T359">
            <v>46</v>
          </cell>
          <cell r="U359">
            <v>38.700000000000003</v>
          </cell>
          <cell r="V359">
            <v>18.8</v>
          </cell>
          <cell r="W359">
            <v>37.9</v>
          </cell>
          <cell r="X359">
            <v>53.2</v>
          </cell>
          <cell r="Y359">
            <v>15</v>
          </cell>
          <cell r="Z359">
            <v>20.6</v>
          </cell>
          <cell r="AA359">
            <v>50.8</v>
          </cell>
          <cell r="AB359">
            <v>33.9</v>
          </cell>
          <cell r="AC359">
            <v>18.600000000000001</v>
          </cell>
          <cell r="AD359">
            <v>11.7</v>
          </cell>
          <cell r="AE359">
            <v>38.5</v>
          </cell>
          <cell r="AF359">
            <v>21.7</v>
          </cell>
          <cell r="AH359">
            <v>29.3</v>
          </cell>
          <cell r="AI359">
            <v>27.2</v>
          </cell>
          <cell r="AJ359">
            <v>29.5</v>
          </cell>
          <cell r="AK359">
            <v>12.76</v>
          </cell>
          <cell r="AL359">
            <v>25.29</v>
          </cell>
          <cell r="AM359">
            <v>49.62</v>
          </cell>
          <cell r="AN359">
            <v>11.7</v>
          </cell>
          <cell r="AO359">
            <v>29.08</v>
          </cell>
          <cell r="AP359">
            <v>98.45</v>
          </cell>
          <cell r="AQ359">
            <v>12.36</v>
          </cell>
          <cell r="AR359">
            <v>39.64</v>
          </cell>
          <cell r="AS359">
            <v>22.74</v>
          </cell>
          <cell r="AT359">
            <v>0</v>
          </cell>
          <cell r="AU359">
            <v>0</v>
          </cell>
          <cell r="AV359">
            <v>0</v>
          </cell>
          <cell r="AW359">
            <v>0</v>
          </cell>
          <cell r="AX359">
            <v>0</v>
          </cell>
          <cell r="AY359">
            <v>0</v>
          </cell>
          <cell r="AZ359">
            <v>0</v>
          </cell>
          <cell r="BA359">
            <v>0</v>
          </cell>
        </row>
        <row r="360">
          <cell r="B360">
            <v>24</v>
          </cell>
          <cell r="C360">
            <v>0</v>
          </cell>
          <cell r="D360">
            <v>0</v>
          </cell>
          <cell r="E360">
            <v>0</v>
          </cell>
          <cell r="F360">
            <v>0</v>
          </cell>
          <cell r="G360">
            <v>0</v>
          </cell>
          <cell r="H360">
            <v>0</v>
          </cell>
          <cell r="I360">
            <v>0</v>
          </cell>
          <cell r="J360">
            <v>0</v>
          </cell>
          <cell r="K360">
            <v>0</v>
          </cell>
          <cell r="L360">
            <v>0</v>
          </cell>
          <cell r="M360">
            <v>0</v>
          </cell>
          <cell r="N360">
            <v>22.3</v>
          </cell>
          <cell r="O360">
            <v>16.5</v>
          </cell>
          <cell r="P360">
            <v>47.5</v>
          </cell>
          <cell r="Q360">
            <v>26.5</v>
          </cell>
          <cell r="R360">
            <v>54.7</v>
          </cell>
          <cell r="S360">
            <v>20.8</v>
          </cell>
          <cell r="T360">
            <v>18.5</v>
          </cell>
          <cell r="U360">
            <v>34</v>
          </cell>
          <cell r="V360">
            <v>20.2</v>
          </cell>
          <cell r="W360">
            <v>48.3</v>
          </cell>
          <cell r="X360">
            <v>48.7</v>
          </cell>
          <cell r="Y360">
            <v>14.6</v>
          </cell>
          <cell r="Z360">
            <v>18.8</v>
          </cell>
          <cell r="AA360">
            <v>45.8</v>
          </cell>
          <cell r="AB360">
            <v>30.5</v>
          </cell>
          <cell r="AC360">
            <v>19.100000000000001</v>
          </cell>
          <cell r="AD360">
            <v>11.7</v>
          </cell>
          <cell r="AE360">
            <v>35</v>
          </cell>
          <cell r="AF360">
            <v>21.6</v>
          </cell>
          <cell r="AH360">
            <v>26.7</v>
          </cell>
          <cell r="AI360">
            <v>24.2</v>
          </cell>
          <cell r="AJ360">
            <v>27.8</v>
          </cell>
          <cell r="AK360">
            <v>14.27</v>
          </cell>
          <cell r="AL360">
            <v>24.7</v>
          </cell>
          <cell r="AM360">
            <v>41.34</v>
          </cell>
          <cell r="AN360">
            <v>11.44</v>
          </cell>
          <cell r="AO360">
            <v>38.799999999999997</v>
          </cell>
          <cell r="AP360">
            <v>84.4</v>
          </cell>
          <cell r="AQ360">
            <v>12</v>
          </cell>
          <cell r="AR360">
            <v>36.380000000000003</v>
          </cell>
          <cell r="AS360">
            <v>21.95</v>
          </cell>
          <cell r="AT360">
            <v>0</v>
          </cell>
          <cell r="AU360">
            <v>0</v>
          </cell>
          <cell r="AV360">
            <v>0</v>
          </cell>
          <cell r="AW360">
            <v>0</v>
          </cell>
          <cell r="AX360">
            <v>0</v>
          </cell>
          <cell r="AY360">
            <v>0</v>
          </cell>
          <cell r="AZ360">
            <v>0</v>
          </cell>
          <cell r="BA360">
            <v>0</v>
          </cell>
        </row>
        <row r="361">
          <cell r="B361">
            <v>25</v>
          </cell>
          <cell r="C361">
            <v>0</v>
          </cell>
          <cell r="D361">
            <v>0</v>
          </cell>
          <cell r="E361">
            <v>0</v>
          </cell>
          <cell r="F361">
            <v>0</v>
          </cell>
          <cell r="G361">
            <v>0</v>
          </cell>
          <cell r="H361">
            <v>0</v>
          </cell>
          <cell r="I361">
            <v>0</v>
          </cell>
          <cell r="J361">
            <v>0</v>
          </cell>
          <cell r="K361">
            <v>0</v>
          </cell>
          <cell r="L361">
            <v>0</v>
          </cell>
          <cell r="M361">
            <v>0</v>
          </cell>
          <cell r="N361">
            <v>20.3</v>
          </cell>
          <cell r="O361">
            <v>14.4</v>
          </cell>
          <cell r="P361">
            <v>75.900000000000006</v>
          </cell>
          <cell r="Q361">
            <v>25.4</v>
          </cell>
          <cell r="R361">
            <v>43.2</v>
          </cell>
          <cell r="S361">
            <v>20.7</v>
          </cell>
          <cell r="T361">
            <v>16.399999999999999</v>
          </cell>
          <cell r="U361">
            <v>33.1</v>
          </cell>
          <cell r="V361">
            <v>30.8</v>
          </cell>
          <cell r="W361">
            <v>68.3</v>
          </cell>
          <cell r="X361">
            <v>39.700000000000003</v>
          </cell>
          <cell r="Y361">
            <v>25.5</v>
          </cell>
          <cell r="Z361">
            <v>19.2</v>
          </cell>
          <cell r="AA361">
            <v>42.1</v>
          </cell>
          <cell r="AB361">
            <v>29.1</v>
          </cell>
          <cell r="AC361">
            <v>34.1</v>
          </cell>
          <cell r="AD361">
            <v>11.7</v>
          </cell>
          <cell r="AE361">
            <v>31.6</v>
          </cell>
          <cell r="AF361">
            <v>21.8</v>
          </cell>
          <cell r="AH361">
            <v>26.7</v>
          </cell>
          <cell r="AI361">
            <v>19.399999999999999</v>
          </cell>
          <cell r="AJ361">
            <v>30.2</v>
          </cell>
          <cell r="AK361">
            <v>15.18</v>
          </cell>
          <cell r="AL361">
            <v>22.47</v>
          </cell>
          <cell r="AM361">
            <v>32.57</v>
          </cell>
          <cell r="AN361">
            <v>11.15</v>
          </cell>
          <cell r="AO361">
            <v>29.75</v>
          </cell>
          <cell r="AP361">
            <v>72.81</v>
          </cell>
          <cell r="AQ361">
            <v>11.56</v>
          </cell>
          <cell r="AR361">
            <v>34.82</v>
          </cell>
          <cell r="AS361">
            <v>24.7</v>
          </cell>
          <cell r="AT361">
            <v>0</v>
          </cell>
          <cell r="AU361">
            <v>0</v>
          </cell>
          <cell r="AV361">
            <v>0</v>
          </cell>
          <cell r="AW361">
            <v>0</v>
          </cell>
          <cell r="AX361">
            <v>0</v>
          </cell>
          <cell r="AY361">
            <v>0</v>
          </cell>
          <cell r="AZ361">
            <v>0</v>
          </cell>
          <cell r="BA361">
            <v>0</v>
          </cell>
        </row>
        <row r="362">
          <cell r="B362">
            <v>26</v>
          </cell>
          <cell r="C362">
            <v>0</v>
          </cell>
          <cell r="D362">
            <v>0</v>
          </cell>
          <cell r="E362">
            <v>0</v>
          </cell>
          <cell r="F362">
            <v>0</v>
          </cell>
          <cell r="G362">
            <v>0</v>
          </cell>
          <cell r="H362">
            <v>0</v>
          </cell>
          <cell r="I362">
            <v>0</v>
          </cell>
          <cell r="J362">
            <v>0</v>
          </cell>
          <cell r="K362">
            <v>0</v>
          </cell>
          <cell r="L362">
            <v>0</v>
          </cell>
          <cell r="M362">
            <v>0</v>
          </cell>
          <cell r="N362">
            <v>18.5</v>
          </cell>
          <cell r="O362">
            <v>14.4</v>
          </cell>
          <cell r="P362">
            <v>52.6</v>
          </cell>
          <cell r="Q362">
            <v>33.299999999999997</v>
          </cell>
          <cell r="R362">
            <v>38.9</v>
          </cell>
          <cell r="S362">
            <v>20.2</v>
          </cell>
          <cell r="T362">
            <v>16.8</v>
          </cell>
          <cell r="U362">
            <v>32.9</v>
          </cell>
          <cell r="V362">
            <v>26.7</v>
          </cell>
          <cell r="W362">
            <v>41.2</v>
          </cell>
          <cell r="X362">
            <v>43.1</v>
          </cell>
          <cell r="Y362">
            <v>17.3</v>
          </cell>
          <cell r="Z362">
            <v>17.7</v>
          </cell>
          <cell r="AA362">
            <v>37.799999999999997</v>
          </cell>
          <cell r="AB362">
            <v>25</v>
          </cell>
          <cell r="AC362">
            <v>30.4</v>
          </cell>
          <cell r="AD362">
            <v>11.7</v>
          </cell>
          <cell r="AE362">
            <v>31.8</v>
          </cell>
          <cell r="AF362">
            <v>21.7</v>
          </cell>
          <cell r="AH362">
            <v>32</v>
          </cell>
          <cell r="AI362">
            <v>16.3</v>
          </cell>
          <cell r="AJ362">
            <v>36.799999999999997</v>
          </cell>
          <cell r="AK362">
            <v>14.27</v>
          </cell>
          <cell r="AL362">
            <v>20.440000000000001</v>
          </cell>
          <cell r="AM362">
            <v>29.08</v>
          </cell>
          <cell r="AN362">
            <v>11.02</v>
          </cell>
          <cell r="AO362">
            <v>29.08</v>
          </cell>
          <cell r="AP362">
            <v>61.09</v>
          </cell>
          <cell r="AQ362">
            <v>11.33</v>
          </cell>
          <cell r="AR362">
            <v>55.69</v>
          </cell>
          <cell r="AS362">
            <v>23.56</v>
          </cell>
          <cell r="AT362">
            <v>0</v>
          </cell>
          <cell r="AU362">
            <v>0</v>
          </cell>
          <cell r="AV362">
            <v>0</v>
          </cell>
          <cell r="AW362">
            <v>0</v>
          </cell>
          <cell r="AX362">
            <v>0</v>
          </cell>
          <cell r="AY362">
            <v>0</v>
          </cell>
          <cell r="AZ362">
            <v>0</v>
          </cell>
          <cell r="BA362">
            <v>0</v>
          </cell>
        </row>
        <row r="363">
          <cell r="B363">
            <v>27</v>
          </cell>
          <cell r="C363">
            <v>0</v>
          </cell>
          <cell r="D363">
            <v>0</v>
          </cell>
          <cell r="E363">
            <v>0</v>
          </cell>
          <cell r="F363">
            <v>0</v>
          </cell>
          <cell r="G363">
            <v>0</v>
          </cell>
          <cell r="H363">
            <v>0</v>
          </cell>
          <cell r="I363">
            <v>0</v>
          </cell>
          <cell r="J363">
            <v>0</v>
          </cell>
          <cell r="K363">
            <v>0</v>
          </cell>
          <cell r="L363">
            <v>0</v>
          </cell>
          <cell r="M363">
            <v>0</v>
          </cell>
          <cell r="N363">
            <v>24</v>
          </cell>
          <cell r="O363">
            <v>14.4</v>
          </cell>
          <cell r="P363">
            <v>47.5</v>
          </cell>
          <cell r="Q363">
            <v>22.6</v>
          </cell>
          <cell r="R363">
            <v>36.299999999999997</v>
          </cell>
          <cell r="S363">
            <v>20.3</v>
          </cell>
          <cell r="T363">
            <v>15.2</v>
          </cell>
          <cell r="U363">
            <v>27.2</v>
          </cell>
          <cell r="V363">
            <v>20.9</v>
          </cell>
          <cell r="W363">
            <v>39.1</v>
          </cell>
          <cell r="X363">
            <v>35.799999999999997</v>
          </cell>
          <cell r="Y363">
            <v>16.5</v>
          </cell>
          <cell r="Z363">
            <v>19</v>
          </cell>
          <cell r="AA363">
            <v>33.4</v>
          </cell>
          <cell r="AB363">
            <v>21.5</v>
          </cell>
          <cell r="AC363">
            <v>27.4</v>
          </cell>
          <cell r="AD363">
            <v>11.7</v>
          </cell>
          <cell r="AE363">
            <v>56.3</v>
          </cell>
          <cell r="AF363">
            <v>27.8</v>
          </cell>
          <cell r="AH363">
            <v>24.4</v>
          </cell>
          <cell r="AI363">
            <v>16.7</v>
          </cell>
          <cell r="AJ363">
            <v>30.8</v>
          </cell>
          <cell r="AK363">
            <v>14.56</v>
          </cell>
          <cell r="AL363">
            <v>19.04</v>
          </cell>
          <cell r="AM363">
            <v>25.29</v>
          </cell>
          <cell r="AN363">
            <v>10.97</v>
          </cell>
          <cell r="AO363">
            <v>27.77</v>
          </cell>
          <cell r="AP363">
            <v>50.6</v>
          </cell>
          <cell r="AQ363">
            <v>11.24</v>
          </cell>
          <cell r="AR363">
            <v>52.6</v>
          </cell>
          <cell r="AS363">
            <v>23.01</v>
          </cell>
          <cell r="AT363">
            <v>0</v>
          </cell>
          <cell r="AU363">
            <v>0</v>
          </cell>
          <cell r="AV363">
            <v>0</v>
          </cell>
          <cell r="AW363">
            <v>0</v>
          </cell>
          <cell r="AX363">
            <v>0</v>
          </cell>
          <cell r="AY363">
            <v>0</v>
          </cell>
          <cell r="AZ363">
            <v>0</v>
          </cell>
          <cell r="BA363">
            <v>0</v>
          </cell>
        </row>
        <row r="364">
          <cell r="B364">
            <v>28</v>
          </cell>
          <cell r="C364">
            <v>0</v>
          </cell>
          <cell r="D364">
            <v>0</v>
          </cell>
          <cell r="E364">
            <v>0</v>
          </cell>
          <cell r="F364">
            <v>0</v>
          </cell>
          <cell r="G364">
            <v>0</v>
          </cell>
          <cell r="H364">
            <v>0</v>
          </cell>
          <cell r="I364">
            <v>0</v>
          </cell>
          <cell r="J364">
            <v>0</v>
          </cell>
          <cell r="K364">
            <v>0</v>
          </cell>
          <cell r="L364">
            <v>0</v>
          </cell>
          <cell r="M364">
            <v>0</v>
          </cell>
          <cell r="N364">
            <v>36.4</v>
          </cell>
          <cell r="O364">
            <v>14.4</v>
          </cell>
          <cell r="P364">
            <v>44.5</v>
          </cell>
          <cell r="Q364">
            <v>21.7</v>
          </cell>
          <cell r="R364">
            <v>34</v>
          </cell>
          <cell r="S364">
            <v>17.5</v>
          </cell>
          <cell r="T364">
            <v>15.5</v>
          </cell>
          <cell r="U364">
            <v>26</v>
          </cell>
          <cell r="V364">
            <v>19.5</v>
          </cell>
          <cell r="W364">
            <v>36.700000000000003</v>
          </cell>
          <cell r="X364">
            <v>32.200000000000003</v>
          </cell>
          <cell r="Y364">
            <v>17.8</v>
          </cell>
          <cell r="Z364">
            <v>22.2</v>
          </cell>
          <cell r="AA364">
            <v>30.7</v>
          </cell>
          <cell r="AB364">
            <v>20.3</v>
          </cell>
          <cell r="AC364">
            <v>27.4</v>
          </cell>
          <cell r="AD364">
            <v>11.3</v>
          </cell>
          <cell r="AE364">
            <v>46</v>
          </cell>
          <cell r="AF364">
            <v>62.5</v>
          </cell>
          <cell r="AH364">
            <v>73</v>
          </cell>
          <cell r="AI364">
            <v>15.7</v>
          </cell>
          <cell r="AJ364">
            <v>28</v>
          </cell>
          <cell r="AK364">
            <v>13.98</v>
          </cell>
          <cell r="AL364">
            <v>17.75</v>
          </cell>
          <cell r="AM364">
            <v>22.47</v>
          </cell>
          <cell r="AN364">
            <v>10.93</v>
          </cell>
          <cell r="AO364">
            <v>25.89</v>
          </cell>
          <cell r="AP364">
            <v>42.21</v>
          </cell>
          <cell r="AQ364">
            <v>11.15</v>
          </cell>
          <cell r="AR364">
            <v>40.479999999999997</v>
          </cell>
          <cell r="AS364">
            <v>21.95</v>
          </cell>
          <cell r="AT364">
            <v>0</v>
          </cell>
          <cell r="AU364">
            <v>0</v>
          </cell>
          <cell r="AV364">
            <v>0</v>
          </cell>
          <cell r="AW364">
            <v>0</v>
          </cell>
          <cell r="AX364">
            <v>0</v>
          </cell>
          <cell r="AY364">
            <v>0</v>
          </cell>
          <cell r="AZ364">
            <v>0</v>
          </cell>
          <cell r="BA364">
            <v>0</v>
          </cell>
        </row>
        <row r="365">
          <cell r="B365">
            <v>29</v>
          </cell>
          <cell r="C365">
            <v>0</v>
          </cell>
          <cell r="D365">
            <v>0</v>
          </cell>
          <cell r="E365">
            <v>0</v>
          </cell>
          <cell r="F365">
            <v>0</v>
          </cell>
          <cell r="G365">
            <v>0</v>
          </cell>
          <cell r="H365">
            <v>0</v>
          </cell>
          <cell r="I365">
            <v>0</v>
          </cell>
          <cell r="J365">
            <v>0</v>
          </cell>
          <cell r="K365">
            <v>0</v>
          </cell>
          <cell r="L365">
            <v>0</v>
          </cell>
          <cell r="M365">
            <v>0</v>
          </cell>
          <cell r="N365">
            <v>44.5</v>
          </cell>
          <cell r="O365">
            <v>14.4</v>
          </cell>
          <cell r="P365">
            <v>46.2</v>
          </cell>
          <cell r="Q365">
            <v>23</v>
          </cell>
          <cell r="R365">
            <v>32.1</v>
          </cell>
          <cell r="S365">
            <v>16.7</v>
          </cell>
          <cell r="T365">
            <v>15.8</v>
          </cell>
          <cell r="U365">
            <v>27</v>
          </cell>
          <cell r="V365">
            <v>30</v>
          </cell>
          <cell r="W365">
            <v>35.5</v>
          </cell>
          <cell r="X365">
            <v>29.3</v>
          </cell>
          <cell r="Y365">
            <v>15.9</v>
          </cell>
          <cell r="Z365">
            <v>18</v>
          </cell>
          <cell r="AA365">
            <v>28</v>
          </cell>
          <cell r="AB365">
            <v>18.899999999999999</v>
          </cell>
          <cell r="AC365">
            <v>28.7</v>
          </cell>
          <cell r="AD365">
            <v>12.7</v>
          </cell>
          <cell r="AE365">
            <v>52.8</v>
          </cell>
          <cell r="AF365">
            <v>34.299999999999997</v>
          </cell>
          <cell r="AH365">
            <v>56</v>
          </cell>
          <cell r="AI365">
            <v>43.2</v>
          </cell>
          <cell r="AJ365">
            <v>27.5</v>
          </cell>
          <cell r="AK365">
            <v>13.98</v>
          </cell>
          <cell r="AL365">
            <v>17.350000000000001</v>
          </cell>
          <cell r="AM365">
            <v>21.43</v>
          </cell>
          <cell r="AN365">
            <v>10.93</v>
          </cell>
          <cell r="AO365">
            <v>23.56</v>
          </cell>
          <cell r="AP365">
            <v>38.799999999999997</v>
          </cell>
          <cell r="AQ365">
            <v>11.15</v>
          </cell>
          <cell r="AR365">
            <v>34.82</v>
          </cell>
          <cell r="AS365">
            <v>45.36</v>
          </cell>
          <cell r="AT365">
            <v>0</v>
          </cell>
          <cell r="AU365">
            <v>0</v>
          </cell>
          <cell r="AV365">
            <v>0</v>
          </cell>
          <cell r="AW365">
            <v>0</v>
          </cell>
          <cell r="AX365">
            <v>0</v>
          </cell>
          <cell r="AY365">
            <v>0</v>
          </cell>
          <cell r="AZ365">
            <v>0</v>
          </cell>
          <cell r="BA365">
            <v>0</v>
          </cell>
        </row>
        <row r="366">
          <cell r="B366">
            <v>30</v>
          </cell>
          <cell r="C366">
            <v>0</v>
          </cell>
          <cell r="D366">
            <v>0</v>
          </cell>
          <cell r="E366">
            <v>0</v>
          </cell>
          <cell r="F366">
            <v>0</v>
          </cell>
          <cell r="G366">
            <v>0</v>
          </cell>
          <cell r="H366">
            <v>0</v>
          </cell>
          <cell r="I366">
            <v>0</v>
          </cell>
          <cell r="J366">
            <v>0</v>
          </cell>
          <cell r="K366">
            <v>0</v>
          </cell>
          <cell r="L366">
            <v>0</v>
          </cell>
          <cell r="M366">
            <v>0</v>
          </cell>
          <cell r="N366">
            <v>33.799999999999997</v>
          </cell>
          <cell r="O366">
            <v>14.1</v>
          </cell>
          <cell r="P366">
            <v>57</v>
          </cell>
          <cell r="Q366">
            <v>23.6</v>
          </cell>
          <cell r="R366">
            <v>29.2</v>
          </cell>
          <cell r="S366">
            <v>43.5</v>
          </cell>
          <cell r="T366">
            <v>13.5</v>
          </cell>
          <cell r="U366">
            <v>23.7</v>
          </cell>
          <cell r="V366">
            <v>43.7</v>
          </cell>
          <cell r="W366">
            <v>35</v>
          </cell>
          <cell r="X366">
            <v>27.8</v>
          </cell>
          <cell r="Y366">
            <v>15</v>
          </cell>
          <cell r="Z366">
            <v>18</v>
          </cell>
          <cell r="AA366">
            <v>26.2</v>
          </cell>
          <cell r="AB366">
            <v>16.8</v>
          </cell>
          <cell r="AC366">
            <v>21.7</v>
          </cell>
          <cell r="AD366">
            <v>12.2</v>
          </cell>
          <cell r="AE366">
            <v>39.200000000000003</v>
          </cell>
          <cell r="AF366">
            <v>39</v>
          </cell>
          <cell r="AH366">
            <v>34.6</v>
          </cell>
          <cell r="AI366">
            <v>19.2</v>
          </cell>
          <cell r="AJ366">
            <v>28</v>
          </cell>
          <cell r="AK366">
            <v>14.27</v>
          </cell>
          <cell r="AL366">
            <v>17.350000000000001</v>
          </cell>
          <cell r="AM366">
            <v>21.43</v>
          </cell>
          <cell r="AN366">
            <v>10.9</v>
          </cell>
          <cell r="AO366">
            <v>22.47</v>
          </cell>
          <cell r="AP366">
            <v>42.21</v>
          </cell>
          <cell r="AQ366">
            <v>11.02</v>
          </cell>
          <cell r="AR366">
            <v>33.31</v>
          </cell>
          <cell r="AS366">
            <v>26.2</v>
          </cell>
          <cell r="AT366">
            <v>0</v>
          </cell>
          <cell r="AU366">
            <v>0</v>
          </cell>
          <cell r="AV366">
            <v>0</v>
          </cell>
          <cell r="AW366">
            <v>0</v>
          </cell>
          <cell r="AX366">
            <v>0</v>
          </cell>
          <cell r="AY366">
            <v>0</v>
          </cell>
          <cell r="AZ366">
            <v>0</v>
          </cell>
          <cell r="BA366">
            <v>0</v>
          </cell>
        </row>
        <row r="367">
          <cell r="B367">
            <v>31</v>
          </cell>
          <cell r="C367">
            <v>0</v>
          </cell>
          <cell r="D367">
            <v>0</v>
          </cell>
          <cell r="E367">
            <v>0</v>
          </cell>
          <cell r="F367">
            <v>0</v>
          </cell>
          <cell r="G367">
            <v>0</v>
          </cell>
          <cell r="H367">
            <v>0</v>
          </cell>
          <cell r="I367">
            <v>0</v>
          </cell>
          <cell r="J367">
            <v>0</v>
          </cell>
          <cell r="K367">
            <v>0</v>
          </cell>
          <cell r="L367">
            <v>0</v>
          </cell>
          <cell r="M367">
            <v>0</v>
          </cell>
          <cell r="N367">
            <v>26</v>
          </cell>
          <cell r="O367">
            <v>14.4</v>
          </cell>
          <cell r="P367">
            <v>46.6</v>
          </cell>
          <cell r="Q367">
            <v>20.100000000000001</v>
          </cell>
          <cell r="R367">
            <v>27.9</v>
          </cell>
          <cell r="S367">
            <v>26</v>
          </cell>
          <cell r="T367">
            <v>12.6</v>
          </cell>
          <cell r="U367">
            <v>33.5</v>
          </cell>
          <cell r="V367">
            <v>24.7</v>
          </cell>
          <cell r="W367">
            <v>42.2</v>
          </cell>
          <cell r="X367">
            <v>31.7</v>
          </cell>
          <cell r="Y367">
            <v>14.2</v>
          </cell>
          <cell r="Z367">
            <v>27.3</v>
          </cell>
          <cell r="AA367">
            <v>25</v>
          </cell>
          <cell r="AB367">
            <v>15</v>
          </cell>
          <cell r="AC367">
            <v>21.2</v>
          </cell>
          <cell r="AD367">
            <v>22</v>
          </cell>
          <cell r="AE367">
            <v>33</v>
          </cell>
          <cell r="AF367">
            <v>31.2</v>
          </cell>
          <cell r="AH367">
            <v>28</v>
          </cell>
          <cell r="AI367">
            <v>27.5</v>
          </cell>
          <cell r="AJ367">
            <v>30.8</v>
          </cell>
          <cell r="AK367">
            <v>13.46</v>
          </cell>
          <cell r="AL367">
            <v>16.21</v>
          </cell>
          <cell r="AM367">
            <v>19.96</v>
          </cell>
          <cell r="AN367">
            <v>10.9</v>
          </cell>
          <cell r="AO367">
            <v>21.43</v>
          </cell>
          <cell r="AP367">
            <v>42.21</v>
          </cell>
          <cell r="AQ367">
            <v>11.02</v>
          </cell>
          <cell r="AR367">
            <v>38.799999999999997</v>
          </cell>
          <cell r="AS367">
            <v>25.29</v>
          </cell>
          <cell r="AT367">
            <v>0</v>
          </cell>
          <cell r="AU367">
            <v>0</v>
          </cell>
          <cell r="AV367">
            <v>0</v>
          </cell>
          <cell r="AW367">
            <v>0</v>
          </cell>
          <cell r="AX367">
            <v>0</v>
          </cell>
          <cell r="AY367">
            <v>0</v>
          </cell>
          <cell r="AZ367">
            <v>0</v>
          </cell>
          <cell r="BA367">
            <v>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olidado"/>
      <sheetName val="CUMPLIMIENTO DE METAS"/>
      <sheetName val="F. UNICO 2005"/>
      <sheetName val="F. UNICO 2006"/>
      <sheetName val="CONDUIT"/>
    </sheetNames>
    <sheetDataSet>
      <sheetData sheetId="0"/>
      <sheetData sheetId="1"/>
      <sheetData sheetId="2"/>
      <sheetData sheetId="3"/>
      <sheetData sheetId="4"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Coficiente de Pérdidas"/>
    </sheetNames>
    <sheetDataSet>
      <sheetData sheetId="0"/>
      <sheetData sheetId="1">
        <row r="2">
          <cell r="A2" t="str">
            <v>Acero</v>
          </cell>
        </row>
        <row r="3">
          <cell r="A3" t="str">
            <v>Agrotextil</v>
          </cell>
        </row>
        <row r="4">
          <cell r="A4" t="str">
            <v>Agregados</v>
          </cell>
        </row>
        <row r="5">
          <cell r="A5" t="str">
            <v>Alimentación</v>
          </cell>
        </row>
        <row r="6">
          <cell r="A6" t="str">
            <v>Alquiler de espacios y/o equipos</v>
          </cell>
        </row>
        <row r="7">
          <cell r="A7" t="str">
            <v>Análisis de laboratorio de H2O</v>
          </cell>
        </row>
        <row r="8">
          <cell r="A8" t="str">
            <v>Análisis de muestras (C14, suelos, fitolitos)</v>
          </cell>
        </row>
        <row r="9">
          <cell r="A9" t="str">
            <v>Análisis de polen</v>
          </cell>
        </row>
        <row r="10">
          <cell r="A10" t="str">
            <v>Árboles (barrera viva)</v>
          </cell>
        </row>
        <row r="11">
          <cell r="A11" t="str">
            <v>Auxiliar</v>
          </cell>
        </row>
        <row r="12">
          <cell r="A12" t="str">
            <v>Bolsas plásticas</v>
          </cell>
        </row>
        <row r="13">
          <cell r="A13" t="str">
            <v>Bolsas y recipientes</v>
          </cell>
        </row>
        <row r="14">
          <cell r="A14" t="str">
            <v>Caja estacionaria</v>
          </cell>
        </row>
        <row r="15">
          <cell r="A15" t="str">
            <v>Cal dolomítica</v>
          </cell>
        </row>
        <row r="16">
          <cell r="A16" t="str">
            <v>Canales perimetrales, cunetas, filtros</v>
          </cell>
        </row>
        <row r="17">
          <cell r="A17" t="str">
            <v>Canecas</v>
          </cell>
        </row>
        <row r="18">
          <cell r="A18" t="str">
            <v>Caracterización de residuos sólidos ¿incluir el detalle?</v>
          </cell>
        </row>
        <row r="19">
          <cell r="A19" t="str">
            <v>Carreta</v>
          </cell>
        </row>
        <row r="20">
          <cell r="A20" t="str">
            <v>Conductimetro</v>
          </cell>
        </row>
        <row r="21">
          <cell r="A21" t="str">
            <v>Contenedores</v>
          </cell>
        </row>
        <row r="22">
          <cell r="A22" t="str">
            <v>Contenedores residuos peligrosos</v>
          </cell>
        </row>
        <row r="23">
          <cell r="A23" t="str">
            <v>Costrucción de edificaciones</v>
          </cell>
        </row>
        <row r="24">
          <cell r="A24" t="str">
            <v>Coordinador</v>
          </cell>
        </row>
        <row r="25">
          <cell r="A25" t="str">
            <v>Demolición</v>
          </cell>
        </row>
        <row r="26">
          <cell r="A26" t="str">
            <v>Descapote y limpieza</v>
          </cell>
        </row>
        <row r="27">
          <cell r="A27" t="str">
            <v>Diseños</v>
          </cell>
        </row>
        <row r="28">
          <cell r="A28" t="str">
            <v>Dosificador para semillas</v>
          </cell>
        </row>
        <row r="29">
          <cell r="A29" t="str">
            <v>Escalera</v>
          </cell>
        </row>
        <row r="30">
          <cell r="A30" t="str">
            <v>Estudio ecológico y suelos</v>
          </cell>
        </row>
        <row r="31">
          <cell r="A31" t="str">
            <v>Excavaciones maquinaria</v>
          </cell>
        </row>
        <row r="32">
          <cell r="A32" t="str">
            <v>Excavaciones y llenos</v>
          </cell>
        </row>
        <row r="33">
          <cell r="A33" t="str">
            <v>Gallinaza</v>
          </cell>
        </row>
        <row r="34">
          <cell r="A34" t="str">
            <v>Geotextil, saran</v>
          </cell>
        </row>
        <row r="35">
          <cell r="A35" t="str">
            <v>GPS</v>
          </cell>
        </row>
        <row r="36">
          <cell r="A36" t="str">
            <v>Guardianes</v>
          </cell>
        </row>
        <row r="37">
          <cell r="A37" t="str">
            <v>Grama</v>
          </cell>
        </row>
        <row r="38">
          <cell r="A38" t="str">
            <v>Herramientas</v>
          </cell>
        </row>
        <row r="39">
          <cell r="A39" t="str">
            <v>Hidroretenedor</v>
          </cell>
        </row>
        <row r="40">
          <cell r="A40" t="str">
            <v>Malla</v>
          </cell>
        </row>
        <row r="41">
          <cell r="A41" t="str">
            <v>Martillo</v>
          </cell>
        </row>
        <row r="42">
          <cell r="A42" t="str">
            <v>Materiales fungibles (papelería, material didáctico)</v>
          </cell>
        </row>
        <row r="43">
          <cell r="A43" t="str">
            <v>Materiales no fungibles (herramientas)</v>
          </cell>
        </row>
        <row r="44">
          <cell r="A44" t="str">
            <v>Muebles y enseres</v>
          </cell>
        </row>
        <row r="45">
          <cell r="A45" t="str">
            <v>Muestreos de aire (calidad - ruido)</v>
          </cell>
        </row>
        <row r="46">
          <cell r="A46" t="str">
            <v>Obras provisionales</v>
          </cell>
        </row>
        <row r="47">
          <cell r="A47" t="str">
            <v>Obrero</v>
          </cell>
        </row>
        <row r="48">
          <cell r="A48" t="str">
            <v>Oxímetro</v>
          </cell>
        </row>
        <row r="49">
          <cell r="A49" t="str">
            <v>Pala</v>
          </cell>
        </row>
        <row r="50">
          <cell r="A50" t="str">
            <v>Papelería (trabajo de campo y laboratorio)</v>
          </cell>
        </row>
        <row r="51">
          <cell r="A51" t="str">
            <v>Pasos provisionales</v>
          </cell>
        </row>
        <row r="52">
          <cell r="A52" t="str">
            <v>Peachimetro</v>
          </cell>
        </row>
        <row r="53">
          <cell r="A53" t="str">
            <v>Perifoneo</v>
          </cell>
        </row>
        <row r="54">
          <cell r="A54" t="str">
            <v>Pesca eléctrica</v>
          </cell>
        </row>
        <row r="55">
          <cell r="A55" t="str">
            <v>Planta de potabilización</v>
          </cell>
        </row>
        <row r="56">
          <cell r="A56" t="str">
            <v>Planta de tratamiento de aguas residuales domésticas</v>
          </cell>
        </row>
        <row r="57">
          <cell r="A57" t="str">
            <v>Plantas de tratamiento y potabilización compactos</v>
          </cell>
        </row>
        <row r="58">
          <cell r="A58" t="str">
            <v>Predio</v>
          </cell>
        </row>
        <row r="59">
          <cell r="A59" t="str">
            <v>Polisombra</v>
          </cell>
        </row>
        <row r="60">
          <cell r="A60" t="str">
            <v>Profesional asistente</v>
          </cell>
        </row>
        <row r="61">
          <cell r="A61" t="str">
            <v>Profesional auxiliar</v>
          </cell>
        </row>
        <row r="62">
          <cell r="A62" t="str">
            <v>Profesional coordinador</v>
          </cell>
        </row>
        <row r="63">
          <cell r="A63" t="str">
            <v>Profesional especialista</v>
          </cell>
        </row>
        <row r="64">
          <cell r="A64" t="str">
            <v>Publicaciones escritas</v>
          </cell>
        </row>
        <row r="65">
          <cell r="A65" t="str">
            <v>Publicaciones radiales</v>
          </cell>
        </row>
        <row r="66">
          <cell r="A66" t="str">
            <v>Publicaciones televisivas</v>
          </cell>
        </row>
        <row r="67">
          <cell r="A67" t="str">
            <v>Publicaciones virtuales</v>
          </cell>
        </row>
        <row r="68">
          <cell r="A68" t="str">
            <v>Rastrillo</v>
          </cell>
        </row>
        <row r="69">
          <cell r="A69" t="str">
            <v>Reactivos</v>
          </cell>
        </row>
        <row r="70">
          <cell r="A70" t="str">
            <v>Red de niebla</v>
          </cell>
        </row>
        <row r="71">
          <cell r="A71" t="str">
            <v>Semilla brachiaria</v>
          </cell>
        </row>
        <row r="72">
          <cell r="A72" t="str">
            <v>Semilla centrosema</v>
          </cell>
        </row>
        <row r="73">
          <cell r="A73" t="str">
            <v>Semilla maní forrajero</v>
          </cell>
        </row>
        <row r="74">
          <cell r="A74" t="str">
            <v>Semilla kikuyo</v>
          </cell>
        </row>
        <row r="75">
          <cell r="A75" t="str">
            <v>Semilla trébol blanco</v>
          </cell>
        </row>
        <row r="76">
          <cell r="A76" t="str">
            <v>Refrigerios</v>
          </cell>
        </row>
        <row r="77">
          <cell r="A77" t="str">
            <v xml:space="preserve">Tela de cerramiento </v>
          </cell>
        </row>
        <row r="78">
          <cell r="A78" t="str">
            <v>Tierra negra</v>
          </cell>
        </row>
        <row r="79">
          <cell r="A79" t="str">
            <v>Transporte aéreo</v>
          </cell>
        </row>
        <row r="80">
          <cell r="A80" t="str">
            <v>Transporte de acarreo</v>
          </cell>
        </row>
        <row r="81">
          <cell r="A81" t="str">
            <v>Transporte de envíos y embalajes</v>
          </cell>
        </row>
        <row r="82">
          <cell r="A82" t="str">
            <v>Transporte terrestre</v>
          </cell>
        </row>
        <row r="83">
          <cell r="A83" t="str">
            <v>Transporte urbano</v>
          </cell>
        </row>
        <row r="84">
          <cell r="A84" t="str">
            <v>Trasmallo</v>
          </cell>
        </row>
        <row r="85">
          <cell r="A85" t="str">
            <v>Trinchos</v>
          </cell>
        </row>
      </sheetData>
      <sheetData sheetId="2"/>
      <sheetData sheetId="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V"/>
      <sheetName val="M5.35"/>
      <sheetName val="M46.69"/>
      <sheetName val="M6.30 mm2"/>
      <sheetName val="TPR5.35"/>
      <sheetName val="TLX5.35"/>
      <sheetName val="M5.35NC"/>
      <sheetName val="TK5.46"/>
      <sheetName val="CG"/>
      <sheetName val="Esp_AWG"/>
      <sheetName val="Dibujos"/>
      <sheetName val="T_Cu_ASTM"/>
      <sheetName val="D_AWG"/>
      <sheetName val="T_5_69"/>
      <sheetName val="T_XLPE-TK_acsr"/>
      <sheetName val="T_XLPE-TK_Cu"/>
      <sheetName val="D_mm2"/>
      <sheetName val="T_mm2"/>
      <sheetName val="Hoja1"/>
      <sheetName val="T_mm2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8">
          <cell r="T8">
            <v>1</v>
          </cell>
          <cell r="U8">
            <v>8</v>
          </cell>
          <cell r="V8" t="e">
            <v>#VALUE!</v>
          </cell>
          <cell r="W8">
            <v>24</v>
          </cell>
          <cell r="X8">
            <v>0.51100000000000001</v>
          </cell>
          <cell r="Y8">
            <v>6</v>
          </cell>
          <cell r="Z8">
            <v>16</v>
          </cell>
          <cell r="AA8">
            <v>1.2909999999999999</v>
          </cell>
          <cell r="AE8">
            <v>6</v>
          </cell>
          <cell r="AF8">
            <v>16</v>
          </cell>
          <cell r="AG8">
            <v>1.2909999999999999</v>
          </cell>
          <cell r="AH8">
            <v>6</v>
          </cell>
          <cell r="AI8">
            <v>16</v>
          </cell>
          <cell r="AJ8">
            <v>1.2909999999999999</v>
          </cell>
        </row>
        <row r="9">
          <cell r="T9">
            <v>2</v>
          </cell>
          <cell r="U9">
            <v>7</v>
          </cell>
          <cell r="V9" t="e">
            <v>#VALUE!</v>
          </cell>
          <cell r="W9">
            <v>24</v>
          </cell>
          <cell r="X9">
            <v>0.51100000000000001</v>
          </cell>
          <cell r="Y9">
            <v>8</v>
          </cell>
          <cell r="Z9">
            <v>16</v>
          </cell>
          <cell r="AA9">
            <v>1.2909999999999999</v>
          </cell>
          <cell r="AE9">
            <v>6</v>
          </cell>
          <cell r="AF9">
            <v>16</v>
          </cell>
          <cell r="AG9">
            <v>1.2909999999999999</v>
          </cell>
          <cell r="AH9">
            <v>6</v>
          </cell>
          <cell r="AI9">
            <v>16</v>
          </cell>
          <cell r="AJ9">
            <v>1.2909999999999999</v>
          </cell>
        </row>
        <row r="10">
          <cell r="T10">
            <v>3</v>
          </cell>
          <cell r="U10">
            <v>6</v>
          </cell>
          <cell r="V10" t="e">
            <v>#VALUE!</v>
          </cell>
          <cell r="W10">
            <v>24</v>
          </cell>
          <cell r="X10">
            <v>0.51100000000000001</v>
          </cell>
          <cell r="Y10">
            <v>10</v>
          </cell>
          <cell r="Z10">
            <v>16</v>
          </cell>
          <cell r="AA10">
            <v>1.2909999999999999</v>
          </cell>
          <cell r="AE10">
            <v>6</v>
          </cell>
          <cell r="AF10">
            <v>16</v>
          </cell>
          <cell r="AG10">
            <v>1.2909999999999999</v>
          </cell>
          <cell r="AH10">
            <v>6</v>
          </cell>
          <cell r="AI10">
            <v>16</v>
          </cell>
          <cell r="AJ10">
            <v>1.2909999999999999</v>
          </cell>
        </row>
        <row r="11">
          <cell r="T11">
            <v>4</v>
          </cell>
          <cell r="U11">
            <v>5</v>
          </cell>
          <cell r="V11" t="e">
            <v>#VALUE!</v>
          </cell>
          <cell r="W11">
            <v>24</v>
          </cell>
          <cell r="X11">
            <v>0.51100000000000001</v>
          </cell>
          <cell r="Y11">
            <v>13</v>
          </cell>
          <cell r="Z11">
            <v>16</v>
          </cell>
          <cell r="AA11">
            <v>1.2909999999999999</v>
          </cell>
          <cell r="AE11">
            <v>6</v>
          </cell>
          <cell r="AF11">
            <v>16</v>
          </cell>
          <cell r="AG11">
            <v>1.2909999999999999</v>
          </cell>
          <cell r="AH11">
            <v>6</v>
          </cell>
          <cell r="AI11">
            <v>16</v>
          </cell>
          <cell r="AJ11">
            <v>1.2909999999999999</v>
          </cell>
        </row>
        <row r="12">
          <cell r="T12">
            <v>5</v>
          </cell>
          <cell r="U12">
            <v>4</v>
          </cell>
          <cell r="V12" t="e">
            <v>#VALUE!</v>
          </cell>
          <cell r="W12">
            <v>24</v>
          </cell>
          <cell r="X12">
            <v>0.51100000000000001</v>
          </cell>
          <cell r="Y12">
            <v>16</v>
          </cell>
          <cell r="Z12">
            <v>16</v>
          </cell>
          <cell r="AA12">
            <v>1.2909999999999999</v>
          </cell>
          <cell r="AB12">
            <v>10</v>
          </cell>
          <cell r="AC12">
            <v>16</v>
          </cell>
          <cell r="AD12">
            <v>1.2909999999999999</v>
          </cell>
          <cell r="AE12">
            <v>6</v>
          </cell>
          <cell r="AF12">
            <v>16</v>
          </cell>
          <cell r="AG12">
            <v>1.2909999999999999</v>
          </cell>
          <cell r="AH12">
            <v>6</v>
          </cell>
          <cell r="AI12">
            <v>16</v>
          </cell>
          <cell r="AJ12">
            <v>1.2909999999999999</v>
          </cell>
        </row>
        <row r="13">
          <cell r="T13">
            <v>6</v>
          </cell>
          <cell r="U13">
            <v>3</v>
          </cell>
          <cell r="V13" t="e">
            <v>#VALUE!</v>
          </cell>
          <cell r="W13">
            <v>24</v>
          </cell>
          <cell r="X13">
            <v>0.51100000000000001</v>
          </cell>
          <cell r="Y13">
            <v>20</v>
          </cell>
          <cell r="Z13">
            <v>16</v>
          </cell>
          <cell r="AA13">
            <v>1.2909999999999999</v>
          </cell>
          <cell r="AB13">
            <v>13</v>
          </cell>
          <cell r="AC13">
            <v>16</v>
          </cell>
          <cell r="AD13">
            <v>1.2909999999999999</v>
          </cell>
          <cell r="AE13">
            <v>7</v>
          </cell>
          <cell r="AF13">
            <v>16</v>
          </cell>
          <cell r="AG13">
            <v>1.2909999999999999</v>
          </cell>
          <cell r="AH13">
            <v>6</v>
          </cell>
          <cell r="AI13">
            <v>16</v>
          </cell>
          <cell r="AJ13">
            <v>1.2909999999999999</v>
          </cell>
        </row>
        <row r="14">
          <cell r="T14">
            <v>7</v>
          </cell>
          <cell r="U14">
            <v>2</v>
          </cell>
          <cell r="V14">
            <v>11</v>
          </cell>
          <cell r="W14">
            <v>24</v>
          </cell>
          <cell r="X14">
            <v>0.51100000000000001</v>
          </cell>
          <cell r="Y14">
            <v>26</v>
          </cell>
          <cell r="Z14">
            <v>16</v>
          </cell>
          <cell r="AA14">
            <v>1.2909999999999999</v>
          </cell>
          <cell r="AB14">
            <v>16</v>
          </cell>
          <cell r="AC14">
            <v>16</v>
          </cell>
          <cell r="AD14">
            <v>1.2909999999999999</v>
          </cell>
          <cell r="AE14">
            <v>9</v>
          </cell>
          <cell r="AF14">
            <v>16</v>
          </cell>
          <cell r="AG14">
            <v>1.2909999999999999</v>
          </cell>
          <cell r="AH14">
            <v>6</v>
          </cell>
          <cell r="AI14">
            <v>16</v>
          </cell>
          <cell r="AJ14">
            <v>1.2909999999999999</v>
          </cell>
        </row>
        <row r="15">
          <cell r="T15">
            <v>8</v>
          </cell>
          <cell r="U15">
            <v>1</v>
          </cell>
          <cell r="V15">
            <v>11</v>
          </cell>
          <cell r="W15">
            <v>24</v>
          </cell>
          <cell r="X15">
            <v>0.51100000000000001</v>
          </cell>
          <cell r="Y15">
            <v>20</v>
          </cell>
          <cell r="Z15">
            <v>14</v>
          </cell>
          <cell r="AA15">
            <v>1.629</v>
          </cell>
          <cell r="AB15">
            <v>20</v>
          </cell>
          <cell r="AC15">
            <v>16</v>
          </cell>
          <cell r="AD15">
            <v>1.2909999999999999</v>
          </cell>
          <cell r="AE15">
            <v>11</v>
          </cell>
          <cell r="AF15">
            <v>16</v>
          </cell>
          <cell r="AG15">
            <v>1.2909999999999999</v>
          </cell>
          <cell r="AH15">
            <v>7</v>
          </cell>
          <cell r="AI15">
            <v>16</v>
          </cell>
          <cell r="AJ15">
            <v>1.2909999999999999</v>
          </cell>
        </row>
        <row r="16">
          <cell r="T16">
            <v>9</v>
          </cell>
          <cell r="U16" t="str">
            <v>1/0</v>
          </cell>
          <cell r="V16">
            <v>12</v>
          </cell>
          <cell r="W16">
            <v>24</v>
          </cell>
          <cell r="X16">
            <v>0.51100000000000001</v>
          </cell>
          <cell r="Y16">
            <v>25</v>
          </cell>
          <cell r="Z16">
            <v>14</v>
          </cell>
          <cell r="AA16">
            <v>1.629</v>
          </cell>
          <cell r="AB16">
            <v>26</v>
          </cell>
          <cell r="AC16">
            <v>16</v>
          </cell>
          <cell r="AD16">
            <v>1.2909999999999999</v>
          </cell>
          <cell r="AE16">
            <v>14</v>
          </cell>
          <cell r="AF16">
            <v>16</v>
          </cell>
          <cell r="AG16">
            <v>1.2909999999999999</v>
          </cell>
          <cell r="AH16">
            <v>9</v>
          </cell>
          <cell r="AI16">
            <v>16</v>
          </cell>
          <cell r="AJ16">
            <v>1.2909999999999999</v>
          </cell>
        </row>
        <row r="17">
          <cell r="T17">
            <v>10</v>
          </cell>
          <cell r="U17" t="str">
            <v>2/0</v>
          </cell>
          <cell r="V17">
            <v>12</v>
          </cell>
          <cell r="W17">
            <v>24</v>
          </cell>
          <cell r="X17">
            <v>0.51100000000000001</v>
          </cell>
          <cell r="Y17">
            <v>32</v>
          </cell>
          <cell r="Z17">
            <v>14</v>
          </cell>
          <cell r="AA17">
            <v>1.629</v>
          </cell>
          <cell r="AB17">
            <v>20</v>
          </cell>
          <cell r="AC17">
            <v>14</v>
          </cell>
          <cell r="AD17">
            <v>1.629</v>
          </cell>
          <cell r="AE17">
            <v>18</v>
          </cell>
          <cell r="AF17">
            <v>16</v>
          </cell>
          <cell r="AG17">
            <v>1.2909999999999999</v>
          </cell>
          <cell r="AH17">
            <v>11</v>
          </cell>
          <cell r="AI17">
            <v>16</v>
          </cell>
          <cell r="AJ17">
            <v>1.2909999999999999</v>
          </cell>
        </row>
        <row r="18">
          <cell r="T18">
            <v>11</v>
          </cell>
          <cell r="U18" t="str">
            <v>3/0</v>
          </cell>
          <cell r="V18">
            <v>13</v>
          </cell>
          <cell r="W18">
            <v>24</v>
          </cell>
          <cell r="X18">
            <v>0.51100000000000001</v>
          </cell>
          <cell r="Y18">
            <v>25</v>
          </cell>
          <cell r="Z18">
            <v>12</v>
          </cell>
          <cell r="AA18">
            <v>2.052</v>
          </cell>
          <cell r="AB18">
            <v>25</v>
          </cell>
          <cell r="AC18">
            <v>14</v>
          </cell>
          <cell r="AD18">
            <v>1.629</v>
          </cell>
          <cell r="AE18">
            <v>22</v>
          </cell>
          <cell r="AF18">
            <v>16</v>
          </cell>
          <cell r="AG18">
            <v>1.2909999999999999</v>
          </cell>
          <cell r="AH18">
            <v>14</v>
          </cell>
          <cell r="AI18">
            <v>16</v>
          </cell>
          <cell r="AJ18">
            <v>1.2909999999999999</v>
          </cell>
        </row>
        <row r="19">
          <cell r="T19">
            <v>12</v>
          </cell>
          <cell r="U19" t="str">
            <v>4/0</v>
          </cell>
          <cell r="V19">
            <v>14</v>
          </cell>
          <cell r="W19">
            <v>24</v>
          </cell>
          <cell r="X19">
            <v>0.51100000000000001</v>
          </cell>
          <cell r="Y19">
            <v>32</v>
          </cell>
          <cell r="Z19">
            <v>12</v>
          </cell>
          <cell r="AA19">
            <v>2.052</v>
          </cell>
          <cell r="AB19">
            <v>32</v>
          </cell>
          <cell r="AC19">
            <v>14</v>
          </cell>
          <cell r="AD19">
            <v>1.629</v>
          </cell>
          <cell r="AE19">
            <v>28</v>
          </cell>
          <cell r="AF19">
            <v>16</v>
          </cell>
          <cell r="AG19">
            <v>1.2909999999999999</v>
          </cell>
          <cell r="AH19">
            <v>17</v>
          </cell>
          <cell r="AI19">
            <v>16</v>
          </cell>
          <cell r="AJ19">
            <v>1.2909999999999999</v>
          </cell>
        </row>
        <row r="20">
          <cell r="T20">
            <v>13</v>
          </cell>
          <cell r="U20">
            <v>250</v>
          </cell>
          <cell r="V20">
            <v>14</v>
          </cell>
          <cell r="W20">
            <v>24</v>
          </cell>
          <cell r="X20">
            <v>0.51100000000000001</v>
          </cell>
          <cell r="Y20">
            <v>38</v>
          </cell>
          <cell r="Z20">
            <v>12</v>
          </cell>
          <cell r="AA20">
            <v>2.052</v>
          </cell>
          <cell r="AB20">
            <v>25</v>
          </cell>
          <cell r="AC20">
            <v>12</v>
          </cell>
          <cell r="AD20">
            <v>2.052</v>
          </cell>
          <cell r="AE20">
            <v>21</v>
          </cell>
          <cell r="AF20">
            <v>14</v>
          </cell>
          <cell r="AG20">
            <v>1.629</v>
          </cell>
          <cell r="AH20">
            <v>20</v>
          </cell>
          <cell r="AI20">
            <v>16</v>
          </cell>
          <cell r="AJ20">
            <v>1.2909999999999999</v>
          </cell>
        </row>
        <row r="21">
          <cell r="T21">
            <v>14</v>
          </cell>
          <cell r="U21">
            <v>300</v>
          </cell>
          <cell r="V21">
            <v>15</v>
          </cell>
          <cell r="W21">
            <v>24</v>
          </cell>
          <cell r="X21">
            <v>0.51100000000000001</v>
          </cell>
          <cell r="Y21">
            <v>28</v>
          </cell>
          <cell r="Z21">
            <v>10</v>
          </cell>
          <cell r="AA21">
            <v>2.5880000000000001</v>
          </cell>
          <cell r="AB21">
            <v>29</v>
          </cell>
          <cell r="AC21">
            <v>12</v>
          </cell>
          <cell r="AD21">
            <v>2.052</v>
          </cell>
          <cell r="AE21">
            <v>25</v>
          </cell>
          <cell r="AF21">
            <v>14</v>
          </cell>
          <cell r="AG21">
            <v>1.629</v>
          </cell>
          <cell r="AH21">
            <v>24</v>
          </cell>
          <cell r="AI21">
            <v>16</v>
          </cell>
          <cell r="AJ21">
            <v>1.2909999999999999</v>
          </cell>
        </row>
        <row r="22">
          <cell r="T22">
            <v>15</v>
          </cell>
          <cell r="U22">
            <v>350</v>
          </cell>
          <cell r="V22">
            <v>16</v>
          </cell>
          <cell r="W22">
            <v>24</v>
          </cell>
          <cell r="X22">
            <v>0.51100000000000001</v>
          </cell>
          <cell r="Y22">
            <v>33</v>
          </cell>
          <cell r="Z22">
            <v>10</v>
          </cell>
          <cell r="AA22">
            <v>2.5880000000000001</v>
          </cell>
          <cell r="AB22">
            <v>32</v>
          </cell>
          <cell r="AC22">
            <v>12</v>
          </cell>
          <cell r="AD22">
            <v>2.052</v>
          </cell>
          <cell r="AE22">
            <v>29</v>
          </cell>
          <cell r="AF22">
            <v>14</v>
          </cell>
          <cell r="AG22">
            <v>1.629</v>
          </cell>
          <cell r="AH22">
            <v>28</v>
          </cell>
          <cell r="AI22">
            <v>16</v>
          </cell>
          <cell r="AJ22">
            <v>1.2909999999999999</v>
          </cell>
        </row>
        <row r="23">
          <cell r="T23">
            <v>16</v>
          </cell>
          <cell r="U23">
            <v>400</v>
          </cell>
          <cell r="V23">
            <v>16</v>
          </cell>
          <cell r="W23">
            <v>24</v>
          </cell>
          <cell r="X23">
            <v>0.51100000000000001</v>
          </cell>
          <cell r="Y23">
            <v>38</v>
          </cell>
          <cell r="Z23">
            <v>10</v>
          </cell>
          <cell r="AA23">
            <v>2.5880000000000001</v>
          </cell>
          <cell r="AE23">
            <v>33</v>
          </cell>
          <cell r="AF23">
            <v>14</v>
          </cell>
          <cell r="AG23">
            <v>1.629</v>
          </cell>
          <cell r="AH23">
            <v>32</v>
          </cell>
          <cell r="AI23">
            <v>16</v>
          </cell>
          <cell r="AJ23">
            <v>1.2909999999999999</v>
          </cell>
        </row>
        <row r="24">
          <cell r="T24">
            <v>17</v>
          </cell>
          <cell r="U24">
            <v>450</v>
          </cell>
          <cell r="V24">
            <v>17</v>
          </cell>
          <cell r="W24">
            <v>24</v>
          </cell>
          <cell r="X24">
            <v>0.51100000000000001</v>
          </cell>
          <cell r="Y24">
            <v>34</v>
          </cell>
          <cell r="Z24">
            <v>9</v>
          </cell>
          <cell r="AA24">
            <v>2.9060000000000001</v>
          </cell>
          <cell r="AE24">
            <v>37</v>
          </cell>
          <cell r="AF24">
            <v>14</v>
          </cell>
          <cell r="AG24">
            <v>1.629</v>
          </cell>
          <cell r="AH24">
            <v>36</v>
          </cell>
          <cell r="AI24">
            <v>16</v>
          </cell>
          <cell r="AJ24">
            <v>1.2909999999999999</v>
          </cell>
        </row>
        <row r="25">
          <cell r="T25">
            <v>18</v>
          </cell>
          <cell r="U25">
            <v>500</v>
          </cell>
          <cell r="V25">
            <v>17</v>
          </cell>
          <cell r="W25">
            <v>24</v>
          </cell>
          <cell r="X25">
            <v>0.51100000000000001</v>
          </cell>
          <cell r="Y25">
            <v>38</v>
          </cell>
          <cell r="Z25">
            <v>9</v>
          </cell>
          <cell r="AA25">
            <v>2.9060000000000001</v>
          </cell>
          <cell r="AE25">
            <v>26</v>
          </cell>
          <cell r="AF25">
            <v>12</v>
          </cell>
          <cell r="AG25">
            <v>2.052</v>
          </cell>
          <cell r="AH25">
            <v>25</v>
          </cell>
          <cell r="AI25">
            <v>14</v>
          </cell>
          <cell r="AJ25">
            <v>1.629</v>
          </cell>
        </row>
        <row r="26">
          <cell r="T26">
            <v>19</v>
          </cell>
          <cell r="U26">
            <v>550</v>
          </cell>
          <cell r="V26">
            <v>18</v>
          </cell>
          <cell r="W26">
            <v>24</v>
          </cell>
          <cell r="X26">
            <v>0.51100000000000001</v>
          </cell>
          <cell r="AE26">
            <v>29</v>
          </cell>
          <cell r="AF26">
            <v>12</v>
          </cell>
          <cell r="AG26">
            <v>2.052</v>
          </cell>
          <cell r="AH26">
            <v>28</v>
          </cell>
          <cell r="AI26">
            <v>14</v>
          </cell>
          <cell r="AJ26">
            <v>1.629</v>
          </cell>
        </row>
        <row r="27">
          <cell r="T27">
            <v>20</v>
          </cell>
          <cell r="U27">
            <v>600</v>
          </cell>
          <cell r="V27">
            <v>18</v>
          </cell>
          <cell r="W27">
            <v>24</v>
          </cell>
          <cell r="X27">
            <v>0.51100000000000001</v>
          </cell>
          <cell r="AE27">
            <v>31</v>
          </cell>
          <cell r="AF27">
            <v>12</v>
          </cell>
          <cell r="AG27">
            <v>2.052</v>
          </cell>
          <cell r="AH27">
            <v>30</v>
          </cell>
          <cell r="AI27">
            <v>14</v>
          </cell>
          <cell r="AJ27">
            <v>1.629</v>
          </cell>
        </row>
        <row r="28">
          <cell r="T28">
            <v>21</v>
          </cell>
          <cell r="U28">
            <v>650</v>
          </cell>
          <cell r="V28">
            <v>19</v>
          </cell>
          <cell r="W28">
            <v>24</v>
          </cell>
          <cell r="X28">
            <v>0.51100000000000001</v>
          </cell>
          <cell r="AE28">
            <v>34</v>
          </cell>
          <cell r="AF28">
            <v>12</v>
          </cell>
          <cell r="AG28">
            <v>2.052</v>
          </cell>
          <cell r="AH28">
            <v>33</v>
          </cell>
          <cell r="AI28">
            <v>14</v>
          </cell>
          <cell r="AJ28">
            <v>1.629</v>
          </cell>
        </row>
        <row r="29">
          <cell r="T29">
            <v>22</v>
          </cell>
          <cell r="U29">
            <v>700</v>
          </cell>
          <cell r="V29">
            <v>19</v>
          </cell>
          <cell r="W29">
            <v>24</v>
          </cell>
          <cell r="X29">
            <v>0.51100000000000001</v>
          </cell>
          <cell r="AE29">
            <v>36</v>
          </cell>
          <cell r="AF29">
            <v>12</v>
          </cell>
          <cell r="AG29">
            <v>2.052</v>
          </cell>
          <cell r="AH29">
            <v>35</v>
          </cell>
          <cell r="AI29">
            <v>14</v>
          </cell>
          <cell r="AJ29">
            <v>1.629</v>
          </cell>
        </row>
        <row r="30">
          <cell r="T30">
            <v>23</v>
          </cell>
          <cell r="U30">
            <v>750</v>
          </cell>
          <cell r="V30">
            <v>19</v>
          </cell>
          <cell r="W30">
            <v>24</v>
          </cell>
          <cell r="X30">
            <v>0.51100000000000001</v>
          </cell>
          <cell r="AE30">
            <v>25</v>
          </cell>
          <cell r="AF30">
            <v>10</v>
          </cell>
          <cell r="AG30">
            <v>2.5880000000000001</v>
          </cell>
          <cell r="AH30">
            <v>24</v>
          </cell>
          <cell r="AI30">
            <v>12</v>
          </cell>
          <cell r="AJ30">
            <v>2.052</v>
          </cell>
        </row>
        <row r="31">
          <cell r="T31">
            <v>24</v>
          </cell>
          <cell r="U31">
            <v>800</v>
          </cell>
          <cell r="V31">
            <v>20</v>
          </cell>
          <cell r="W31">
            <v>24</v>
          </cell>
          <cell r="X31">
            <v>0.51100000000000001</v>
          </cell>
          <cell r="AE31">
            <v>26</v>
          </cell>
          <cell r="AF31">
            <v>10</v>
          </cell>
          <cell r="AG31">
            <v>2.5880000000000001</v>
          </cell>
          <cell r="AH31">
            <v>26</v>
          </cell>
          <cell r="AI31">
            <v>12</v>
          </cell>
          <cell r="AJ31">
            <v>2.052</v>
          </cell>
        </row>
        <row r="32">
          <cell r="T32">
            <v>25</v>
          </cell>
          <cell r="U32">
            <v>900</v>
          </cell>
          <cell r="V32">
            <v>21</v>
          </cell>
          <cell r="W32">
            <v>24</v>
          </cell>
          <cell r="X32">
            <v>0.51100000000000001</v>
          </cell>
          <cell r="AE32">
            <v>29</v>
          </cell>
          <cell r="AF32">
            <v>10</v>
          </cell>
          <cell r="AG32">
            <v>2.5880000000000001</v>
          </cell>
          <cell r="AH32">
            <v>29</v>
          </cell>
          <cell r="AI32">
            <v>12</v>
          </cell>
          <cell r="AJ32">
            <v>2.052</v>
          </cell>
        </row>
        <row r="33">
          <cell r="T33">
            <v>26</v>
          </cell>
          <cell r="U33">
            <v>1000</v>
          </cell>
          <cell r="V33">
            <v>21</v>
          </cell>
          <cell r="W33">
            <v>24</v>
          </cell>
          <cell r="X33">
            <v>0.51100000000000001</v>
          </cell>
          <cell r="AE33">
            <v>32</v>
          </cell>
          <cell r="AF33">
            <v>10</v>
          </cell>
          <cell r="AG33">
            <v>2.5880000000000001</v>
          </cell>
          <cell r="AH33">
            <v>31</v>
          </cell>
          <cell r="AI33">
            <v>12</v>
          </cell>
          <cell r="AJ33">
            <v>2.052</v>
          </cell>
        </row>
      </sheetData>
      <sheetData sheetId="12" refreshError="1">
        <row r="8">
          <cell r="I8" t="str">
            <v/>
          </cell>
        </row>
        <row r="22">
          <cell r="E22">
            <v>60</v>
          </cell>
        </row>
        <row r="25">
          <cell r="C25">
            <v>2</v>
          </cell>
          <cell r="P25">
            <v>1</v>
          </cell>
        </row>
        <row r="26">
          <cell r="N26">
            <v>1.1299999999999999</v>
          </cell>
        </row>
        <row r="27">
          <cell r="N27">
            <v>1.18</v>
          </cell>
        </row>
        <row r="29">
          <cell r="D29">
            <v>2.7050000000000001</v>
          </cell>
          <cell r="G29">
            <v>28.172000000000001</v>
          </cell>
        </row>
        <row r="35">
          <cell r="O35">
            <v>0.92</v>
          </cell>
        </row>
        <row r="36">
          <cell r="S36" t="str">
            <v>-</v>
          </cell>
        </row>
        <row r="37">
          <cell r="V37">
            <v>1</v>
          </cell>
        </row>
        <row r="40">
          <cell r="H40">
            <v>7</v>
          </cell>
        </row>
        <row r="47">
          <cell r="AA47">
            <v>0</v>
          </cell>
        </row>
        <row r="51">
          <cell r="D51">
            <v>7</v>
          </cell>
          <cell r="E51">
            <v>0.72599999999999998</v>
          </cell>
        </row>
        <row r="52">
          <cell r="D52">
            <v>19</v>
          </cell>
          <cell r="E52">
            <v>0.75800000000000001</v>
          </cell>
        </row>
        <row r="53">
          <cell r="D53">
            <v>37</v>
          </cell>
          <cell r="E53">
            <v>0.76800000000000002</v>
          </cell>
        </row>
        <row r="54">
          <cell r="D54">
            <v>61</v>
          </cell>
          <cell r="E54">
            <v>0.77200000000000002</v>
          </cell>
        </row>
      </sheetData>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NE"/>
      <sheetName val="FEB"/>
      <sheetName val="MAR"/>
      <sheetName val="Ene-Mar EEPPM"/>
      <sheetName val="Ene-Mar Contrato"/>
      <sheetName val="Rendimientos_Sur 03-00(JC)"/>
      <sheetName val="Ene-Feb"/>
      <sheetName val="Mar-Abr"/>
      <sheetName val="May-Jun"/>
      <sheetName val="Jul-Ago"/>
      <sheetName val="Sep-Oct"/>
      <sheetName val="Ene-Mar_EEPPM"/>
      <sheetName val="Ene-Mar_Contrato"/>
      <sheetName val="Rendimientos_Sur_03-00(JC)"/>
      <sheetName val="Capacidad M3"/>
      <sheetName val="Ene-Mar_EEPPM2"/>
      <sheetName val="Ene-Mar_Contrato2"/>
      <sheetName val="Rendimientos_Sur_03-00(JC)2"/>
      <sheetName val="Ene-Mar_EEPPM1"/>
      <sheetName val="Ene-Mar_Contrato1"/>
      <sheetName val="Rendimientos_Sur_03-00(JC)1"/>
      <sheetName val="DATOS EPANET"/>
      <sheetName val="LISTA CÓDIGOS"/>
      <sheetName val="BASE APU"/>
      <sheetName val="MANO DE OBRA"/>
      <sheetName val="INSUMOS"/>
      <sheetName val="EQUIPOS"/>
      <sheetName val="MATERIALES"/>
      <sheetName val="ESTRUCTURAS"/>
      <sheetName val="TRANSPORTE"/>
      <sheetName val="Presupuesto_Via_distribuidora"/>
    </sheetNames>
    <sheetDataSet>
      <sheetData sheetId="0" refreshError="1">
        <row r="12">
          <cell r="A12" t="str">
            <v>CAMBIO ACOMETIDAS CONTRATO</v>
          </cell>
          <cell r="B12">
            <v>1</v>
          </cell>
          <cell r="C12">
            <v>0</v>
          </cell>
          <cell r="E12">
            <v>0</v>
          </cell>
          <cell r="F12" t="str">
            <v/>
          </cell>
          <cell r="G12" t="str">
            <v/>
          </cell>
          <cell r="H12">
            <v>0</v>
          </cell>
        </row>
        <row r="13">
          <cell r="A13" t="str">
            <v>CARROTANQUE</v>
          </cell>
          <cell r="B13">
            <v>135</v>
          </cell>
          <cell r="C13">
            <v>0</v>
          </cell>
          <cell r="D13">
            <v>1</v>
          </cell>
          <cell r="E13">
            <v>28</v>
          </cell>
          <cell r="F13">
            <v>4.8</v>
          </cell>
          <cell r="G13">
            <v>4.8</v>
          </cell>
          <cell r="H13">
            <v>0</v>
          </cell>
        </row>
        <row r="14">
          <cell r="A14" t="str">
            <v>CASAS SIN AGUA</v>
          </cell>
          <cell r="B14">
            <v>291</v>
          </cell>
          <cell r="C14">
            <v>242</v>
          </cell>
          <cell r="D14">
            <v>1</v>
          </cell>
          <cell r="E14">
            <v>28</v>
          </cell>
          <cell r="F14">
            <v>10.4</v>
          </cell>
          <cell r="G14">
            <v>19</v>
          </cell>
          <cell r="H14">
            <v>0.45403377110694182</v>
          </cell>
        </row>
        <row r="15">
          <cell r="A15" t="str">
            <v>CORTE Y RECONEXION</v>
          </cell>
          <cell r="B15">
            <v>14</v>
          </cell>
          <cell r="C15">
            <v>7</v>
          </cell>
          <cell r="E15">
            <v>0</v>
          </cell>
          <cell r="F15" t="str">
            <v/>
          </cell>
          <cell r="G15" t="str">
            <v/>
          </cell>
          <cell r="H15">
            <v>0.33333333333333331</v>
          </cell>
        </row>
        <row r="16">
          <cell r="A16" t="str">
            <v>DAÑOS ACUEDUCTO</v>
          </cell>
          <cell r="B16">
            <v>384</v>
          </cell>
          <cell r="C16">
            <v>87</v>
          </cell>
          <cell r="D16">
            <v>7.7142857142857144</v>
          </cell>
          <cell r="E16">
            <v>28</v>
          </cell>
          <cell r="F16">
            <v>1.8</v>
          </cell>
          <cell r="G16">
            <v>2.2000000000000002</v>
          </cell>
          <cell r="H16">
            <v>0.18471337579617833</v>
          </cell>
        </row>
        <row r="17">
          <cell r="A17" t="str">
            <v>ESCOMBROS DAÑOS ACUEDUCTO</v>
          </cell>
          <cell r="B17">
            <v>138</v>
          </cell>
          <cell r="C17">
            <v>2</v>
          </cell>
          <cell r="D17">
            <v>1</v>
          </cell>
          <cell r="E17">
            <v>28</v>
          </cell>
          <cell r="F17">
            <v>4.9000000000000004</v>
          </cell>
          <cell r="G17">
            <v>5</v>
          </cell>
          <cell r="H17">
            <v>1.4285714285714285E-2</v>
          </cell>
        </row>
        <row r="18">
          <cell r="A18" t="str">
            <v>FRAUDES</v>
          </cell>
          <cell r="B18">
            <v>123</v>
          </cell>
          <cell r="C18">
            <v>238</v>
          </cell>
          <cell r="D18">
            <v>1</v>
          </cell>
          <cell r="E18">
            <v>19</v>
          </cell>
          <cell r="F18">
            <v>6.5</v>
          </cell>
          <cell r="G18">
            <v>19</v>
          </cell>
          <cell r="H18">
            <v>0.65927977839335183</v>
          </cell>
        </row>
        <row r="19">
          <cell r="A19" t="str">
            <v>GARANTIAS INSTALACIONES</v>
          </cell>
          <cell r="B19">
            <v>17</v>
          </cell>
          <cell r="C19">
            <v>1</v>
          </cell>
          <cell r="E19">
            <v>0</v>
          </cell>
          <cell r="F19" t="str">
            <v/>
          </cell>
          <cell r="G19" t="str">
            <v/>
          </cell>
          <cell r="H19">
            <v>5.5555555555555552E-2</v>
          </cell>
        </row>
        <row r="20">
          <cell r="A20" t="str">
            <v>INSTALACIONES ACUEDUCTO</v>
          </cell>
          <cell r="B20">
            <v>2</v>
          </cell>
          <cell r="C20">
            <v>22</v>
          </cell>
          <cell r="E20">
            <v>0</v>
          </cell>
          <cell r="F20" t="str">
            <v/>
          </cell>
          <cell r="G20" t="str">
            <v/>
          </cell>
          <cell r="H20">
            <v>0.91666666666666663</v>
          </cell>
        </row>
        <row r="21">
          <cell r="A21" t="str">
            <v>MEDIDORES 1/2 Y 1"</v>
          </cell>
          <cell r="B21">
            <v>1</v>
          </cell>
          <cell r="C21">
            <v>1</v>
          </cell>
          <cell r="E21">
            <v>0</v>
          </cell>
          <cell r="F21" t="str">
            <v/>
          </cell>
          <cell r="G21" t="str">
            <v/>
          </cell>
          <cell r="H21">
            <v>0.5</v>
          </cell>
        </row>
        <row r="22">
          <cell r="A22" t="str">
            <v>MMTO VALVULAS E HIDRANTES</v>
          </cell>
          <cell r="B22">
            <v>15</v>
          </cell>
          <cell r="C22">
            <v>4</v>
          </cell>
          <cell r="D22">
            <v>1.5</v>
          </cell>
          <cell r="E22">
            <v>28</v>
          </cell>
          <cell r="F22">
            <v>0.4</v>
          </cell>
          <cell r="G22">
            <v>0.5</v>
          </cell>
          <cell r="H22">
            <v>0.21052631578947367</v>
          </cell>
        </row>
        <row r="23">
          <cell r="A23" t="str">
            <v>OBRAS ACCESORIAS DAÑOS ACUEDUCTO</v>
          </cell>
          <cell r="B23">
            <v>3</v>
          </cell>
          <cell r="C23">
            <v>8</v>
          </cell>
          <cell r="E23">
            <v>0</v>
          </cell>
          <cell r="F23" t="str">
            <v/>
          </cell>
          <cell r="G23" t="str">
            <v/>
          </cell>
          <cell r="H23">
            <v>0.72727272727272729</v>
          </cell>
        </row>
        <row r="24">
          <cell r="A24" t="str">
            <v>OBRAS ACCESORIAS INSTALACIONES</v>
          </cell>
          <cell r="B24">
            <v>405</v>
          </cell>
          <cell r="C24">
            <v>0</v>
          </cell>
          <cell r="E24">
            <v>0</v>
          </cell>
          <cell r="F24" t="str">
            <v/>
          </cell>
          <cell r="G24" t="str">
            <v/>
          </cell>
          <cell r="H24">
            <v>0</v>
          </cell>
        </row>
        <row r="25">
          <cell r="A25" t="str">
            <v>PITOMETRÍA</v>
          </cell>
          <cell r="B25">
            <v>46</v>
          </cell>
          <cell r="C25">
            <v>25</v>
          </cell>
          <cell r="D25">
            <v>2.1111111111111112</v>
          </cell>
          <cell r="E25">
            <v>9</v>
          </cell>
          <cell r="F25">
            <v>2.4</v>
          </cell>
          <cell r="G25">
            <v>3.7</v>
          </cell>
          <cell r="H25">
            <v>0.352112676056338</v>
          </cell>
        </row>
        <row r="26">
          <cell r="A26" t="str">
            <v>PROYECTOS ACUEDUCTO</v>
          </cell>
          <cell r="B26">
            <v>21</v>
          </cell>
          <cell r="C26">
            <v>1</v>
          </cell>
          <cell r="E26">
            <v>0</v>
          </cell>
          <cell r="F26" t="str">
            <v/>
          </cell>
          <cell r="G26" t="str">
            <v/>
          </cell>
          <cell r="H26">
            <v>4.5454545454545456E-2</v>
          </cell>
        </row>
        <row r="27">
          <cell r="A27" t="str">
            <v>REFERENCIACIÓN ACUEDUCTO</v>
          </cell>
          <cell r="B27">
            <v>7</v>
          </cell>
          <cell r="C27">
            <v>5</v>
          </cell>
          <cell r="E27">
            <v>0</v>
          </cell>
          <cell r="F27" t="str">
            <v/>
          </cell>
          <cell r="G27" t="str">
            <v/>
          </cell>
          <cell r="H27">
            <v>0.41666666666666669</v>
          </cell>
        </row>
        <row r="28">
          <cell r="F28" t="str">
            <v/>
          </cell>
          <cell r="G28" t="str">
            <v/>
          </cell>
          <cell r="H28" t="str">
            <v/>
          </cell>
        </row>
        <row r="29">
          <cell r="F29" t="str">
            <v/>
          </cell>
          <cell r="G29" t="str">
            <v/>
          </cell>
          <cell r="H29" t="str">
            <v/>
          </cell>
        </row>
        <row r="30">
          <cell r="F30" t="str">
            <v/>
          </cell>
          <cell r="G30" t="str">
            <v/>
          </cell>
          <cell r="H30" t="str">
            <v/>
          </cell>
        </row>
        <row r="31">
          <cell r="F31" t="str">
            <v/>
          </cell>
          <cell r="G31" t="str">
            <v/>
          </cell>
          <cell r="H31" t="str">
            <v/>
          </cell>
        </row>
        <row r="32">
          <cell r="F32" t="str">
            <v/>
          </cell>
          <cell r="G32" t="str">
            <v/>
          </cell>
          <cell r="H32" t="str">
            <v/>
          </cell>
        </row>
        <row r="33">
          <cell r="A33" t="str">
            <v>Total general</v>
          </cell>
          <cell r="B33">
            <v>1603</v>
          </cell>
          <cell r="C33">
            <v>643</v>
          </cell>
          <cell r="F33" t="str">
            <v/>
          </cell>
          <cell r="G33" t="str">
            <v/>
          </cell>
          <cell r="H33">
            <v>0.28628673196794302</v>
          </cell>
        </row>
        <row r="34">
          <cell r="F34" t="str">
            <v/>
          </cell>
          <cell r="G34" t="str">
            <v/>
          </cell>
          <cell r="H34" t="str">
            <v/>
          </cell>
        </row>
        <row r="35">
          <cell r="A35" t="str">
            <v>CAMBIO ACOMETIDAS CONTRATO</v>
          </cell>
          <cell r="B35">
            <v>210</v>
          </cell>
          <cell r="C35">
            <v>1</v>
          </cell>
          <cell r="D35">
            <v>3</v>
          </cell>
          <cell r="E35">
            <v>19</v>
          </cell>
          <cell r="F35">
            <v>3.7</v>
          </cell>
          <cell r="G35">
            <v>3.7</v>
          </cell>
          <cell r="H35">
            <v>4.7393364928909956E-3</v>
          </cell>
        </row>
        <row r="36">
          <cell r="A36" t="str">
            <v>CARROTANQUE</v>
          </cell>
          <cell r="B36">
            <v>1</v>
          </cell>
          <cell r="C36">
            <v>0</v>
          </cell>
          <cell r="F36" t="str">
            <v/>
          </cell>
          <cell r="G36" t="str">
            <v/>
          </cell>
          <cell r="H36">
            <v>0</v>
          </cell>
        </row>
        <row r="37">
          <cell r="A37" t="str">
            <v>CASAS SIN AGUA</v>
          </cell>
          <cell r="B37">
            <v>0</v>
          </cell>
          <cell r="C37">
            <v>1</v>
          </cell>
          <cell r="F37" t="str">
            <v/>
          </cell>
          <cell r="G37" t="str">
            <v/>
          </cell>
          <cell r="H37">
            <v>1</v>
          </cell>
        </row>
        <row r="38">
          <cell r="A38" t="str">
            <v>CORTE Y RECONEXION</v>
          </cell>
          <cell r="B38">
            <v>584</v>
          </cell>
          <cell r="C38">
            <v>18</v>
          </cell>
          <cell r="D38">
            <v>1</v>
          </cell>
          <cell r="E38">
            <v>19</v>
          </cell>
          <cell r="F38">
            <v>30.7</v>
          </cell>
          <cell r="G38">
            <v>31.7</v>
          </cell>
          <cell r="H38">
            <v>2.9900332225913623E-2</v>
          </cell>
        </row>
        <row r="39">
          <cell r="A39" t="str">
            <v>DAÑOS ACUEDUCTO</v>
          </cell>
          <cell r="B39">
            <v>35</v>
          </cell>
          <cell r="C39">
            <v>0</v>
          </cell>
          <cell r="F39" t="str">
            <v/>
          </cell>
          <cell r="G39" t="str">
            <v/>
          </cell>
          <cell r="H39">
            <v>0</v>
          </cell>
        </row>
        <row r="40">
          <cell r="A40" t="str">
            <v>FRAUDES</v>
          </cell>
          <cell r="B40">
            <v>2</v>
          </cell>
          <cell r="C40">
            <v>0</v>
          </cell>
          <cell r="F40" t="str">
            <v/>
          </cell>
          <cell r="G40" t="str">
            <v/>
          </cell>
          <cell r="H40">
            <v>0</v>
          </cell>
        </row>
        <row r="41">
          <cell r="A41" t="str">
            <v>GARANTIAS INSTALACIONES</v>
          </cell>
          <cell r="B41">
            <v>14</v>
          </cell>
          <cell r="C41">
            <v>0</v>
          </cell>
          <cell r="D41">
            <v>1</v>
          </cell>
          <cell r="E41">
            <v>19</v>
          </cell>
          <cell r="F41">
            <v>0.7</v>
          </cell>
          <cell r="G41">
            <v>0.7</v>
          </cell>
          <cell r="H41">
            <v>0</v>
          </cell>
        </row>
        <row r="42">
          <cell r="A42" t="str">
            <v>INSTALACIONES ACUEDUCTO</v>
          </cell>
          <cell r="B42">
            <v>284</v>
          </cell>
          <cell r="C42">
            <v>4</v>
          </cell>
          <cell r="D42">
            <v>5</v>
          </cell>
          <cell r="E42">
            <v>19</v>
          </cell>
          <cell r="F42">
            <v>3</v>
          </cell>
          <cell r="G42">
            <v>3</v>
          </cell>
          <cell r="H42">
            <v>1.3888888888888888E-2</v>
          </cell>
        </row>
        <row r="43">
          <cell r="A43" t="str">
            <v>MEDIDORES 1/2 Y 1"</v>
          </cell>
          <cell r="B43">
            <v>264</v>
          </cell>
          <cell r="C43">
            <v>2</v>
          </cell>
          <cell r="D43">
            <v>4</v>
          </cell>
          <cell r="E43">
            <v>19</v>
          </cell>
          <cell r="F43">
            <v>3.5</v>
          </cell>
          <cell r="G43">
            <v>3.5</v>
          </cell>
          <cell r="H43">
            <v>7.5187969924812026E-3</v>
          </cell>
        </row>
        <row r="44">
          <cell r="A44" t="str">
            <v>MMTO VALVULAS E HIDRANTES</v>
          </cell>
          <cell r="B44">
            <v>71</v>
          </cell>
          <cell r="C44">
            <v>0</v>
          </cell>
          <cell r="D44">
            <v>3</v>
          </cell>
          <cell r="E44">
            <v>19</v>
          </cell>
          <cell r="F44">
            <v>1.2</v>
          </cell>
          <cell r="G44">
            <v>1.2</v>
          </cell>
          <cell r="H44">
            <v>0</v>
          </cell>
        </row>
        <row r="45">
          <cell r="A45" t="str">
            <v>OBRAS ACCESORIAS DAÑOS ACUEDUCTO</v>
          </cell>
          <cell r="B45">
            <v>92</v>
          </cell>
          <cell r="C45">
            <v>0</v>
          </cell>
          <cell r="D45">
            <v>3</v>
          </cell>
          <cell r="E45">
            <v>19</v>
          </cell>
          <cell r="F45">
            <v>1.6</v>
          </cell>
          <cell r="G45">
            <v>1.6</v>
          </cell>
          <cell r="H45">
            <v>0</v>
          </cell>
        </row>
        <row r="46">
          <cell r="A46" t="str">
            <v>OBRAS ACCESORIAS INSTALACIONES</v>
          </cell>
          <cell r="B46">
            <v>3</v>
          </cell>
          <cell r="C46">
            <v>0</v>
          </cell>
          <cell r="D46">
            <v>1</v>
          </cell>
          <cell r="E46">
            <v>19</v>
          </cell>
          <cell r="F46">
            <v>0.2</v>
          </cell>
          <cell r="G46">
            <v>0.2</v>
          </cell>
          <cell r="H46">
            <v>0</v>
          </cell>
        </row>
        <row r="47">
          <cell r="A47" t="str">
            <v>REFERENCIACIÓN ACUEDUCTO</v>
          </cell>
          <cell r="B47">
            <v>1</v>
          </cell>
          <cell r="C47">
            <v>0</v>
          </cell>
          <cell r="F47" t="str">
            <v/>
          </cell>
          <cell r="G47" t="str">
            <v/>
          </cell>
          <cell r="H47">
            <v>0</v>
          </cell>
        </row>
        <row r="48">
          <cell r="F48" t="str">
            <v/>
          </cell>
          <cell r="G48" t="str">
            <v/>
          </cell>
          <cell r="H48" t="str">
            <v/>
          </cell>
        </row>
        <row r="49">
          <cell r="F49" t="str">
            <v/>
          </cell>
          <cell r="G49" t="str">
            <v/>
          </cell>
          <cell r="H49" t="str">
            <v/>
          </cell>
        </row>
        <row r="51">
          <cell r="A51" t="str">
            <v>Total general</v>
          </cell>
          <cell r="B51">
            <v>1561</v>
          </cell>
          <cell r="C51">
            <v>26</v>
          </cell>
          <cell r="F51" t="str">
            <v/>
          </cell>
          <cell r="G51" t="str">
            <v/>
          </cell>
          <cell r="H51">
            <v>1.6383112791430371E-2</v>
          </cell>
        </row>
      </sheetData>
      <sheetData sheetId="1" refreshError="1">
        <row r="12">
          <cell r="A12" t="str">
            <v>CAMBIO ACOMETIDAS CONTRATO</v>
          </cell>
          <cell r="B12">
            <v>3</v>
          </cell>
          <cell r="C12">
            <v>14</v>
          </cell>
          <cell r="E12">
            <v>0</v>
          </cell>
          <cell r="F12" t="str">
            <v/>
          </cell>
          <cell r="G12" t="str">
            <v/>
          </cell>
          <cell r="H12">
            <v>0.82352941176470584</v>
          </cell>
        </row>
        <row r="13">
          <cell r="A13" t="str">
            <v>CARROTANQUE</v>
          </cell>
          <cell r="B13">
            <v>84</v>
          </cell>
          <cell r="C13">
            <v>3</v>
          </cell>
          <cell r="D13">
            <v>1</v>
          </cell>
          <cell r="E13">
            <v>28</v>
          </cell>
          <cell r="F13">
            <v>3</v>
          </cell>
          <cell r="G13">
            <v>3.1</v>
          </cell>
          <cell r="H13">
            <v>3.4482758620689655E-2</v>
          </cell>
        </row>
        <row r="14">
          <cell r="A14" t="str">
            <v>CASAS SIN AGUA</v>
          </cell>
          <cell r="B14">
            <v>250</v>
          </cell>
          <cell r="C14">
            <v>313</v>
          </cell>
          <cell r="D14">
            <v>1</v>
          </cell>
          <cell r="E14">
            <v>28</v>
          </cell>
          <cell r="F14">
            <v>8.9</v>
          </cell>
          <cell r="G14">
            <v>20.100000000000001</v>
          </cell>
          <cell r="H14">
            <v>0.55595026642984013</v>
          </cell>
        </row>
        <row r="15">
          <cell r="A15" t="str">
            <v>CORTE Y RECONEXION</v>
          </cell>
          <cell r="B15">
            <v>2</v>
          </cell>
          <cell r="C15">
            <v>3</v>
          </cell>
          <cell r="E15">
            <v>0</v>
          </cell>
          <cell r="F15" t="str">
            <v/>
          </cell>
          <cell r="G15" t="str">
            <v/>
          </cell>
          <cell r="H15">
            <v>0.6</v>
          </cell>
        </row>
        <row r="16">
          <cell r="A16" t="str">
            <v>DAÑOS ACUEDUCTO</v>
          </cell>
          <cell r="B16">
            <v>580</v>
          </cell>
          <cell r="C16">
            <v>109</v>
          </cell>
          <cell r="D16">
            <v>8.2857142857142865</v>
          </cell>
          <cell r="E16">
            <v>28</v>
          </cell>
          <cell r="F16">
            <v>2.5</v>
          </cell>
          <cell r="G16">
            <v>3</v>
          </cell>
          <cell r="H16">
            <v>0.15820029027576196</v>
          </cell>
        </row>
        <row r="17">
          <cell r="A17" t="str">
            <v>ESCOMBROS DAÑOS ACUEDUCTO</v>
          </cell>
          <cell r="B17">
            <v>131</v>
          </cell>
          <cell r="C17">
            <v>6</v>
          </cell>
          <cell r="D17">
            <v>1</v>
          </cell>
          <cell r="E17">
            <v>28</v>
          </cell>
          <cell r="F17">
            <v>4.7</v>
          </cell>
          <cell r="G17">
            <v>4.9000000000000004</v>
          </cell>
          <cell r="H17">
            <v>4.3795620437956206E-2</v>
          </cell>
        </row>
        <row r="18">
          <cell r="A18" t="str">
            <v>FRAUDES</v>
          </cell>
          <cell r="B18">
            <v>384</v>
          </cell>
          <cell r="C18">
            <v>127</v>
          </cell>
          <cell r="D18">
            <v>1</v>
          </cell>
          <cell r="E18">
            <v>21</v>
          </cell>
          <cell r="F18">
            <v>18.3</v>
          </cell>
          <cell r="G18">
            <v>24.3</v>
          </cell>
          <cell r="H18">
            <v>0.24853228962818003</v>
          </cell>
        </row>
        <row r="19">
          <cell r="A19" t="str">
            <v>GARANTIAS INSTALACIONES</v>
          </cell>
          <cell r="B19">
            <v>30</v>
          </cell>
          <cell r="C19">
            <v>8</v>
          </cell>
          <cell r="E19">
            <v>0</v>
          </cell>
          <cell r="F19" t="str">
            <v/>
          </cell>
          <cell r="G19" t="str">
            <v/>
          </cell>
          <cell r="H19">
            <v>0.21052631578947367</v>
          </cell>
        </row>
        <row r="20">
          <cell r="A20" t="str">
            <v>INSTALACIONES ACUEDUCTO</v>
          </cell>
          <cell r="B20">
            <v>1</v>
          </cell>
          <cell r="C20">
            <v>55</v>
          </cell>
          <cell r="E20">
            <v>0</v>
          </cell>
          <cell r="F20" t="str">
            <v/>
          </cell>
          <cell r="G20" t="str">
            <v/>
          </cell>
          <cell r="H20">
            <v>0.9821428571428571</v>
          </cell>
        </row>
        <row r="21">
          <cell r="A21" t="str">
            <v>MMTO VALVULAS E HIDRANTES</v>
          </cell>
          <cell r="B21">
            <v>7</v>
          </cell>
          <cell r="C21">
            <v>7</v>
          </cell>
          <cell r="D21">
            <v>1.7142857142857142</v>
          </cell>
          <cell r="E21">
            <v>28</v>
          </cell>
          <cell r="F21">
            <v>0.1</v>
          </cell>
          <cell r="G21">
            <v>0.3</v>
          </cell>
          <cell r="H21">
            <v>0.5</v>
          </cell>
        </row>
        <row r="22">
          <cell r="A22" t="str">
            <v>OBRAS ACCESORIAS DAÑOS ACUEDUCTO</v>
          </cell>
          <cell r="B22">
            <v>1</v>
          </cell>
          <cell r="C22">
            <v>4</v>
          </cell>
          <cell r="E22">
            <v>0</v>
          </cell>
          <cell r="F22" t="str">
            <v/>
          </cell>
          <cell r="G22" t="str">
            <v/>
          </cell>
          <cell r="H22">
            <v>0.8</v>
          </cell>
        </row>
        <row r="23">
          <cell r="A23" t="str">
            <v>OBRAS ACCESORIAS INSTALACIONES</v>
          </cell>
          <cell r="B23">
            <v>415</v>
          </cell>
          <cell r="C23">
            <v>0</v>
          </cell>
          <cell r="E23">
            <v>0</v>
          </cell>
          <cell r="F23" t="str">
            <v/>
          </cell>
          <cell r="G23" t="str">
            <v/>
          </cell>
          <cell r="H23">
            <v>0</v>
          </cell>
        </row>
        <row r="24">
          <cell r="A24" t="str">
            <v>PITOMETRÍA</v>
          </cell>
          <cell r="B24">
            <v>68</v>
          </cell>
          <cell r="C24">
            <v>24</v>
          </cell>
          <cell r="D24">
            <v>3.0833333333333335</v>
          </cell>
          <cell r="E24">
            <v>12</v>
          </cell>
          <cell r="F24">
            <v>1.8</v>
          </cell>
          <cell r="G24">
            <v>2.5</v>
          </cell>
          <cell r="H24">
            <v>0.2608695652173913</v>
          </cell>
        </row>
        <row r="25">
          <cell r="A25" t="str">
            <v>PROYECTOS ACUEDUCTO</v>
          </cell>
          <cell r="B25">
            <v>4</v>
          </cell>
          <cell r="C25">
            <v>0</v>
          </cell>
          <cell r="E25">
            <v>0</v>
          </cell>
          <cell r="F25" t="str">
            <v/>
          </cell>
          <cell r="G25" t="str">
            <v/>
          </cell>
          <cell r="H25">
            <v>0</v>
          </cell>
        </row>
        <row r="26">
          <cell r="A26" t="str">
            <v>REFERENCIACIÓN ACUEDUCTO</v>
          </cell>
          <cell r="B26">
            <v>12</v>
          </cell>
          <cell r="C26">
            <v>4</v>
          </cell>
          <cell r="E26">
            <v>0</v>
          </cell>
          <cell r="F26" t="str">
            <v/>
          </cell>
          <cell r="G26" t="str">
            <v/>
          </cell>
          <cell r="H26">
            <v>0.25</v>
          </cell>
        </row>
        <row r="27">
          <cell r="F27" t="str">
            <v/>
          </cell>
          <cell r="G27" t="str">
            <v/>
          </cell>
          <cell r="H27" t="str">
            <v/>
          </cell>
        </row>
        <row r="28">
          <cell r="F28" t="str">
            <v/>
          </cell>
          <cell r="G28" t="str">
            <v/>
          </cell>
          <cell r="H28" t="str">
            <v/>
          </cell>
        </row>
        <row r="29">
          <cell r="F29" t="str">
            <v/>
          </cell>
          <cell r="G29" t="str">
            <v/>
          </cell>
          <cell r="H29" t="str">
            <v/>
          </cell>
        </row>
        <row r="30">
          <cell r="F30" t="str">
            <v/>
          </cell>
          <cell r="G30" t="str">
            <v/>
          </cell>
          <cell r="H30" t="str">
            <v/>
          </cell>
        </row>
        <row r="31">
          <cell r="F31" t="str">
            <v/>
          </cell>
          <cell r="G31" t="str">
            <v/>
          </cell>
          <cell r="H31" t="str">
            <v/>
          </cell>
        </row>
        <row r="32">
          <cell r="F32" t="str">
            <v/>
          </cell>
          <cell r="G32" t="str">
            <v/>
          </cell>
          <cell r="H32" t="str">
            <v/>
          </cell>
        </row>
        <row r="33">
          <cell r="A33" t="str">
            <v>Total general</v>
          </cell>
          <cell r="B33">
            <v>1972</v>
          </cell>
          <cell r="C33">
            <v>677</v>
          </cell>
          <cell r="F33" t="str">
            <v/>
          </cell>
          <cell r="G33" t="str">
            <v/>
          </cell>
          <cell r="H33">
            <v>0.2555681389203473</v>
          </cell>
        </row>
        <row r="35">
          <cell r="A35" t="str">
            <v>CAMBIO ACOMETIDAS CONTRATO</v>
          </cell>
          <cell r="B35">
            <v>212</v>
          </cell>
          <cell r="C35">
            <v>1</v>
          </cell>
          <cell r="D35">
            <v>3</v>
          </cell>
          <cell r="E35">
            <v>21</v>
          </cell>
          <cell r="F35">
            <v>3.4</v>
          </cell>
          <cell r="G35">
            <v>3.4</v>
          </cell>
          <cell r="H35">
            <v>4.6948356807511738E-3</v>
          </cell>
        </row>
        <row r="36">
          <cell r="A36" t="str">
            <v>CASAS SIN AGUA</v>
          </cell>
          <cell r="B36">
            <v>0</v>
          </cell>
          <cell r="C36">
            <v>1</v>
          </cell>
          <cell r="F36" t="str">
            <v/>
          </cell>
          <cell r="G36" t="str">
            <v/>
          </cell>
          <cell r="H36">
            <v>1</v>
          </cell>
        </row>
        <row r="37">
          <cell r="A37" t="str">
            <v>CORTE Y RECONEXION</v>
          </cell>
          <cell r="B37">
            <v>574</v>
          </cell>
          <cell r="C37">
            <v>1</v>
          </cell>
          <cell r="D37">
            <v>1</v>
          </cell>
          <cell r="E37">
            <v>21</v>
          </cell>
          <cell r="F37">
            <v>27.3</v>
          </cell>
          <cell r="G37">
            <v>27.4</v>
          </cell>
          <cell r="H37">
            <v>1.7391304347826088E-3</v>
          </cell>
        </row>
        <row r="38">
          <cell r="A38" t="str">
            <v>DAÑOS ACUEDUCTO</v>
          </cell>
          <cell r="B38">
            <v>2</v>
          </cell>
          <cell r="C38">
            <v>0</v>
          </cell>
          <cell r="F38" t="str">
            <v/>
          </cell>
          <cell r="G38" t="str">
            <v/>
          </cell>
          <cell r="H38">
            <v>0</v>
          </cell>
        </row>
        <row r="39">
          <cell r="A39" t="str">
            <v>FRAUDES</v>
          </cell>
          <cell r="B39">
            <v>5</v>
          </cell>
          <cell r="C39">
            <v>0</v>
          </cell>
          <cell r="F39" t="str">
            <v/>
          </cell>
          <cell r="G39" t="str">
            <v/>
          </cell>
          <cell r="H39">
            <v>0</v>
          </cell>
        </row>
        <row r="40">
          <cell r="A40" t="str">
            <v>GARANTIAS INSTALACIONES</v>
          </cell>
          <cell r="B40">
            <v>16</v>
          </cell>
          <cell r="C40">
            <v>1</v>
          </cell>
          <cell r="D40">
            <v>1</v>
          </cell>
          <cell r="E40">
            <v>21</v>
          </cell>
          <cell r="F40">
            <v>0.8</v>
          </cell>
          <cell r="G40">
            <v>0.8</v>
          </cell>
          <cell r="H40">
            <v>5.8823529411764705E-2</v>
          </cell>
        </row>
        <row r="41">
          <cell r="A41" t="str">
            <v>INSTALACIONES ACUEDUCTO</v>
          </cell>
          <cell r="B41">
            <v>400</v>
          </cell>
          <cell r="C41">
            <v>0</v>
          </cell>
          <cell r="D41">
            <v>5</v>
          </cell>
          <cell r="E41">
            <v>21</v>
          </cell>
          <cell r="F41">
            <v>3.8</v>
          </cell>
          <cell r="G41">
            <v>3.8</v>
          </cell>
          <cell r="H41">
            <v>0</v>
          </cell>
        </row>
        <row r="42">
          <cell r="A42" t="str">
            <v>MEDIDORES 1/2 Y 1"</v>
          </cell>
          <cell r="B42">
            <v>295</v>
          </cell>
          <cell r="C42">
            <v>1</v>
          </cell>
          <cell r="D42">
            <v>4</v>
          </cell>
          <cell r="E42">
            <v>21</v>
          </cell>
          <cell r="F42">
            <v>3.5</v>
          </cell>
          <cell r="G42">
            <v>3.5</v>
          </cell>
          <cell r="H42">
            <v>3.3783783783783786E-3</v>
          </cell>
        </row>
        <row r="43">
          <cell r="A43" t="str">
            <v>MMTO VALVULAS E HIDRANTES</v>
          </cell>
          <cell r="B43">
            <v>48</v>
          </cell>
          <cell r="C43">
            <v>0</v>
          </cell>
          <cell r="D43">
            <v>3</v>
          </cell>
          <cell r="E43">
            <v>21</v>
          </cell>
          <cell r="F43">
            <v>0.8</v>
          </cell>
          <cell r="G43">
            <v>0.8</v>
          </cell>
          <cell r="H43">
            <v>0</v>
          </cell>
        </row>
        <row r="44">
          <cell r="A44" t="str">
            <v>OBRAS ACCESORIAS DAÑOS ACUEDUCTO</v>
          </cell>
          <cell r="B44">
            <v>119</v>
          </cell>
          <cell r="C44">
            <v>0</v>
          </cell>
          <cell r="D44">
            <v>3</v>
          </cell>
          <cell r="E44">
            <v>21</v>
          </cell>
          <cell r="F44">
            <v>1.9</v>
          </cell>
          <cell r="G44">
            <v>1.9</v>
          </cell>
          <cell r="H44">
            <v>0</v>
          </cell>
        </row>
        <row r="45">
          <cell r="A45" t="str">
            <v>OBRAS ACCESORIAS INSTALACIONES</v>
          </cell>
          <cell r="B45">
            <v>8</v>
          </cell>
          <cell r="C45">
            <v>0</v>
          </cell>
          <cell r="D45">
            <v>1</v>
          </cell>
          <cell r="E45">
            <v>21</v>
          </cell>
          <cell r="F45">
            <v>0.4</v>
          </cell>
          <cell r="G45">
            <v>0.4</v>
          </cell>
          <cell r="H45">
            <v>0</v>
          </cell>
        </row>
        <row r="46">
          <cell r="A46" t="str">
            <v>PROYECTOS ACUEDUCTO</v>
          </cell>
          <cell r="B46">
            <v>2</v>
          </cell>
          <cell r="C46">
            <v>0</v>
          </cell>
          <cell r="F46" t="str">
            <v/>
          </cell>
          <cell r="G46" t="str">
            <v/>
          </cell>
          <cell r="H46">
            <v>0</v>
          </cell>
        </row>
        <row r="47">
          <cell r="F47" t="str">
            <v/>
          </cell>
          <cell r="G47" t="str">
            <v/>
          </cell>
          <cell r="H47" t="str">
            <v/>
          </cell>
        </row>
        <row r="48">
          <cell r="F48" t="str">
            <v/>
          </cell>
          <cell r="G48" t="str">
            <v/>
          </cell>
          <cell r="H48" t="str">
            <v/>
          </cell>
        </row>
        <row r="49">
          <cell r="F49" t="str">
            <v/>
          </cell>
          <cell r="G49" t="str">
            <v/>
          </cell>
          <cell r="H49" t="str">
            <v/>
          </cell>
        </row>
        <row r="51">
          <cell r="A51" t="str">
            <v>Total general</v>
          </cell>
          <cell r="B51">
            <v>1681</v>
          </cell>
          <cell r="C51">
            <v>5</v>
          </cell>
          <cell r="F51" t="str">
            <v/>
          </cell>
          <cell r="G51" t="str">
            <v/>
          </cell>
          <cell r="H51">
            <v>2.9655990510083037E-3</v>
          </cell>
        </row>
      </sheetData>
      <sheetData sheetId="2" refreshError="1">
        <row r="12">
          <cell r="A12" t="str">
            <v>CAMBIO ACOMETIDAS CONTRATO</v>
          </cell>
          <cell r="B12">
            <v>9</v>
          </cell>
          <cell r="C12">
            <v>8</v>
          </cell>
          <cell r="E12">
            <v>0</v>
          </cell>
          <cell r="F12" t="str">
            <v/>
          </cell>
          <cell r="G12" t="str">
            <v/>
          </cell>
          <cell r="H12">
            <v>0.47058823529411764</v>
          </cell>
        </row>
        <row r="13">
          <cell r="A13" t="str">
            <v>CARROTANQUE</v>
          </cell>
          <cell r="B13">
            <v>47</v>
          </cell>
          <cell r="C13">
            <v>0</v>
          </cell>
          <cell r="D13">
            <v>1</v>
          </cell>
          <cell r="E13">
            <v>35</v>
          </cell>
          <cell r="F13">
            <v>1.3</v>
          </cell>
          <cell r="G13">
            <v>1.3</v>
          </cell>
          <cell r="H13">
            <v>0</v>
          </cell>
        </row>
        <row r="14">
          <cell r="A14" t="str">
            <v>CASAS SIN AGUA</v>
          </cell>
          <cell r="B14">
            <v>277</v>
          </cell>
          <cell r="C14">
            <v>396</v>
          </cell>
          <cell r="D14">
            <v>1</v>
          </cell>
          <cell r="E14">
            <v>35</v>
          </cell>
          <cell r="F14">
            <v>7.9</v>
          </cell>
          <cell r="G14">
            <v>19.2</v>
          </cell>
          <cell r="H14">
            <v>0.58841010401188709</v>
          </cell>
        </row>
        <row r="15">
          <cell r="A15" t="str">
            <v>CORTE Y RECONEXION</v>
          </cell>
          <cell r="B15">
            <v>5</v>
          </cell>
          <cell r="C15">
            <v>4</v>
          </cell>
          <cell r="E15">
            <v>0</v>
          </cell>
          <cell r="F15" t="str">
            <v/>
          </cell>
          <cell r="G15" t="str">
            <v/>
          </cell>
          <cell r="H15">
            <v>0.44444444444444442</v>
          </cell>
        </row>
        <row r="16">
          <cell r="A16" t="str">
            <v>DAÑOS ACUEDUCTO</v>
          </cell>
          <cell r="B16">
            <v>948</v>
          </cell>
          <cell r="C16">
            <v>86</v>
          </cell>
          <cell r="D16">
            <v>8.1142857142857157</v>
          </cell>
          <cell r="E16">
            <v>35</v>
          </cell>
          <cell r="F16">
            <v>3.3</v>
          </cell>
          <cell r="G16">
            <v>3.6</v>
          </cell>
          <cell r="H16">
            <v>8.3172147001934232E-2</v>
          </cell>
        </row>
        <row r="17">
          <cell r="A17" t="str">
            <v>ESCOMBROS DAÑOS ACUEDUCTO</v>
          </cell>
          <cell r="B17">
            <v>122</v>
          </cell>
          <cell r="C17">
            <v>8</v>
          </cell>
          <cell r="D17">
            <v>1</v>
          </cell>
          <cell r="E17">
            <v>35</v>
          </cell>
          <cell r="F17">
            <v>3.5</v>
          </cell>
          <cell r="G17">
            <v>3.7</v>
          </cell>
          <cell r="H17">
            <v>6.1538461538461542E-2</v>
          </cell>
        </row>
        <row r="18">
          <cell r="A18" t="str">
            <v>FRAUDES</v>
          </cell>
          <cell r="B18">
            <v>315</v>
          </cell>
          <cell r="C18">
            <v>26</v>
          </cell>
          <cell r="D18">
            <v>1</v>
          </cell>
          <cell r="E18">
            <v>21</v>
          </cell>
          <cell r="F18">
            <v>15</v>
          </cell>
          <cell r="G18">
            <v>16.2</v>
          </cell>
          <cell r="H18">
            <v>7.6246334310850442E-2</v>
          </cell>
        </row>
        <row r="19">
          <cell r="A19" t="str">
            <v>GARANTIAS INSTALACIONES</v>
          </cell>
          <cell r="B19">
            <v>19</v>
          </cell>
          <cell r="C19">
            <v>18</v>
          </cell>
          <cell r="E19">
            <v>0</v>
          </cell>
          <cell r="F19" t="str">
            <v/>
          </cell>
          <cell r="G19" t="str">
            <v/>
          </cell>
          <cell r="H19">
            <v>0.48648648648648651</v>
          </cell>
        </row>
        <row r="20">
          <cell r="A20" t="str">
            <v>INSTALACIONES ACUEDUCTO</v>
          </cell>
          <cell r="B20">
            <v>6</v>
          </cell>
          <cell r="C20">
            <v>50</v>
          </cell>
          <cell r="E20">
            <v>0</v>
          </cell>
          <cell r="F20" t="str">
            <v/>
          </cell>
          <cell r="G20" t="str">
            <v/>
          </cell>
          <cell r="H20">
            <v>0.8928571428571429</v>
          </cell>
        </row>
        <row r="21">
          <cell r="A21" t="str">
            <v>MEDIDORES 1/2 Y 1"</v>
          </cell>
          <cell r="B21">
            <v>1</v>
          </cell>
          <cell r="C21">
            <v>22</v>
          </cell>
          <cell r="E21">
            <v>0</v>
          </cell>
          <cell r="F21" t="str">
            <v/>
          </cell>
          <cell r="G21" t="str">
            <v/>
          </cell>
          <cell r="H21">
            <v>0.95652173913043481</v>
          </cell>
        </row>
        <row r="22">
          <cell r="A22" t="str">
            <v>MMTO VALVULAS E HIDRANTES</v>
          </cell>
          <cell r="B22">
            <v>1</v>
          </cell>
          <cell r="C22">
            <v>13</v>
          </cell>
          <cell r="D22">
            <v>1.6857142857142857</v>
          </cell>
          <cell r="E22">
            <v>35</v>
          </cell>
          <cell r="F22">
            <v>0</v>
          </cell>
          <cell r="G22">
            <v>0.2</v>
          </cell>
          <cell r="H22">
            <v>0.9285714285714286</v>
          </cell>
        </row>
        <row r="23">
          <cell r="A23" t="str">
            <v>OBRAS ACCESORIAS DAÑOS ACUEDUCTO</v>
          </cell>
          <cell r="B23">
            <v>0</v>
          </cell>
          <cell r="C23">
            <v>7</v>
          </cell>
          <cell r="E23">
            <v>0</v>
          </cell>
          <cell r="F23" t="str">
            <v/>
          </cell>
          <cell r="G23" t="str">
            <v/>
          </cell>
          <cell r="H23">
            <v>1</v>
          </cell>
        </row>
        <row r="24">
          <cell r="A24" t="str">
            <v>OBRAS ACCESORIAS INSTALACIONES</v>
          </cell>
          <cell r="B24">
            <v>635</v>
          </cell>
          <cell r="C24">
            <v>0</v>
          </cell>
          <cell r="E24">
            <v>0</v>
          </cell>
          <cell r="F24" t="str">
            <v/>
          </cell>
          <cell r="G24" t="str">
            <v/>
          </cell>
          <cell r="H24">
            <v>0</v>
          </cell>
        </row>
        <row r="25">
          <cell r="A25" t="str">
            <v>PITOMETRÍA</v>
          </cell>
          <cell r="B25">
            <v>38</v>
          </cell>
          <cell r="C25">
            <v>30</v>
          </cell>
          <cell r="D25">
            <v>2.875</v>
          </cell>
          <cell r="E25">
            <v>12</v>
          </cell>
          <cell r="F25">
            <v>1.1000000000000001</v>
          </cell>
          <cell r="G25">
            <v>2</v>
          </cell>
          <cell r="H25">
            <v>0.44117647058823528</v>
          </cell>
        </row>
        <row r="26">
          <cell r="A26" t="str">
            <v>PROYECTOS ACUEDUCTO</v>
          </cell>
          <cell r="B26">
            <v>1</v>
          </cell>
          <cell r="C26">
            <v>5</v>
          </cell>
          <cell r="E26">
            <v>0</v>
          </cell>
          <cell r="F26" t="str">
            <v/>
          </cell>
          <cell r="G26" t="str">
            <v/>
          </cell>
          <cell r="H26">
            <v>0.83333333333333337</v>
          </cell>
        </row>
        <row r="27">
          <cell r="A27" t="str">
            <v>REFERENCIACIÓN ACUEDUCTO</v>
          </cell>
          <cell r="B27">
            <v>3</v>
          </cell>
          <cell r="C27">
            <v>2</v>
          </cell>
          <cell r="E27">
            <v>0</v>
          </cell>
          <cell r="F27" t="str">
            <v/>
          </cell>
          <cell r="G27" t="str">
            <v/>
          </cell>
          <cell r="H27">
            <v>0.4</v>
          </cell>
        </row>
        <row r="28">
          <cell r="A28" t="str">
            <v>REVISIÓN  POSTERIOR  FRAUDES</v>
          </cell>
          <cell r="B28">
            <v>1</v>
          </cell>
          <cell r="C28">
            <v>0</v>
          </cell>
          <cell r="E28">
            <v>0</v>
          </cell>
          <cell r="F28" t="str">
            <v/>
          </cell>
          <cell r="G28" t="str">
            <v/>
          </cell>
          <cell r="H28">
            <v>0</v>
          </cell>
        </row>
        <row r="29">
          <cell r="F29" t="str">
            <v/>
          </cell>
          <cell r="G29" t="str">
            <v/>
          </cell>
          <cell r="H29" t="str">
            <v/>
          </cell>
        </row>
        <row r="30">
          <cell r="F30" t="str">
            <v/>
          </cell>
          <cell r="G30" t="str">
            <v/>
          </cell>
          <cell r="H30" t="str">
            <v/>
          </cell>
        </row>
        <row r="31">
          <cell r="F31" t="str">
            <v/>
          </cell>
          <cell r="G31" t="str">
            <v/>
          </cell>
          <cell r="H31" t="str">
            <v/>
          </cell>
        </row>
        <row r="32">
          <cell r="F32" t="str">
            <v/>
          </cell>
          <cell r="G32" t="str">
            <v/>
          </cell>
          <cell r="H32" t="str">
            <v/>
          </cell>
        </row>
        <row r="33">
          <cell r="A33" t="str">
            <v>Total general</v>
          </cell>
          <cell r="B33">
            <v>2428</v>
          </cell>
          <cell r="C33">
            <v>675</v>
          </cell>
          <cell r="F33" t="str">
            <v/>
          </cell>
          <cell r="G33" t="str">
            <v/>
          </cell>
          <cell r="H33">
            <v>0.21753142120528521</v>
          </cell>
        </row>
        <row r="35">
          <cell r="A35" t="str">
            <v>CAMBIO ACOMETIDAS CONTRATO</v>
          </cell>
          <cell r="B35">
            <v>249</v>
          </cell>
          <cell r="C35">
            <v>1</v>
          </cell>
          <cell r="D35">
            <v>3</v>
          </cell>
          <cell r="E35">
            <v>21</v>
          </cell>
          <cell r="F35">
            <v>4</v>
          </cell>
          <cell r="G35">
            <v>4</v>
          </cell>
          <cell r="H35">
            <v>4.0000000000000001E-3</v>
          </cell>
        </row>
        <row r="36">
          <cell r="A36" t="str">
            <v>CASAS SIN AGUA</v>
          </cell>
          <cell r="B36">
            <v>0</v>
          </cell>
          <cell r="C36">
            <v>1</v>
          </cell>
          <cell r="F36" t="str">
            <v/>
          </cell>
          <cell r="G36" t="str">
            <v/>
          </cell>
          <cell r="H36">
            <v>1</v>
          </cell>
        </row>
        <row r="37">
          <cell r="A37" t="str">
            <v>CORTE Y RECONEXION</v>
          </cell>
          <cell r="B37">
            <v>365</v>
          </cell>
          <cell r="C37">
            <v>97</v>
          </cell>
          <cell r="D37">
            <v>1</v>
          </cell>
          <cell r="E37">
            <v>21</v>
          </cell>
          <cell r="F37">
            <v>17.399999999999999</v>
          </cell>
          <cell r="G37">
            <v>22</v>
          </cell>
          <cell r="H37">
            <v>0.20995670995670995</v>
          </cell>
        </row>
        <row r="38">
          <cell r="A38" t="str">
            <v>DAÑOS ACUEDUCTO</v>
          </cell>
          <cell r="B38">
            <v>3</v>
          </cell>
          <cell r="C38">
            <v>0</v>
          </cell>
          <cell r="F38" t="str">
            <v/>
          </cell>
          <cell r="G38" t="str">
            <v/>
          </cell>
          <cell r="H38">
            <v>0</v>
          </cell>
        </row>
        <row r="39">
          <cell r="A39" t="str">
            <v>ESCOMBROS DAÑOS ACUEDUCTO</v>
          </cell>
          <cell r="B39">
            <v>3</v>
          </cell>
          <cell r="C39">
            <v>0</v>
          </cell>
          <cell r="F39" t="str">
            <v/>
          </cell>
          <cell r="G39" t="str">
            <v/>
          </cell>
          <cell r="H39">
            <v>0</v>
          </cell>
        </row>
        <row r="40">
          <cell r="A40" t="str">
            <v>FRAUDES</v>
          </cell>
          <cell r="B40">
            <v>2</v>
          </cell>
          <cell r="C40">
            <v>1</v>
          </cell>
          <cell r="F40" t="str">
            <v/>
          </cell>
          <cell r="G40" t="str">
            <v/>
          </cell>
          <cell r="H40">
            <v>0.33333333333333331</v>
          </cell>
        </row>
        <row r="41">
          <cell r="A41" t="str">
            <v>GARANTIAS INSTALACIONES</v>
          </cell>
          <cell r="B41">
            <v>12</v>
          </cell>
          <cell r="C41">
            <v>4</v>
          </cell>
          <cell r="D41">
            <v>1</v>
          </cell>
          <cell r="E41">
            <v>21</v>
          </cell>
          <cell r="F41">
            <v>0.6</v>
          </cell>
          <cell r="G41">
            <v>0.8</v>
          </cell>
          <cell r="H41">
            <v>0.25</v>
          </cell>
        </row>
        <row r="42">
          <cell r="A42" t="str">
            <v>INSTALACIONES ACUEDUCTO</v>
          </cell>
          <cell r="B42">
            <v>336</v>
          </cell>
          <cell r="C42">
            <v>5</v>
          </cell>
          <cell r="D42">
            <v>5</v>
          </cell>
          <cell r="E42">
            <v>21</v>
          </cell>
          <cell r="F42">
            <v>3.2</v>
          </cell>
          <cell r="G42">
            <v>3.2</v>
          </cell>
          <cell r="H42">
            <v>1.466275659824047E-2</v>
          </cell>
        </row>
        <row r="43">
          <cell r="A43" t="str">
            <v>MEDIDORES 1/2 Y 1"</v>
          </cell>
          <cell r="B43">
            <v>216</v>
          </cell>
          <cell r="C43">
            <v>1</v>
          </cell>
          <cell r="D43">
            <v>4</v>
          </cell>
          <cell r="E43">
            <v>21</v>
          </cell>
          <cell r="F43">
            <v>2.6</v>
          </cell>
          <cell r="G43">
            <v>2.6</v>
          </cell>
          <cell r="H43">
            <v>4.608294930875576E-3</v>
          </cell>
        </row>
        <row r="44">
          <cell r="A44" t="str">
            <v>MMTO VALVULAS E HIDRANTES</v>
          </cell>
          <cell r="B44">
            <v>33</v>
          </cell>
          <cell r="C44">
            <v>0</v>
          </cell>
          <cell r="D44">
            <v>3</v>
          </cell>
          <cell r="E44">
            <v>21</v>
          </cell>
          <cell r="F44">
            <v>0.5</v>
          </cell>
          <cell r="G44">
            <v>0.5</v>
          </cell>
          <cell r="H44">
            <v>0</v>
          </cell>
        </row>
        <row r="45">
          <cell r="A45" t="str">
            <v>OBRAS ACCESORIAS DAÑOS ACUEDUCTO</v>
          </cell>
          <cell r="B45">
            <v>133</v>
          </cell>
          <cell r="C45">
            <v>0</v>
          </cell>
          <cell r="D45">
            <v>3</v>
          </cell>
          <cell r="E45">
            <v>21</v>
          </cell>
          <cell r="F45">
            <v>2.1</v>
          </cell>
          <cell r="G45">
            <v>2.1</v>
          </cell>
          <cell r="H45">
            <v>0</v>
          </cell>
        </row>
        <row r="46">
          <cell r="A46" t="str">
            <v>OBRAS ACCESORIAS INSTALACIONES</v>
          </cell>
          <cell r="B46">
            <v>5</v>
          </cell>
          <cell r="C46">
            <v>0</v>
          </cell>
          <cell r="D46">
            <v>1</v>
          </cell>
          <cell r="E46">
            <v>21</v>
          </cell>
          <cell r="F46">
            <v>0.2</v>
          </cell>
          <cell r="G46">
            <v>0.2</v>
          </cell>
          <cell r="H46">
            <v>0</v>
          </cell>
        </row>
        <row r="47">
          <cell r="A47" t="str">
            <v>PROYECTOS ACUEDUCTO</v>
          </cell>
          <cell r="B47">
            <v>2</v>
          </cell>
          <cell r="C47">
            <v>0</v>
          </cell>
          <cell r="F47" t="str">
            <v/>
          </cell>
          <cell r="G47" t="str">
            <v/>
          </cell>
          <cell r="H47">
            <v>0</v>
          </cell>
        </row>
        <row r="48">
          <cell r="A48" t="str">
            <v>REFERENCIACIÓN ACUEDUCTO</v>
          </cell>
          <cell r="B48">
            <v>1</v>
          </cell>
          <cell r="C48">
            <v>0</v>
          </cell>
          <cell r="F48" t="str">
            <v/>
          </cell>
          <cell r="G48" t="str">
            <v/>
          </cell>
          <cell r="H48">
            <v>0</v>
          </cell>
        </row>
        <row r="49">
          <cell r="F49" t="str">
            <v/>
          </cell>
          <cell r="G49" t="str">
            <v/>
          </cell>
          <cell r="H49" t="str">
            <v/>
          </cell>
        </row>
        <row r="51">
          <cell r="A51" t="str">
            <v>Total general</v>
          </cell>
          <cell r="B51">
            <v>1360</v>
          </cell>
          <cell r="C51">
            <v>110</v>
          </cell>
          <cell r="F51" t="str">
            <v/>
          </cell>
          <cell r="G51" t="str">
            <v/>
          </cell>
          <cell r="H51">
            <v>7.4829931972789115E-2</v>
          </cell>
        </row>
      </sheetData>
      <sheetData sheetId="3"/>
      <sheetData sheetId="4"/>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refreshError="1"/>
      <sheetData sheetId="15"/>
      <sheetData sheetId="16"/>
      <sheetData sheetId="17"/>
      <sheetData sheetId="18"/>
      <sheetData sheetId="19"/>
      <sheetData sheetId="20"/>
      <sheetData sheetId="21" refreshError="1"/>
      <sheetData sheetId="22"/>
      <sheetData sheetId="23">
        <row r="12">
          <cell r="A12">
            <v>0</v>
          </cell>
        </row>
      </sheetData>
      <sheetData sheetId="24"/>
      <sheetData sheetId="25"/>
      <sheetData sheetId="26"/>
      <sheetData sheetId="27"/>
      <sheetData sheetId="28"/>
      <sheetData sheetId="29"/>
      <sheetData sheetId="30"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UPUESTO"/>
      <sheetName val="INDICE"/>
      <sheetName val="materiales"/>
      <sheetName val="Equipo"/>
      <sheetName val="otros"/>
      <sheetName val="LOCALIZACION ESTRUCTURAS"/>
      <sheetName val="600.4 P"/>
      <sheetName val="500"/>
      <sheetName val="201.3P"/>
      <sheetName val="310"/>
      <sheetName val="311"/>
      <sheetName val="320.1"/>
      <sheetName val="630.4"/>
      <sheetName val="630.7"/>
      <sheetName val="640.3"/>
      <sheetName val="630.6"/>
      <sheetName val="661 TIPO 1"/>
      <sheetName val="671"/>
    </sheetNames>
    <sheetDataSet>
      <sheetData sheetId="0"/>
      <sheetData sheetId="1" refreshError="1"/>
      <sheetData sheetId="2">
        <row r="7">
          <cell r="A7" t="str">
            <v>Acero A-36 para estructura metalica</v>
          </cell>
        </row>
      </sheetData>
      <sheetData sheetId="3">
        <row r="7">
          <cell r="A7" t="str">
            <v>Aspersor manual</v>
          </cell>
        </row>
        <row r="8">
          <cell r="A8" t="str">
            <v>Barredora mecánica de cepillo</v>
          </cell>
        </row>
        <row r="9">
          <cell r="A9" t="str">
            <v>Bomba de inyección de lechada</v>
          </cell>
        </row>
        <row r="10">
          <cell r="A10" t="str">
            <v>Bomba para gato de tensionamiento</v>
          </cell>
        </row>
        <row r="11">
          <cell r="A11" t="str">
            <v>Bomba de concreto</v>
          </cell>
        </row>
        <row r="12">
          <cell r="A12" t="str">
            <v>Buldozer D4</v>
          </cell>
        </row>
        <row r="13">
          <cell r="A13" t="str">
            <v>Buldozer D6</v>
          </cell>
        </row>
        <row r="14">
          <cell r="A14" t="str">
            <v>Buldozer D8 (incluido Ripper)</v>
          </cell>
        </row>
        <row r="15">
          <cell r="A15" t="str">
            <v>Calentador a gas</v>
          </cell>
        </row>
        <row r="16">
          <cell r="A16" t="str">
            <v>Camion 350</v>
          </cell>
        </row>
        <row r="17">
          <cell r="A17" t="str">
            <v>Camioneta D-300</v>
          </cell>
        </row>
        <row r="18">
          <cell r="A18" t="str">
            <v>Camión de Slurry</v>
          </cell>
        </row>
        <row r="19">
          <cell r="A19" t="str">
            <v>Cargador 920 o equivalente</v>
          </cell>
        </row>
        <row r="20">
          <cell r="A20" t="str">
            <v>Cargador 930 o equivalente</v>
          </cell>
        </row>
        <row r="21">
          <cell r="A21" t="str">
            <v>Carrotanque de agua (10000 galones)</v>
          </cell>
        </row>
        <row r="22">
          <cell r="A22" t="str">
            <v>Carrotanque Irrigador de asfalto</v>
          </cell>
        </row>
        <row r="23">
          <cell r="A23" t="str">
            <v>Cizalla</v>
          </cell>
        </row>
        <row r="24">
          <cell r="A24" t="str">
            <v>Compactador Benitin</v>
          </cell>
        </row>
        <row r="25">
          <cell r="A25" t="str">
            <v>Compactador manual (RANA)</v>
          </cell>
        </row>
        <row r="26">
          <cell r="A26" t="str">
            <v>Compactador manual (SALTARIN)</v>
          </cell>
        </row>
        <row r="27">
          <cell r="A27" t="str">
            <v>Compactador manual de rodillo</v>
          </cell>
        </row>
        <row r="28">
          <cell r="A28" t="str">
            <v>Compactador vibratorio tipo DD-20</v>
          </cell>
        </row>
        <row r="29">
          <cell r="A29" t="str">
            <v>Compactador manual vibratorio (CANGURO) (Apisonadores)</v>
          </cell>
        </row>
        <row r="30">
          <cell r="A30" t="str">
            <v>Compactador neumatico</v>
          </cell>
        </row>
        <row r="31">
          <cell r="A31" t="str">
            <v>Compresor 125 pies 3 con martillo</v>
          </cell>
        </row>
        <row r="32">
          <cell r="A32" t="str">
            <v>Compresor 250 pies 3 con martillo</v>
          </cell>
        </row>
        <row r="33">
          <cell r="A33" t="str">
            <v>Compresor (barrido y soplado)</v>
          </cell>
        </row>
        <row r="34">
          <cell r="A34" t="str">
            <v>Compresor para penetrar roca</v>
          </cell>
        </row>
        <row r="35">
          <cell r="A35" t="str">
            <v>Cortadora de pavimento</v>
          </cell>
        </row>
        <row r="36">
          <cell r="A36" t="str">
            <v>Diferencial de 2 ton.</v>
          </cell>
        </row>
        <row r="37">
          <cell r="A37" t="str">
            <v>Diferencial de 3 ton</v>
          </cell>
        </row>
        <row r="38">
          <cell r="A38" t="str">
            <v>Equipo de control (bandas sonoras reduce velocidad) (Termohigometros, Termómetros, Galgas, etc)</v>
          </cell>
        </row>
        <row r="39">
          <cell r="A39" t="str">
            <v>Equipo de oxicorte</v>
          </cell>
        </row>
        <row r="40">
          <cell r="A40" t="str">
            <v>Equipo de perforación (TRACKDRILL)</v>
          </cell>
        </row>
        <row r="41">
          <cell r="A41" t="str">
            <v>Equipo de pintura (Compresor)</v>
          </cell>
        </row>
        <row r="42">
          <cell r="A42" t="str">
            <v>Equipo de soldadura 250 AMP</v>
          </cell>
        </row>
        <row r="43">
          <cell r="A43" t="str">
            <v>euipo de soldadura 400</v>
          </cell>
        </row>
        <row r="44">
          <cell r="A44" t="str">
            <v>euipo de soldadura 600</v>
          </cell>
        </row>
        <row r="45">
          <cell r="A45" t="str">
            <v>Equipo de topografía</v>
          </cell>
        </row>
        <row r="46">
          <cell r="A46" t="str">
            <v>Equipo manual aplicador (bandas sonoras reduce velocidad)</v>
          </cell>
        </row>
        <row r="47">
          <cell r="A47" t="str">
            <v>Esparcidor de gravilla (INCLUYE VOLQUETA)</v>
          </cell>
        </row>
        <row r="48">
          <cell r="A48" t="str">
            <v>Estación</v>
          </cell>
        </row>
        <row r="49">
          <cell r="A49" t="str">
            <v>Formaleta metálica (concreto hidraulico)</v>
          </cell>
        </row>
        <row r="50">
          <cell r="A50" t="str">
            <v>Formaleta metálica (tuberia de concreto reforzado)</v>
          </cell>
        </row>
        <row r="51">
          <cell r="A51" t="str">
            <v>Formaleta para camisa de pilote</v>
          </cell>
        </row>
        <row r="52">
          <cell r="A52" t="str">
            <v>Fresadora de pavimento</v>
          </cell>
        </row>
        <row r="53">
          <cell r="A53" t="str">
            <v>Fresadora y recicladora de pavimento</v>
          </cell>
        </row>
        <row r="54">
          <cell r="A54" t="str">
            <v>Gato para tensionamiento</v>
          </cell>
        </row>
        <row r="55">
          <cell r="A55" t="str">
            <v>Grua 10 ton</v>
          </cell>
        </row>
        <row r="56">
          <cell r="A56" t="str">
            <v>Grua (capacidad 15 ton)</v>
          </cell>
        </row>
        <row r="57">
          <cell r="A57" t="str">
            <v>Grua con torre</v>
          </cell>
        </row>
        <row r="58">
          <cell r="A58" t="str">
            <v>Grua telescópica</v>
          </cell>
        </row>
        <row r="59">
          <cell r="A59" t="str">
            <v>Guadañadora</v>
          </cell>
        </row>
        <row r="60">
          <cell r="A60" t="str">
            <v>Maquina térmica pegatachas</v>
          </cell>
        </row>
        <row r="61">
          <cell r="A61" t="str">
            <v>Mezcladora de concreto (1bulto)</v>
          </cell>
        </row>
        <row r="62">
          <cell r="A62" t="str">
            <v>Montacargas</v>
          </cell>
        </row>
        <row r="63">
          <cell r="A63" t="str">
            <v>Motobomba 3 PULGADAS</v>
          </cell>
        </row>
        <row r="64">
          <cell r="A64" t="str">
            <v>Motobomba 4 PULGADAS</v>
          </cell>
        </row>
        <row r="65">
          <cell r="A65" t="str">
            <v>Motobomba 6" DIAMETRO DE BOMBEO DE 2M³/SEG.</v>
          </cell>
        </row>
        <row r="66">
          <cell r="A66" t="str">
            <v>Motobomba de concreto</v>
          </cell>
        </row>
        <row r="67">
          <cell r="A67" t="str">
            <v>Motoniveladora</v>
          </cell>
        </row>
        <row r="68">
          <cell r="A68" t="str">
            <v>Motosierra</v>
          </cell>
        </row>
        <row r="69">
          <cell r="A69" t="str">
            <v>Pala auxiliar de piloteadora</v>
          </cell>
        </row>
        <row r="70">
          <cell r="A70" t="str">
            <v>Pala grua con martillos</v>
          </cell>
        </row>
        <row r="71">
          <cell r="A71" t="str">
            <v>Piloteadora</v>
          </cell>
        </row>
        <row r="72">
          <cell r="A72" t="str">
            <v>Planta de asfalto en caliente</v>
          </cell>
        </row>
        <row r="73">
          <cell r="A73" t="str">
            <v>Planta de asfalto en frio</v>
          </cell>
        </row>
        <row r="74">
          <cell r="A74" t="str">
            <v xml:space="preserve">Planta eléctrica </v>
          </cell>
        </row>
        <row r="75">
          <cell r="A75" t="str">
            <v>Planta trituradora</v>
          </cell>
        </row>
        <row r="76">
          <cell r="A76" t="str">
            <v>Pluma capacidad 100 kg</v>
          </cell>
        </row>
        <row r="77">
          <cell r="A77" t="str">
            <v>Pulidora (8500 REV)</v>
          </cell>
        </row>
        <row r="78">
          <cell r="A78" t="str">
            <v>Pulvimixer</v>
          </cell>
        </row>
        <row r="79">
          <cell r="A79" t="str">
            <v>Regla vibratoria L=3m</v>
          </cell>
        </row>
        <row r="80">
          <cell r="A80" t="str">
            <v>Recicladora</v>
          </cell>
        </row>
        <row r="81">
          <cell r="A81" t="str">
            <v>Retrocargador</v>
          </cell>
        </row>
        <row r="82">
          <cell r="A82" t="str">
            <v>Retroexcavadora CAT 320</v>
          </cell>
        </row>
        <row r="83">
          <cell r="A83" t="str">
            <v xml:space="preserve">Retrocargador CAT 510 </v>
          </cell>
        </row>
        <row r="84">
          <cell r="A84" t="str">
            <v>Retroexcavadora A25C</v>
          </cell>
        </row>
        <row r="85">
          <cell r="A85" t="str">
            <v>Retroexcavadora E-200 sobre orugas</v>
          </cell>
        </row>
        <row r="86">
          <cell r="A86" t="str">
            <v>Retroexcavadora E-200 sobre orugas trabajo en rio</v>
          </cell>
        </row>
        <row r="87">
          <cell r="A87" t="str">
            <v>Retroexcavadora E-200 con martillo neumatico</v>
          </cell>
        </row>
        <row r="88">
          <cell r="A88" t="str">
            <v>Retroexcavadora 428 doble trasmición</v>
          </cell>
        </row>
        <row r="89">
          <cell r="A89" t="str">
            <v>Retroexcavadora sobre llantas JD 410</v>
          </cell>
        </row>
        <row r="90">
          <cell r="A90" t="str">
            <v>Taco metálico o puntal (escamas en concreto)</v>
          </cell>
        </row>
        <row r="91">
          <cell r="A91" t="str">
            <v>Tarifa de transporte</v>
          </cell>
        </row>
        <row r="92">
          <cell r="A92" t="str">
            <v>Tarifa de transporte para  mezclas</v>
          </cell>
        </row>
        <row r="93">
          <cell r="A93" t="str">
            <v xml:space="preserve">Tarifa de transporte de mezclas para bacheo </v>
          </cell>
        </row>
        <row r="94">
          <cell r="A94" t="str">
            <v>Tarifa de transporte de estructuras metálicas en obra</v>
          </cell>
        </row>
        <row r="95">
          <cell r="A95" t="str">
            <v xml:space="preserve">Tarifa de transporte de estructuras metálicas </v>
          </cell>
        </row>
        <row r="96">
          <cell r="A96" t="str">
            <v>Terminadora de asfalto (Finisher)</v>
          </cell>
        </row>
        <row r="97">
          <cell r="A97" t="str">
            <v>Vehiculo delineador</v>
          </cell>
        </row>
        <row r="98">
          <cell r="A98" t="str">
            <v>Vibrador de concreto</v>
          </cell>
        </row>
        <row r="99">
          <cell r="A99" t="str">
            <v>Vibrocompatador Dynapac (10 ton)</v>
          </cell>
        </row>
        <row r="100">
          <cell r="A100" t="str">
            <v>Vibrocompatador Dynapac C15</v>
          </cell>
        </row>
        <row r="101">
          <cell r="A101" t="str">
            <v>Volqueta 6 m3</v>
          </cell>
        </row>
        <row r="102">
          <cell r="A102" t="str">
            <v>Equipo de sandblasting</v>
          </cell>
        </row>
        <row r="103">
          <cell r="A103" t="str">
            <v>Taladro</v>
          </cell>
        </row>
        <row r="104">
          <cell r="A104" t="str">
            <v>dispensador neumatico hit-p500</v>
          </cell>
        </row>
        <row r="106">
          <cell r="A106" t="str">
            <v>Camisa</v>
          </cell>
        </row>
      </sheetData>
      <sheetData sheetId="4">
        <row r="6">
          <cell r="A6" t="str">
            <v>ADMINISTRACION</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lculo Administracion"/>
      <sheetName val="Admon"/>
      <sheetName val="Materiales"/>
      <sheetName val="Transportes"/>
      <sheetName val="Equipos"/>
      <sheetName val="ManoDeObra"/>
      <sheetName val="FormAPU"/>
      <sheetName val="Capitulo 1"/>
      <sheetName val="Capitulo 2"/>
      <sheetName val="Capitulo 3"/>
      <sheetName val="Capitulo 4"/>
      <sheetName val="Capitulo 5"/>
      <sheetName val="4.17.1"/>
      <sheetName val="4.17.2"/>
      <sheetName val="4.17.3"/>
      <sheetName val="4,20.1"/>
      <sheetName val="4,20.2"/>
      <sheetName val="4.21.1"/>
      <sheetName val="4.21.2"/>
      <sheetName val="4.19.1"/>
      <sheetName val="4.19.2"/>
      <sheetName val="4.19.3"/>
      <sheetName val="4.18.1"/>
      <sheetName val="4.18.2"/>
      <sheetName val="14.4.1"/>
      <sheetName val="14.4.2"/>
      <sheetName val="4,12,1"/>
      <sheetName val="4,12,2"/>
      <sheetName val="4,12,3"/>
      <sheetName val="4,12,4"/>
      <sheetName val="4.13.1"/>
      <sheetName val="4.13.2"/>
      <sheetName val="4.8.1"/>
      <sheetName val="4.8.2"/>
      <sheetName val="4.8.3"/>
      <sheetName val="4.9.1"/>
      <sheetName val="4.9.2"/>
      <sheetName val="4.9.3"/>
      <sheetName val="4,10,1"/>
      <sheetName val="4.10.2"/>
      <sheetName val="4.11.1"/>
      <sheetName val="4.11.2"/>
      <sheetName val="4.11.3"/>
      <sheetName val="4.7.1"/>
      <sheetName val="7.7.2.1"/>
      <sheetName val="7.7.2.2"/>
      <sheetName val="7.7.2.3"/>
      <sheetName val="7.7.2.4"/>
      <sheetName val="2,12"/>
      <sheetName val="2,16"/>
      <sheetName val="2,9"/>
      <sheetName val="2,10"/>
      <sheetName val="2,11"/>
      <sheetName val="2,3,2"/>
      <sheetName val="2,3,3"/>
      <sheetName val="2,3,4"/>
      <sheetName val="2,3,5"/>
      <sheetName val="2,3,6"/>
      <sheetName val="2,3,7"/>
      <sheetName val="2,3,8"/>
      <sheetName val="4.15.1"/>
      <sheetName val="4.15.2"/>
      <sheetName val="4.16.1"/>
      <sheetName val="4.16.2"/>
      <sheetName val="4.4.1"/>
      <sheetName val="4.4.2"/>
      <sheetName val="4.4.3"/>
      <sheetName val="4.4.4"/>
      <sheetName val="4.4.5"/>
      <sheetName val="4.4.6"/>
      <sheetName val="4.5"/>
      <sheetName val="4.6"/>
      <sheetName val="2,4,1"/>
      <sheetName val="2,5,1"/>
      <sheetName val="2,5,2"/>
      <sheetName val="2,6,1"/>
      <sheetName val="2,6,2"/>
      <sheetName val="2,8"/>
      <sheetName val="2,13,1"/>
      <sheetName val="2,13,2"/>
      <sheetName val="2,14"/>
      <sheetName val="2,15"/>
      <sheetName val="2.1.1"/>
      <sheetName val="2.1.2"/>
      <sheetName val="2,2,1"/>
      <sheetName val="4,1,1"/>
      <sheetName val="4,1,2"/>
      <sheetName val="4.2.1"/>
      <sheetName val="4.2.2"/>
      <sheetName val="4.3.1"/>
      <sheetName val="4.3.2"/>
      <sheetName val="2,2,2"/>
      <sheetName val="2,2,3"/>
      <sheetName val="2,2,4"/>
      <sheetName val="2,2,5"/>
      <sheetName val="2,3,1"/>
    </sheetNames>
    <sheetDataSet>
      <sheetData sheetId="0"/>
      <sheetData sheetId="1"/>
      <sheetData sheetId="2">
        <row r="2">
          <cell r="B2" t="str">
            <v>Descripción</v>
          </cell>
        </row>
      </sheetData>
      <sheetData sheetId="3">
        <row r="2">
          <cell r="B2" t="str">
            <v>Descripción</v>
          </cell>
          <cell r="C2" t="str">
            <v>Unidad</v>
          </cell>
          <cell r="D2" t="str">
            <v>Valor</v>
          </cell>
          <cell r="E2" t="str">
            <v>Observaciones</v>
          </cell>
        </row>
        <row r="3">
          <cell r="B3" t="str">
            <v>Camioneta 4x4</v>
          </cell>
          <cell r="C3" t="str">
            <v>Dia</v>
          </cell>
          <cell r="D3">
            <v>210000</v>
          </cell>
          <cell r="E3">
            <v>0</v>
          </cell>
        </row>
        <row r="4">
          <cell r="B4" t="str">
            <v>Transporte de equipos</v>
          </cell>
          <cell r="C4" t="str">
            <v>ton/km</v>
          </cell>
          <cell r="D4">
            <v>1000</v>
          </cell>
          <cell r="E4">
            <v>0</v>
          </cell>
        </row>
        <row r="5">
          <cell r="B5" t="str">
            <v>Transporte en camión 3,5 doble cabina 4x2</v>
          </cell>
          <cell r="C5" t="str">
            <v>Dia</v>
          </cell>
          <cell r="D5">
            <v>240000</v>
          </cell>
          <cell r="E5">
            <v>0</v>
          </cell>
        </row>
        <row r="6">
          <cell r="B6" t="str">
            <v>Transporte en volqueta</v>
          </cell>
          <cell r="C6" t="str">
            <v>m3</v>
          </cell>
          <cell r="D6">
            <v>30000</v>
          </cell>
          <cell r="E6">
            <v>0</v>
          </cell>
        </row>
        <row r="7">
          <cell r="B7" t="str">
            <v>Transporte Comresor</v>
          </cell>
          <cell r="C7" t="str">
            <v>Un</v>
          </cell>
          <cell r="D7">
            <v>55000</v>
          </cell>
          <cell r="E7">
            <v>0</v>
          </cell>
        </row>
        <row r="8">
          <cell r="B8" t="str">
            <v>Transporte Retroexcavadora</v>
          </cell>
          <cell r="C8" t="str">
            <v>Un</v>
          </cell>
          <cell r="D8">
            <v>700000</v>
          </cell>
          <cell r="E8">
            <v>0</v>
          </cell>
        </row>
        <row r="9">
          <cell r="B9" t="str">
            <v>Volqueta  6M3 (Cargue A Mano)</v>
          </cell>
          <cell r="C9" t="str">
            <v>Viaje</v>
          </cell>
          <cell r="D9">
            <v>190000</v>
          </cell>
          <cell r="E9">
            <v>0</v>
          </cell>
        </row>
        <row r="10">
          <cell r="B10" t="str">
            <v>Derecho a botadero</v>
          </cell>
          <cell r="C10" t="str">
            <v>m3</v>
          </cell>
          <cell r="D10">
            <v>5500</v>
          </cell>
          <cell r="E10">
            <v>0</v>
          </cell>
        </row>
        <row r="11">
          <cell r="B11" t="str">
            <v>Transporte en camión 3,5 doble cabina 4x2 x kg</v>
          </cell>
          <cell r="C11" t="str">
            <v>kg</v>
          </cell>
          <cell r="D11">
            <v>68.57142857142864</v>
          </cell>
          <cell r="E11">
            <v>0</v>
          </cell>
        </row>
        <row r="12">
          <cell r="B12">
            <v>0</v>
          </cell>
          <cell r="C12">
            <v>0</v>
          </cell>
          <cell r="D12">
            <v>0</v>
          </cell>
          <cell r="E12">
            <v>0</v>
          </cell>
        </row>
        <row r="13">
          <cell r="B13">
            <v>0</v>
          </cell>
          <cell r="C13">
            <v>0</v>
          </cell>
          <cell r="D13">
            <v>0</v>
          </cell>
          <cell r="E13">
            <v>0</v>
          </cell>
        </row>
        <row r="14">
          <cell r="B14">
            <v>0</v>
          </cell>
          <cell r="C14">
            <v>0</v>
          </cell>
          <cell r="D14">
            <v>0</v>
          </cell>
          <cell r="E14">
            <v>0</v>
          </cell>
        </row>
        <row r="15">
          <cell r="B15">
            <v>0</v>
          </cell>
          <cell r="C15">
            <v>0</v>
          </cell>
          <cell r="D15">
            <v>0</v>
          </cell>
          <cell r="E15">
            <v>0</v>
          </cell>
        </row>
        <row r="16">
          <cell r="B16">
            <v>0</v>
          </cell>
          <cell r="C16">
            <v>0</v>
          </cell>
          <cell r="D16">
            <v>0</v>
          </cell>
          <cell r="E16">
            <v>0</v>
          </cell>
        </row>
        <row r="17">
          <cell r="B17">
            <v>0</v>
          </cell>
          <cell r="C17">
            <v>0</v>
          </cell>
          <cell r="D17">
            <v>0</v>
          </cell>
          <cell r="E17">
            <v>0</v>
          </cell>
        </row>
        <row r="18">
          <cell r="B18">
            <v>0</v>
          </cell>
          <cell r="C18">
            <v>0</v>
          </cell>
          <cell r="D18">
            <v>0</v>
          </cell>
          <cell r="E18">
            <v>0</v>
          </cell>
        </row>
        <row r="19">
          <cell r="B19">
            <v>0</v>
          </cell>
          <cell r="C19">
            <v>0</v>
          </cell>
          <cell r="D19">
            <v>0</v>
          </cell>
          <cell r="E19">
            <v>0</v>
          </cell>
        </row>
        <row r="20">
          <cell r="B20">
            <v>0</v>
          </cell>
          <cell r="C20">
            <v>0</v>
          </cell>
          <cell r="D20">
            <v>0</v>
          </cell>
          <cell r="E20">
            <v>0</v>
          </cell>
        </row>
        <row r="21">
          <cell r="B21">
            <v>0</v>
          </cell>
          <cell r="C21">
            <v>0</v>
          </cell>
          <cell r="D21">
            <v>0</v>
          </cell>
          <cell r="E21">
            <v>0</v>
          </cell>
        </row>
        <row r="22">
          <cell r="B22">
            <v>0</v>
          </cell>
          <cell r="C22">
            <v>0</v>
          </cell>
          <cell r="D22">
            <v>0</v>
          </cell>
          <cell r="E22">
            <v>0</v>
          </cell>
        </row>
        <row r="23">
          <cell r="B23">
            <v>0</v>
          </cell>
          <cell r="C23">
            <v>0</v>
          </cell>
          <cell r="D23">
            <v>0</v>
          </cell>
          <cell r="E23">
            <v>0</v>
          </cell>
        </row>
        <row r="24">
          <cell r="B24">
            <v>0</v>
          </cell>
          <cell r="C24">
            <v>0</v>
          </cell>
          <cell r="D24">
            <v>0</v>
          </cell>
          <cell r="E24">
            <v>0</v>
          </cell>
        </row>
        <row r="25">
          <cell r="B25">
            <v>0</v>
          </cell>
          <cell r="C25">
            <v>0</v>
          </cell>
          <cell r="D25">
            <v>0</v>
          </cell>
          <cell r="E25">
            <v>0</v>
          </cell>
        </row>
        <row r="26">
          <cell r="B26">
            <v>0</v>
          </cell>
          <cell r="C26">
            <v>0</v>
          </cell>
          <cell r="D26">
            <v>0</v>
          </cell>
          <cell r="E26">
            <v>0</v>
          </cell>
        </row>
        <row r="27">
          <cell r="B27">
            <v>0</v>
          </cell>
          <cell r="C27">
            <v>0</v>
          </cell>
          <cell r="D27">
            <v>0</v>
          </cell>
          <cell r="E27">
            <v>0</v>
          </cell>
        </row>
        <row r="28">
          <cell r="B28">
            <v>0</v>
          </cell>
          <cell r="C28">
            <v>0</v>
          </cell>
          <cell r="D28">
            <v>0</v>
          </cell>
          <cell r="E28">
            <v>0</v>
          </cell>
        </row>
        <row r="29">
          <cell r="B29">
            <v>0</v>
          </cell>
          <cell r="C29">
            <v>0</v>
          </cell>
          <cell r="D29">
            <v>0</v>
          </cell>
          <cell r="E29">
            <v>0</v>
          </cell>
        </row>
        <row r="30">
          <cell r="B30">
            <v>0</v>
          </cell>
          <cell r="C30">
            <v>0</v>
          </cell>
          <cell r="D30">
            <v>0</v>
          </cell>
          <cell r="E30">
            <v>0</v>
          </cell>
        </row>
        <row r="31">
          <cell r="B31">
            <v>0</v>
          </cell>
          <cell r="C31">
            <v>0</v>
          </cell>
          <cell r="D31">
            <v>0</v>
          </cell>
          <cell r="E31">
            <v>0</v>
          </cell>
        </row>
        <row r="32">
          <cell r="B32">
            <v>0</v>
          </cell>
          <cell r="C32">
            <v>0</v>
          </cell>
          <cell r="D32">
            <v>0</v>
          </cell>
          <cell r="E32">
            <v>0</v>
          </cell>
        </row>
        <row r="33">
          <cell r="B33">
            <v>0</v>
          </cell>
          <cell r="C33">
            <v>0</v>
          </cell>
          <cell r="D33">
            <v>0</v>
          </cell>
          <cell r="E33">
            <v>0</v>
          </cell>
        </row>
        <row r="34">
          <cell r="B34">
            <v>0</v>
          </cell>
          <cell r="C34">
            <v>0</v>
          </cell>
          <cell r="D34">
            <v>0</v>
          </cell>
          <cell r="E34">
            <v>0</v>
          </cell>
        </row>
        <row r="35">
          <cell r="B35">
            <v>0</v>
          </cell>
          <cell r="C35">
            <v>0</v>
          </cell>
          <cell r="D35">
            <v>0</v>
          </cell>
          <cell r="E35">
            <v>0</v>
          </cell>
        </row>
        <row r="36">
          <cell r="B36">
            <v>0</v>
          </cell>
          <cell r="C36">
            <v>0</v>
          </cell>
          <cell r="D36">
            <v>0</v>
          </cell>
          <cell r="E36">
            <v>0</v>
          </cell>
        </row>
        <row r="37">
          <cell r="B37">
            <v>0</v>
          </cell>
          <cell r="C37">
            <v>0</v>
          </cell>
          <cell r="D37">
            <v>0</v>
          </cell>
          <cell r="E37">
            <v>0</v>
          </cell>
        </row>
        <row r="38">
          <cell r="B38">
            <v>0</v>
          </cell>
          <cell r="C38">
            <v>0</v>
          </cell>
          <cell r="D38">
            <v>0</v>
          </cell>
          <cell r="E38">
            <v>0</v>
          </cell>
        </row>
        <row r="39">
          <cell r="B39">
            <v>0</v>
          </cell>
          <cell r="C39">
            <v>0</v>
          </cell>
          <cell r="D39">
            <v>0</v>
          </cell>
          <cell r="E39">
            <v>0</v>
          </cell>
        </row>
        <row r="40">
          <cell r="B40">
            <v>0</v>
          </cell>
          <cell r="C40">
            <v>0</v>
          </cell>
          <cell r="D40">
            <v>0</v>
          </cell>
          <cell r="E40">
            <v>0</v>
          </cell>
        </row>
        <row r="41">
          <cell r="B41">
            <v>0</v>
          </cell>
          <cell r="C41">
            <v>0</v>
          </cell>
          <cell r="D41">
            <v>0</v>
          </cell>
          <cell r="E41">
            <v>0</v>
          </cell>
        </row>
        <row r="42">
          <cell r="B42">
            <v>0</v>
          </cell>
          <cell r="C42">
            <v>0</v>
          </cell>
          <cell r="D42">
            <v>0</v>
          </cell>
          <cell r="E42">
            <v>0</v>
          </cell>
        </row>
        <row r="43">
          <cell r="B43">
            <v>0</v>
          </cell>
          <cell r="C43">
            <v>0</v>
          </cell>
          <cell r="D43">
            <v>0</v>
          </cell>
          <cell r="E43">
            <v>0</v>
          </cell>
        </row>
        <row r="44">
          <cell r="B44">
            <v>0</v>
          </cell>
          <cell r="C44">
            <v>0</v>
          </cell>
          <cell r="D44">
            <v>0</v>
          </cell>
          <cell r="E44">
            <v>0</v>
          </cell>
        </row>
        <row r="45">
          <cell r="B45">
            <v>0</v>
          </cell>
          <cell r="C45">
            <v>0</v>
          </cell>
          <cell r="D45">
            <v>0</v>
          </cell>
          <cell r="E45">
            <v>0</v>
          </cell>
        </row>
        <row r="46">
          <cell r="B46">
            <v>0</v>
          </cell>
          <cell r="C46">
            <v>0</v>
          </cell>
          <cell r="D46">
            <v>0</v>
          </cell>
          <cell r="E46">
            <v>0</v>
          </cell>
        </row>
        <row r="47">
          <cell r="B47">
            <v>0</v>
          </cell>
          <cell r="C47">
            <v>0</v>
          </cell>
          <cell r="D47">
            <v>0</v>
          </cell>
          <cell r="E47">
            <v>0</v>
          </cell>
        </row>
        <row r="48">
          <cell r="B48">
            <v>0</v>
          </cell>
          <cell r="C48">
            <v>0</v>
          </cell>
          <cell r="D48">
            <v>0</v>
          </cell>
          <cell r="E48">
            <v>0</v>
          </cell>
        </row>
        <row r="49">
          <cell r="B49">
            <v>0</v>
          </cell>
          <cell r="C49">
            <v>0</v>
          </cell>
          <cell r="D49">
            <v>0</v>
          </cell>
          <cell r="E49">
            <v>0</v>
          </cell>
        </row>
        <row r="50">
          <cell r="B50">
            <v>0</v>
          </cell>
          <cell r="C50">
            <v>0</v>
          </cell>
          <cell r="D50">
            <v>0</v>
          </cell>
          <cell r="E50">
            <v>0</v>
          </cell>
        </row>
        <row r="51">
          <cell r="B51">
            <v>0</v>
          </cell>
          <cell r="C51">
            <v>0</v>
          </cell>
          <cell r="D51">
            <v>0</v>
          </cell>
          <cell r="E51">
            <v>0</v>
          </cell>
        </row>
        <row r="52">
          <cell r="B52">
            <v>0</v>
          </cell>
          <cell r="C52">
            <v>0</v>
          </cell>
          <cell r="D52">
            <v>0</v>
          </cell>
          <cell r="E52">
            <v>0</v>
          </cell>
        </row>
        <row r="53">
          <cell r="B53">
            <v>0</v>
          </cell>
          <cell r="C53">
            <v>0</v>
          </cell>
          <cell r="D53">
            <v>0</v>
          </cell>
          <cell r="E53">
            <v>0</v>
          </cell>
        </row>
        <row r="54">
          <cell r="B54">
            <v>0</v>
          </cell>
          <cell r="C54">
            <v>0</v>
          </cell>
          <cell r="D54">
            <v>0</v>
          </cell>
          <cell r="E54">
            <v>0</v>
          </cell>
        </row>
        <row r="55">
          <cell r="B55">
            <v>0</v>
          </cell>
          <cell r="C55">
            <v>0</v>
          </cell>
          <cell r="D55">
            <v>0</v>
          </cell>
          <cell r="E55">
            <v>0</v>
          </cell>
        </row>
        <row r="56">
          <cell r="B56">
            <v>0</v>
          </cell>
          <cell r="C56">
            <v>0</v>
          </cell>
          <cell r="D56">
            <v>0</v>
          </cell>
          <cell r="E56">
            <v>0</v>
          </cell>
        </row>
        <row r="57">
          <cell r="B57">
            <v>0</v>
          </cell>
          <cell r="C57">
            <v>0</v>
          </cell>
          <cell r="D57">
            <v>0</v>
          </cell>
          <cell r="E57">
            <v>0</v>
          </cell>
        </row>
        <row r="58">
          <cell r="B58">
            <v>0</v>
          </cell>
          <cell r="C58">
            <v>0</v>
          </cell>
          <cell r="D58">
            <v>0</v>
          </cell>
          <cell r="E58">
            <v>0</v>
          </cell>
        </row>
        <row r="59">
          <cell r="B59">
            <v>0</v>
          </cell>
          <cell r="C59">
            <v>0</v>
          </cell>
          <cell r="D59">
            <v>0</v>
          </cell>
          <cell r="E59">
            <v>0</v>
          </cell>
        </row>
        <row r="60">
          <cell r="B60">
            <v>0</v>
          </cell>
          <cell r="C60">
            <v>0</v>
          </cell>
          <cell r="D60">
            <v>0</v>
          </cell>
          <cell r="E60">
            <v>0</v>
          </cell>
        </row>
        <row r="61">
          <cell r="B61">
            <v>0</v>
          </cell>
          <cell r="C61">
            <v>0</v>
          </cell>
          <cell r="D61">
            <v>0</v>
          </cell>
          <cell r="E61">
            <v>0</v>
          </cell>
        </row>
        <row r="62">
          <cell r="B62">
            <v>0</v>
          </cell>
          <cell r="C62">
            <v>0</v>
          </cell>
          <cell r="D62">
            <v>0</v>
          </cell>
          <cell r="E62">
            <v>0</v>
          </cell>
        </row>
        <row r="63">
          <cell r="B63">
            <v>0</v>
          </cell>
          <cell r="C63">
            <v>0</v>
          </cell>
          <cell r="D63">
            <v>0</v>
          </cell>
          <cell r="E63">
            <v>0</v>
          </cell>
        </row>
        <row r="64">
          <cell r="B64">
            <v>0</v>
          </cell>
          <cell r="C64">
            <v>0</v>
          </cell>
          <cell r="D64">
            <v>0</v>
          </cell>
          <cell r="E64">
            <v>0</v>
          </cell>
        </row>
        <row r="65">
          <cell r="B65">
            <v>0</v>
          </cell>
          <cell r="C65">
            <v>0</v>
          </cell>
          <cell r="D65">
            <v>0</v>
          </cell>
          <cell r="E65">
            <v>0</v>
          </cell>
        </row>
        <row r="66">
          <cell r="B66">
            <v>0</v>
          </cell>
          <cell r="C66">
            <v>0</v>
          </cell>
          <cell r="D66">
            <v>0</v>
          </cell>
          <cell r="E66">
            <v>0</v>
          </cell>
        </row>
        <row r="67">
          <cell r="B67">
            <v>0</v>
          </cell>
          <cell r="C67">
            <v>0</v>
          </cell>
          <cell r="D67">
            <v>0</v>
          </cell>
          <cell r="E67">
            <v>0</v>
          </cell>
        </row>
        <row r="68">
          <cell r="B68">
            <v>0</v>
          </cell>
          <cell r="C68">
            <v>0</v>
          </cell>
          <cell r="D68">
            <v>0</v>
          </cell>
          <cell r="E68">
            <v>0</v>
          </cell>
        </row>
        <row r="69">
          <cell r="B69">
            <v>0</v>
          </cell>
          <cell r="C69">
            <v>0</v>
          </cell>
          <cell r="D69">
            <v>0</v>
          </cell>
          <cell r="E69">
            <v>0</v>
          </cell>
        </row>
        <row r="70">
          <cell r="B70">
            <v>0</v>
          </cell>
          <cell r="C70">
            <v>0</v>
          </cell>
          <cell r="D70">
            <v>0</v>
          </cell>
          <cell r="E70">
            <v>0</v>
          </cell>
        </row>
        <row r="71">
          <cell r="B71">
            <v>0</v>
          </cell>
          <cell r="C71">
            <v>0</v>
          </cell>
          <cell r="D71">
            <v>0</v>
          </cell>
          <cell r="E71">
            <v>0</v>
          </cell>
        </row>
        <row r="72">
          <cell r="B72">
            <v>0</v>
          </cell>
          <cell r="C72">
            <v>0</v>
          </cell>
          <cell r="D72">
            <v>0</v>
          </cell>
          <cell r="E72">
            <v>0</v>
          </cell>
        </row>
        <row r="73">
          <cell r="B73">
            <v>0</v>
          </cell>
          <cell r="C73">
            <v>0</v>
          </cell>
          <cell r="D73">
            <v>0</v>
          </cell>
          <cell r="E73">
            <v>0</v>
          </cell>
        </row>
        <row r="74">
          <cell r="B74">
            <v>0</v>
          </cell>
          <cell r="C74">
            <v>0</v>
          </cell>
          <cell r="D74">
            <v>0</v>
          </cell>
          <cell r="E74">
            <v>0</v>
          </cell>
        </row>
        <row r="75">
          <cell r="B75">
            <v>0</v>
          </cell>
          <cell r="C75">
            <v>0</v>
          </cell>
          <cell r="D75">
            <v>0</v>
          </cell>
          <cell r="E75">
            <v>0</v>
          </cell>
        </row>
        <row r="76">
          <cell r="B76">
            <v>0</v>
          </cell>
          <cell r="C76">
            <v>0</v>
          </cell>
          <cell r="D76">
            <v>0</v>
          </cell>
          <cell r="E76">
            <v>0</v>
          </cell>
        </row>
        <row r="77">
          <cell r="B77">
            <v>0</v>
          </cell>
          <cell r="C77">
            <v>0</v>
          </cell>
          <cell r="D77">
            <v>0</v>
          </cell>
          <cell r="E77">
            <v>0</v>
          </cell>
        </row>
        <row r="78">
          <cell r="B78">
            <v>0</v>
          </cell>
          <cell r="C78">
            <v>0</v>
          </cell>
          <cell r="D78">
            <v>0</v>
          </cell>
          <cell r="E78">
            <v>0</v>
          </cell>
        </row>
        <row r="79">
          <cell r="B79">
            <v>0</v>
          </cell>
          <cell r="C79">
            <v>0</v>
          </cell>
          <cell r="D79">
            <v>0</v>
          </cell>
          <cell r="E79">
            <v>0</v>
          </cell>
        </row>
        <row r="80">
          <cell r="B80">
            <v>0</v>
          </cell>
          <cell r="C80">
            <v>0</v>
          </cell>
          <cell r="D80">
            <v>0</v>
          </cell>
          <cell r="E80">
            <v>0</v>
          </cell>
        </row>
        <row r="81">
          <cell r="B81">
            <v>0</v>
          </cell>
          <cell r="C81">
            <v>0</v>
          </cell>
          <cell r="D81">
            <v>0</v>
          </cell>
          <cell r="E81">
            <v>0</v>
          </cell>
        </row>
        <row r="82">
          <cell r="B82">
            <v>0</v>
          </cell>
          <cell r="C82">
            <v>0</v>
          </cell>
          <cell r="D82">
            <v>0</v>
          </cell>
          <cell r="E82">
            <v>0</v>
          </cell>
        </row>
        <row r="83">
          <cell r="B83">
            <v>0</v>
          </cell>
          <cell r="C83">
            <v>0</v>
          </cell>
          <cell r="D83">
            <v>0</v>
          </cell>
          <cell r="E83">
            <v>0</v>
          </cell>
        </row>
        <row r="84">
          <cell r="B84">
            <v>0</v>
          </cell>
          <cell r="C84">
            <v>0</v>
          </cell>
          <cell r="D84">
            <v>0</v>
          </cell>
          <cell r="E84">
            <v>0</v>
          </cell>
        </row>
        <row r="85">
          <cell r="B85">
            <v>0</v>
          </cell>
          <cell r="C85">
            <v>0</v>
          </cell>
          <cell r="D85">
            <v>0</v>
          </cell>
          <cell r="E85">
            <v>0</v>
          </cell>
        </row>
        <row r="86">
          <cell r="B86">
            <v>0</v>
          </cell>
          <cell r="C86">
            <v>0</v>
          </cell>
          <cell r="D86">
            <v>0</v>
          </cell>
          <cell r="E86">
            <v>0</v>
          </cell>
        </row>
        <row r="87">
          <cell r="B87">
            <v>0</v>
          </cell>
          <cell r="C87">
            <v>0</v>
          </cell>
          <cell r="D87">
            <v>0</v>
          </cell>
          <cell r="E87">
            <v>0</v>
          </cell>
        </row>
        <row r="88">
          <cell r="B88">
            <v>0</v>
          </cell>
          <cell r="C88">
            <v>0</v>
          </cell>
          <cell r="D88">
            <v>0</v>
          </cell>
          <cell r="E88">
            <v>0</v>
          </cell>
        </row>
        <row r="89">
          <cell r="B89">
            <v>0</v>
          </cell>
          <cell r="C89">
            <v>0</v>
          </cell>
          <cell r="D89">
            <v>0</v>
          </cell>
          <cell r="E89">
            <v>0</v>
          </cell>
        </row>
        <row r="90">
          <cell r="B90">
            <v>0</v>
          </cell>
          <cell r="C90">
            <v>0</v>
          </cell>
          <cell r="D90">
            <v>0</v>
          </cell>
          <cell r="E90">
            <v>0</v>
          </cell>
        </row>
        <row r="91">
          <cell r="B91">
            <v>0</v>
          </cell>
          <cell r="C91">
            <v>0</v>
          </cell>
          <cell r="D91">
            <v>0</v>
          </cell>
          <cell r="E91">
            <v>0</v>
          </cell>
        </row>
        <row r="92">
          <cell r="B92">
            <v>0</v>
          </cell>
          <cell r="C92">
            <v>0</v>
          </cell>
          <cell r="D92">
            <v>0</v>
          </cell>
          <cell r="E92">
            <v>0</v>
          </cell>
        </row>
        <row r="93">
          <cell r="B93">
            <v>0</v>
          </cell>
          <cell r="C93">
            <v>0</v>
          </cell>
          <cell r="D93">
            <v>0</v>
          </cell>
          <cell r="E93">
            <v>0</v>
          </cell>
        </row>
        <row r="94">
          <cell r="B94">
            <v>0</v>
          </cell>
          <cell r="C94">
            <v>0</v>
          </cell>
          <cell r="D94">
            <v>0</v>
          </cell>
          <cell r="E94">
            <v>0</v>
          </cell>
        </row>
        <row r="95">
          <cell r="B95">
            <v>0</v>
          </cell>
          <cell r="C95">
            <v>0</v>
          </cell>
          <cell r="D95">
            <v>0</v>
          </cell>
          <cell r="E95">
            <v>0</v>
          </cell>
        </row>
        <row r="96">
          <cell r="B96">
            <v>0</v>
          </cell>
          <cell r="C96">
            <v>0</v>
          </cell>
          <cell r="D96">
            <v>0</v>
          </cell>
          <cell r="E96">
            <v>0</v>
          </cell>
        </row>
        <row r="97">
          <cell r="B97">
            <v>0</v>
          </cell>
          <cell r="C97">
            <v>0</v>
          </cell>
          <cell r="D97">
            <v>0</v>
          </cell>
          <cell r="E97">
            <v>0</v>
          </cell>
        </row>
        <row r="98">
          <cell r="B98">
            <v>0</v>
          </cell>
          <cell r="C98">
            <v>0</v>
          </cell>
          <cell r="D98">
            <v>0</v>
          </cell>
          <cell r="E98">
            <v>0</v>
          </cell>
        </row>
        <row r="99">
          <cell r="B99">
            <v>0</v>
          </cell>
          <cell r="C99">
            <v>0</v>
          </cell>
          <cell r="D99">
            <v>0</v>
          </cell>
          <cell r="E99">
            <v>0</v>
          </cell>
        </row>
        <row r="100">
          <cell r="B100">
            <v>0</v>
          </cell>
          <cell r="C100">
            <v>0</v>
          </cell>
          <cell r="D100">
            <v>0</v>
          </cell>
          <cell r="E100">
            <v>0</v>
          </cell>
        </row>
      </sheetData>
      <sheetData sheetId="4">
        <row r="2">
          <cell r="B2" t="str">
            <v>Descripción</v>
          </cell>
          <cell r="C2" t="str">
            <v>Unidad</v>
          </cell>
          <cell r="D2" t="str">
            <v>Valor</v>
          </cell>
          <cell r="E2" t="str">
            <v>Observaciones</v>
          </cell>
        </row>
        <row r="3">
          <cell r="B3" t="str">
            <v/>
          </cell>
          <cell r="C3" t="str">
            <v>Dia</v>
          </cell>
          <cell r="D3">
            <v>3722.2222222222222</v>
          </cell>
          <cell r="E3">
            <v>0</v>
          </cell>
        </row>
        <row r="4">
          <cell r="B4" t="str">
            <v>Andamio Tramo Completo</v>
          </cell>
          <cell r="C4" t="str">
            <v>m3/dia</v>
          </cell>
          <cell r="D4">
            <v>4690.3347421874996</v>
          </cell>
          <cell r="E4">
            <v>0</v>
          </cell>
        </row>
        <row r="5">
          <cell r="B5" t="str">
            <v>Bomba succ. de 2 pulg</v>
          </cell>
          <cell r="C5" t="str">
            <v>hr</v>
          </cell>
          <cell r="D5">
            <v>5700</v>
          </cell>
          <cell r="E5">
            <v>0</v>
          </cell>
        </row>
        <row r="6">
          <cell r="B6" t="str">
            <v>Bristle Blasting</v>
          </cell>
          <cell r="C6" t="str">
            <v>Dia</v>
          </cell>
          <cell r="D6">
            <v>14722</v>
          </cell>
          <cell r="E6">
            <v>0</v>
          </cell>
        </row>
        <row r="7">
          <cell r="B7" t="str">
            <v>Comisión De Topografía Y Equipo</v>
          </cell>
          <cell r="C7" t="str">
            <v>Dia</v>
          </cell>
          <cell r="D7">
            <v>442500</v>
          </cell>
          <cell r="E7">
            <v>0</v>
          </cell>
        </row>
        <row r="8">
          <cell r="B8" t="str">
            <v>Compactador (Tipo canguro)</v>
          </cell>
          <cell r="C8" t="str">
            <v>Dia</v>
          </cell>
          <cell r="D8">
            <v>79911</v>
          </cell>
          <cell r="E8">
            <v>0</v>
          </cell>
        </row>
        <row r="9">
          <cell r="B9" t="str">
            <v>Compactador vibrador 80-92hp ing.rand sd70d</v>
          </cell>
          <cell r="C9" t="str">
            <v>hr</v>
          </cell>
          <cell r="D9">
            <v>102600</v>
          </cell>
          <cell r="E9">
            <v>0</v>
          </cell>
        </row>
        <row r="10">
          <cell r="B10" t="str">
            <v>Compresor</v>
          </cell>
          <cell r="C10" t="str">
            <v>hr</v>
          </cell>
          <cell r="D10">
            <v>60000</v>
          </cell>
          <cell r="E10">
            <v>0</v>
          </cell>
        </row>
        <row r="11">
          <cell r="B11" t="str">
            <v>Cortadora Adobe-Ladr.Elect. S/Disco</v>
          </cell>
          <cell r="C11" t="str">
            <v>Dia</v>
          </cell>
          <cell r="D11">
            <v>27203.9415046875</v>
          </cell>
          <cell r="E11">
            <v>0</v>
          </cell>
        </row>
        <row r="12">
          <cell r="B12" t="str">
            <v>Cuña hidráulica</v>
          </cell>
          <cell r="C12" t="str">
            <v>hr</v>
          </cell>
          <cell r="D12">
            <v>19863</v>
          </cell>
          <cell r="E12">
            <v>0</v>
          </cell>
        </row>
        <row r="13">
          <cell r="B13" t="str">
            <v>Equipo De Electrofusion Grande</v>
          </cell>
          <cell r="C13" t="str">
            <v>Dia</v>
          </cell>
          <cell r="D13">
            <v>655000</v>
          </cell>
          <cell r="E13">
            <v>0</v>
          </cell>
        </row>
        <row r="14">
          <cell r="B14" t="str">
            <v>Equipo De Electrofusion Mediano</v>
          </cell>
          <cell r="C14" t="str">
            <v>Dia</v>
          </cell>
          <cell r="D14">
            <v>355000</v>
          </cell>
          <cell r="E14">
            <v>0</v>
          </cell>
        </row>
        <row r="15">
          <cell r="B15" t="str">
            <v>Equipo De Electrofusion Pequeño</v>
          </cell>
          <cell r="C15" t="str">
            <v>Dia</v>
          </cell>
          <cell r="D15">
            <v>140000</v>
          </cell>
          <cell r="E15">
            <v>0</v>
          </cell>
        </row>
        <row r="16">
          <cell r="B16" t="str">
            <v>Equipo De Oxicorte (Oxigeno-Acetileno)</v>
          </cell>
          <cell r="C16" t="str">
            <v>Dia</v>
          </cell>
          <cell r="D16">
            <v>51500</v>
          </cell>
          <cell r="E16">
            <v>0</v>
          </cell>
        </row>
        <row r="17">
          <cell r="B17" t="str">
            <v>Estación total</v>
          </cell>
          <cell r="C17" t="str">
            <v>Dia</v>
          </cell>
          <cell r="D17">
            <v>20833.333333333332</v>
          </cell>
          <cell r="E17">
            <v>0</v>
          </cell>
        </row>
        <row r="18">
          <cell r="B18" t="str">
            <v>Extractor</v>
          </cell>
          <cell r="C18" t="str">
            <v>Dia</v>
          </cell>
          <cell r="D18">
            <v>25000</v>
          </cell>
          <cell r="E18">
            <v>0</v>
          </cell>
        </row>
        <row r="19">
          <cell r="B19" t="str">
            <v>Guadañadora</v>
          </cell>
          <cell r="C19" t="str">
            <v>Dia</v>
          </cell>
          <cell r="D19">
            <v>10000</v>
          </cell>
          <cell r="E19">
            <v>0</v>
          </cell>
        </row>
        <row r="20">
          <cell r="B20" t="str">
            <v>Molinete</v>
          </cell>
          <cell r="C20" t="str">
            <v>Dia</v>
          </cell>
          <cell r="D20">
            <v>12000</v>
          </cell>
          <cell r="E20">
            <v>0</v>
          </cell>
        </row>
        <row r="21">
          <cell r="B21" t="str">
            <v>Planta Eléctrica 20Kva</v>
          </cell>
          <cell r="C21" t="str">
            <v>Dia</v>
          </cell>
          <cell r="D21">
            <v>4028</v>
          </cell>
          <cell r="E21">
            <v>0</v>
          </cell>
        </row>
        <row r="22">
          <cell r="B22" t="str">
            <v>Planta Eléctrica 50Kva</v>
          </cell>
          <cell r="C22" t="str">
            <v>Dia</v>
          </cell>
          <cell r="D22">
            <v>4861</v>
          </cell>
          <cell r="E22">
            <v>0</v>
          </cell>
        </row>
        <row r="23">
          <cell r="B23" t="str">
            <v>Pulidora con grata</v>
          </cell>
          <cell r="C23" t="str">
            <v>Dia</v>
          </cell>
          <cell r="D23">
            <v>22811</v>
          </cell>
          <cell r="E23">
            <v>0</v>
          </cell>
        </row>
        <row r="24">
          <cell r="B24" t="str">
            <v>Pulidora De 7"</v>
          </cell>
          <cell r="C24" t="str">
            <v>Dia</v>
          </cell>
          <cell r="D24">
            <v>3722</v>
          </cell>
          <cell r="E24">
            <v>0</v>
          </cell>
        </row>
        <row r="25">
          <cell r="B25" t="str">
            <v>Pulidora Manual Electrica</v>
          </cell>
          <cell r="C25" t="str">
            <v>hr</v>
          </cell>
          <cell r="D25">
            <v>5000</v>
          </cell>
          <cell r="E25">
            <v>0</v>
          </cell>
        </row>
        <row r="26">
          <cell r="B26" t="str">
            <v>Pulidora Para Limpieza</v>
          </cell>
          <cell r="C26" t="str">
            <v>Gl</v>
          </cell>
          <cell r="D26">
            <v>550000</v>
          </cell>
          <cell r="E26">
            <v>0</v>
          </cell>
        </row>
        <row r="27">
          <cell r="B27" t="str">
            <v>Retroexcavadora 320 (Oruga)</v>
          </cell>
          <cell r="C27" t="str">
            <v>hr</v>
          </cell>
          <cell r="D27">
            <v>130000</v>
          </cell>
          <cell r="E27">
            <v>0</v>
          </cell>
        </row>
        <row r="28">
          <cell r="B28" t="str">
            <v>Retroexcavadora 420 (Llantas)</v>
          </cell>
          <cell r="C28" t="str">
            <v>hr</v>
          </cell>
          <cell r="D28">
            <v>100000</v>
          </cell>
          <cell r="E28">
            <v>0</v>
          </cell>
        </row>
        <row r="29">
          <cell r="B29" t="str">
            <v>Retroexcavadora Llanta</v>
          </cell>
          <cell r="C29" t="str">
            <v>hr</v>
          </cell>
          <cell r="D29">
            <v>90000</v>
          </cell>
          <cell r="E29">
            <v>0</v>
          </cell>
        </row>
        <row r="30">
          <cell r="B30" t="str">
            <v>Soldador</v>
          </cell>
          <cell r="C30" t="str">
            <v>Dia</v>
          </cell>
          <cell r="D30">
            <v>63819</v>
          </cell>
          <cell r="E30">
            <v>0</v>
          </cell>
        </row>
        <row r="31">
          <cell r="B31" t="str">
            <v>Taladro roto percutor</v>
          </cell>
          <cell r="C31" t="str">
            <v>Dia</v>
          </cell>
          <cell r="D31">
            <v>486</v>
          </cell>
          <cell r="E31">
            <v>0</v>
          </cell>
        </row>
        <row r="32">
          <cell r="B32" t="str">
            <v>Telera</v>
          </cell>
          <cell r="C32" t="str">
            <v>m2</v>
          </cell>
          <cell r="D32">
            <v>1200</v>
          </cell>
          <cell r="E32">
            <v>0</v>
          </cell>
        </row>
        <row r="33">
          <cell r="B33" t="str">
            <v>Venitin</v>
          </cell>
          <cell r="C33" t="str">
            <v>Dia</v>
          </cell>
          <cell r="D33">
            <v>80000</v>
          </cell>
          <cell r="E33">
            <v>0</v>
          </cell>
        </row>
        <row r="34">
          <cell r="B34" t="str">
            <v>Vibrador de placa (Rana)</v>
          </cell>
          <cell r="C34" t="str">
            <v>hr</v>
          </cell>
          <cell r="D34">
            <v>4644.6400000000003</v>
          </cell>
          <cell r="E34">
            <v>0</v>
          </cell>
        </row>
        <row r="35">
          <cell r="B35" t="str">
            <v>Vibrador Eléctrico Para Concreto</v>
          </cell>
          <cell r="C35" t="str">
            <v>Dia</v>
          </cell>
          <cell r="D35">
            <v>2500</v>
          </cell>
          <cell r="E35">
            <v>0</v>
          </cell>
        </row>
        <row r="36">
          <cell r="B36" t="str">
            <v>sierra circular 8"</v>
          </cell>
          <cell r="C36" t="str">
            <v>hr</v>
          </cell>
          <cell r="D36">
            <v>9500</v>
          </cell>
          <cell r="E36">
            <v>0</v>
          </cell>
        </row>
        <row r="37">
          <cell r="B37" t="str">
            <v>Disco para sierra circular 8"</v>
          </cell>
          <cell r="C37" t="str">
            <v>gl</v>
          </cell>
          <cell r="D37">
            <v>32000</v>
          </cell>
          <cell r="E37">
            <v>0</v>
          </cell>
        </row>
        <row r="38">
          <cell r="B38" t="str">
            <v>Disco para corte de pavimento Rigido 14"</v>
          </cell>
          <cell r="C38" t="str">
            <v>gl</v>
          </cell>
          <cell r="D38">
            <v>754000</v>
          </cell>
          <cell r="E38">
            <v>0</v>
          </cell>
        </row>
        <row r="39">
          <cell r="B39">
            <v>0</v>
          </cell>
          <cell r="C39">
            <v>0</v>
          </cell>
          <cell r="D39">
            <v>0</v>
          </cell>
          <cell r="E39">
            <v>0</v>
          </cell>
        </row>
        <row r="40">
          <cell r="B40">
            <v>0</v>
          </cell>
          <cell r="C40">
            <v>0</v>
          </cell>
          <cell r="D40">
            <v>0</v>
          </cell>
          <cell r="E40">
            <v>0</v>
          </cell>
        </row>
        <row r="41">
          <cell r="B41">
            <v>0</v>
          </cell>
          <cell r="C41">
            <v>0</v>
          </cell>
          <cell r="D41">
            <v>0</v>
          </cell>
          <cell r="E41">
            <v>0</v>
          </cell>
        </row>
        <row r="42">
          <cell r="B42">
            <v>0</v>
          </cell>
          <cell r="C42">
            <v>0</v>
          </cell>
          <cell r="D42">
            <v>0</v>
          </cell>
          <cell r="E42">
            <v>0</v>
          </cell>
        </row>
        <row r="43">
          <cell r="B43">
            <v>0</v>
          </cell>
          <cell r="C43">
            <v>0</v>
          </cell>
          <cell r="D43">
            <v>0</v>
          </cell>
          <cell r="E43">
            <v>0</v>
          </cell>
        </row>
        <row r="44">
          <cell r="B44">
            <v>0</v>
          </cell>
          <cell r="C44">
            <v>0</v>
          </cell>
          <cell r="D44">
            <v>0</v>
          </cell>
          <cell r="E44">
            <v>0</v>
          </cell>
        </row>
        <row r="45">
          <cell r="B45">
            <v>0</v>
          </cell>
          <cell r="C45">
            <v>0</v>
          </cell>
          <cell r="D45">
            <v>0</v>
          </cell>
          <cell r="E45">
            <v>0</v>
          </cell>
        </row>
        <row r="46">
          <cell r="B46">
            <v>0</v>
          </cell>
          <cell r="C46">
            <v>0</v>
          </cell>
          <cell r="D46">
            <v>0</v>
          </cell>
          <cell r="E46">
            <v>0</v>
          </cell>
        </row>
        <row r="47">
          <cell r="B47">
            <v>0</v>
          </cell>
          <cell r="C47">
            <v>0</v>
          </cell>
          <cell r="D47">
            <v>0</v>
          </cell>
          <cell r="E47">
            <v>0</v>
          </cell>
        </row>
        <row r="48">
          <cell r="B48">
            <v>0</v>
          </cell>
          <cell r="C48">
            <v>0</v>
          </cell>
          <cell r="D48">
            <v>0</v>
          </cell>
          <cell r="E48">
            <v>0</v>
          </cell>
        </row>
        <row r="49">
          <cell r="B49">
            <v>0</v>
          </cell>
          <cell r="C49">
            <v>0</v>
          </cell>
          <cell r="D49">
            <v>0</v>
          </cell>
          <cell r="E49">
            <v>0</v>
          </cell>
        </row>
        <row r="50">
          <cell r="B50">
            <v>0</v>
          </cell>
          <cell r="C50">
            <v>0</v>
          </cell>
          <cell r="D50">
            <v>0</v>
          </cell>
          <cell r="E50">
            <v>0</v>
          </cell>
        </row>
        <row r="51">
          <cell r="B51">
            <v>0</v>
          </cell>
          <cell r="C51">
            <v>0</v>
          </cell>
          <cell r="D51">
            <v>0</v>
          </cell>
          <cell r="E51">
            <v>0</v>
          </cell>
        </row>
        <row r="52">
          <cell r="B52">
            <v>0</v>
          </cell>
          <cell r="C52">
            <v>0</v>
          </cell>
          <cell r="D52">
            <v>0</v>
          </cell>
          <cell r="E52">
            <v>0</v>
          </cell>
        </row>
        <row r="53">
          <cell r="B53">
            <v>0</v>
          </cell>
          <cell r="C53">
            <v>0</v>
          </cell>
          <cell r="D53">
            <v>0</v>
          </cell>
          <cell r="E53">
            <v>0</v>
          </cell>
        </row>
        <row r="54">
          <cell r="B54">
            <v>0</v>
          </cell>
          <cell r="C54">
            <v>0</v>
          </cell>
          <cell r="D54">
            <v>0</v>
          </cell>
          <cell r="E54">
            <v>0</v>
          </cell>
        </row>
        <row r="55">
          <cell r="B55">
            <v>0</v>
          </cell>
          <cell r="C55">
            <v>0</v>
          </cell>
          <cell r="D55">
            <v>0</v>
          </cell>
          <cell r="E55">
            <v>0</v>
          </cell>
        </row>
        <row r="56">
          <cell r="B56">
            <v>0</v>
          </cell>
          <cell r="C56">
            <v>0</v>
          </cell>
          <cell r="D56">
            <v>0</v>
          </cell>
          <cell r="E56">
            <v>0</v>
          </cell>
        </row>
        <row r="57">
          <cell r="B57">
            <v>0</v>
          </cell>
          <cell r="C57">
            <v>0</v>
          </cell>
          <cell r="D57">
            <v>0</v>
          </cell>
          <cell r="E57">
            <v>0</v>
          </cell>
        </row>
        <row r="58">
          <cell r="B58">
            <v>0</v>
          </cell>
          <cell r="C58">
            <v>0</v>
          </cell>
          <cell r="D58">
            <v>0</v>
          </cell>
          <cell r="E58">
            <v>0</v>
          </cell>
        </row>
        <row r="59">
          <cell r="B59">
            <v>0</v>
          </cell>
          <cell r="C59">
            <v>0</v>
          </cell>
          <cell r="D59">
            <v>0</v>
          </cell>
          <cell r="E59">
            <v>0</v>
          </cell>
        </row>
        <row r="60">
          <cell r="B60">
            <v>0</v>
          </cell>
          <cell r="C60">
            <v>0</v>
          </cell>
          <cell r="D60">
            <v>0</v>
          </cell>
          <cell r="E60">
            <v>0</v>
          </cell>
        </row>
        <row r="61">
          <cell r="B61">
            <v>0</v>
          </cell>
          <cell r="C61">
            <v>0</v>
          </cell>
          <cell r="D61">
            <v>0</v>
          </cell>
          <cell r="E61">
            <v>0</v>
          </cell>
        </row>
        <row r="62">
          <cell r="B62">
            <v>0</v>
          </cell>
          <cell r="C62">
            <v>0</v>
          </cell>
          <cell r="D62">
            <v>0</v>
          </cell>
          <cell r="E62">
            <v>0</v>
          </cell>
        </row>
        <row r="63">
          <cell r="B63">
            <v>0</v>
          </cell>
          <cell r="C63">
            <v>0</v>
          </cell>
          <cell r="D63">
            <v>0</v>
          </cell>
          <cell r="E63">
            <v>0</v>
          </cell>
        </row>
        <row r="64">
          <cell r="B64">
            <v>0</v>
          </cell>
          <cell r="C64">
            <v>0</v>
          </cell>
          <cell r="D64">
            <v>0</v>
          </cell>
          <cell r="E64">
            <v>0</v>
          </cell>
        </row>
        <row r="65">
          <cell r="B65">
            <v>0</v>
          </cell>
          <cell r="C65">
            <v>0</v>
          </cell>
          <cell r="D65">
            <v>0</v>
          </cell>
          <cell r="E65">
            <v>0</v>
          </cell>
        </row>
        <row r="66">
          <cell r="B66">
            <v>0</v>
          </cell>
          <cell r="C66">
            <v>0</v>
          </cell>
          <cell r="D66">
            <v>0</v>
          </cell>
          <cell r="E66">
            <v>0</v>
          </cell>
        </row>
        <row r="67">
          <cell r="B67">
            <v>0</v>
          </cell>
          <cell r="C67">
            <v>0</v>
          </cell>
          <cell r="D67">
            <v>0</v>
          </cell>
          <cell r="E67">
            <v>0</v>
          </cell>
        </row>
        <row r="68">
          <cell r="B68">
            <v>0</v>
          </cell>
          <cell r="C68">
            <v>0</v>
          </cell>
          <cell r="D68">
            <v>0</v>
          </cell>
          <cell r="E68">
            <v>0</v>
          </cell>
        </row>
        <row r="69">
          <cell r="B69">
            <v>0</v>
          </cell>
          <cell r="C69">
            <v>0</v>
          </cell>
          <cell r="D69">
            <v>0</v>
          </cell>
          <cell r="E69">
            <v>0</v>
          </cell>
        </row>
        <row r="70">
          <cell r="B70">
            <v>0</v>
          </cell>
          <cell r="C70">
            <v>0</v>
          </cell>
          <cell r="D70">
            <v>0</v>
          </cell>
          <cell r="E70">
            <v>0</v>
          </cell>
        </row>
        <row r="71">
          <cell r="B71">
            <v>0</v>
          </cell>
          <cell r="C71">
            <v>0</v>
          </cell>
          <cell r="D71">
            <v>0</v>
          </cell>
          <cell r="E71">
            <v>0</v>
          </cell>
        </row>
        <row r="72">
          <cell r="B72">
            <v>0</v>
          </cell>
          <cell r="C72">
            <v>0</v>
          </cell>
          <cell r="D72">
            <v>0</v>
          </cell>
          <cell r="E72">
            <v>0</v>
          </cell>
        </row>
        <row r="73">
          <cell r="B73">
            <v>0</v>
          </cell>
          <cell r="C73">
            <v>0</v>
          </cell>
          <cell r="D73">
            <v>0</v>
          </cell>
          <cell r="E73">
            <v>0</v>
          </cell>
        </row>
        <row r="74">
          <cell r="B74">
            <v>0</v>
          </cell>
          <cell r="C74">
            <v>0</v>
          </cell>
          <cell r="D74">
            <v>0</v>
          </cell>
          <cell r="E74">
            <v>0</v>
          </cell>
        </row>
        <row r="75">
          <cell r="B75">
            <v>0</v>
          </cell>
          <cell r="C75">
            <v>0</v>
          </cell>
          <cell r="D75">
            <v>0</v>
          </cell>
          <cell r="E75">
            <v>0</v>
          </cell>
        </row>
        <row r="76">
          <cell r="B76">
            <v>0</v>
          </cell>
          <cell r="C76">
            <v>0</v>
          </cell>
          <cell r="D76">
            <v>0</v>
          </cell>
          <cell r="E76">
            <v>0</v>
          </cell>
        </row>
        <row r="77">
          <cell r="B77">
            <v>0</v>
          </cell>
          <cell r="C77">
            <v>0</v>
          </cell>
          <cell r="D77">
            <v>0</v>
          </cell>
          <cell r="E77">
            <v>0</v>
          </cell>
        </row>
        <row r="78">
          <cell r="B78">
            <v>0</v>
          </cell>
          <cell r="C78">
            <v>0</v>
          </cell>
          <cell r="D78">
            <v>0</v>
          </cell>
          <cell r="E78">
            <v>0</v>
          </cell>
        </row>
        <row r="79">
          <cell r="B79">
            <v>0</v>
          </cell>
          <cell r="C79">
            <v>0</v>
          </cell>
          <cell r="D79">
            <v>0</v>
          </cell>
          <cell r="E79">
            <v>0</v>
          </cell>
        </row>
        <row r="80">
          <cell r="B80">
            <v>0</v>
          </cell>
          <cell r="C80">
            <v>0</v>
          </cell>
          <cell r="D80">
            <v>0</v>
          </cell>
          <cell r="E80">
            <v>0</v>
          </cell>
        </row>
        <row r="81">
          <cell r="B81">
            <v>0</v>
          </cell>
          <cell r="C81">
            <v>0</v>
          </cell>
          <cell r="D81">
            <v>0</v>
          </cell>
          <cell r="E81">
            <v>0</v>
          </cell>
        </row>
        <row r="82">
          <cell r="B82">
            <v>0</v>
          </cell>
          <cell r="C82">
            <v>0</v>
          </cell>
          <cell r="D82">
            <v>0</v>
          </cell>
          <cell r="E82">
            <v>0</v>
          </cell>
        </row>
        <row r="83">
          <cell r="B83">
            <v>0</v>
          </cell>
          <cell r="C83">
            <v>0</v>
          </cell>
          <cell r="D83">
            <v>0</v>
          </cell>
          <cell r="E83">
            <v>0</v>
          </cell>
        </row>
        <row r="84">
          <cell r="B84">
            <v>0</v>
          </cell>
          <cell r="C84">
            <v>0</v>
          </cell>
          <cell r="D84">
            <v>0</v>
          </cell>
          <cell r="E84">
            <v>0</v>
          </cell>
        </row>
        <row r="85">
          <cell r="B85">
            <v>0</v>
          </cell>
          <cell r="C85">
            <v>0</v>
          </cell>
          <cell r="D85">
            <v>0</v>
          </cell>
          <cell r="E85">
            <v>0</v>
          </cell>
        </row>
        <row r="86">
          <cell r="B86">
            <v>0</v>
          </cell>
          <cell r="C86">
            <v>0</v>
          </cell>
          <cell r="D86">
            <v>0</v>
          </cell>
          <cell r="E86">
            <v>0</v>
          </cell>
        </row>
        <row r="87">
          <cell r="B87">
            <v>0</v>
          </cell>
          <cell r="C87">
            <v>0</v>
          </cell>
          <cell r="D87">
            <v>0</v>
          </cell>
          <cell r="E87">
            <v>0</v>
          </cell>
        </row>
        <row r="88">
          <cell r="B88">
            <v>0</v>
          </cell>
          <cell r="C88">
            <v>0</v>
          </cell>
          <cell r="D88">
            <v>0</v>
          </cell>
          <cell r="E88">
            <v>0</v>
          </cell>
        </row>
        <row r="89">
          <cell r="B89">
            <v>0</v>
          </cell>
          <cell r="C89">
            <v>0</v>
          </cell>
          <cell r="D89">
            <v>0</v>
          </cell>
          <cell r="E89">
            <v>0</v>
          </cell>
        </row>
        <row r="90">
          <cell r="B90">
            <v>0</v>
          </cell>
          <cell r="C90">
            <v>0</v>
          </cell>
          <cell r="D90">
            <v>0</v>
          </cell>
          <cell r="E90">
            <v>0</v>
          </cell>
        </row>
        <row r="91">
          <cell r="B91">
            <v>0</v>
          </cell>
          <cell r="C91">
            <v>0</v>
          </cell>
          <cell r="D91">
            <v>0</v>
          </cell>
          <cell r="E91">
            <v>0</v>
          </cell>
        </row>
        <row r="92">
          <cell r="B92">
            <v>0</v>
          </cell>
          <cell r="C92">
            <v>0</v>
          </cell>
          <cell r="D92">
            <v>0</v>
          </cell>
          <cell r="E92">
            <v>0</v>
          </cell>
        </row>
        <row r="93">
          <cell r="B93">
            <v>0</v>
          </cell>
          <cell r="C93">
            <v>0</v>
          </cell>
          <cell r="D93">
            <v>0</v>
          </cell>
          <cell r="E93">
            <v>0</v>
          </cell>
        </row>
        <row r="94">
          <cell r="B94">
            <v>0</v>
          </cell>
          <cell r="C94">
            <v>0</v>
          </cell>
          <cell r="D94">
            <v>0</v>
          </cell>
          <cell r="E94">
            <v>0</v>
          </cell>
        </row>
        <row r="95">
          <cell r="B95">
            <v>0</v>
          </cell>
          <cell r="C95">
            <v>0</v>
          </cell>
          <cell r="D95">
            <v>0</v>
          </cell>
          <cell r="E95">
            <v>0</v>
          </cell>
        </row>
        <row r="96">
          <cell r="B96">
            <v>0</v>
          </cell>
          <cell r="C96">
            <v>0</v>
          </cell>
          <cell r="D96">
            <v>0</v>
          </cell>
          <cell r="E96">
            <v>0</v>
          </cell>
        </row>
        <row r="97">
          <cell r="B97">
            <v>0</v>
          </cell>
          <cell r="C97">
            <v>0</v>
          </cell>
          <cell r="D97">
            <v>0</v>
          </cell>
          <cell r="E97">
            <v>0</v>
          </cell>
        </row>
        <row r="98">
          <cell r="B98">
            <v>0</v>
          </cell>
          <cell r="C98">
            <v>0</v>
          </cell>
          <cell r="D98">
            <v>0</v>
          </cell>
          <cell r="E98">
            <v>0</v>
          </cell>
        </row>
        <row r="99">
          <cell r="B99">
            <v>0</v>
          </cell>
          <cell r="C99">
            <v>0</v>
          </cell>
          <cell r="D99">
            <v>0</v>
          </cell>
          <cell r="E99">
            <v>0</v>
          </cell>
        </row>
        <row r="100">
          <cell r="B100">
            <v>0</v>
          </cell>
          <cell r="C100">
            <v>0</v>
          </cell>
          <cell r="D100">
            <v>0</v>
          </cell>
          <cell r="E100">
            <v>0</v>
          </cell>
        </row>
      </sheetData>
      <sheetData sheetId="5">
        <row r="2">
          <cell r="B2" t="str">
            <v>Descripción</v>
          </cell>
          <cell r="C2" t="str">
            <v>Jornal H SP</v>
          </cell>
          <cell r="D2" t="str">
            <v>Jornal H CP</v>
          </cell>
          <cell r="E2" t="str">
            <v>Jornal CP</v>
          </cell>
          <cell r="F2" t="str">
            <v>Observaciones</v>
          </cell>
        </row>
        <row r="3">
          <cell r="B3" t="str">
            <v>Supervisor de obra</v>
          </cell>
          <cell r="C3">
            <v>0</v>
          </cell>
          <cell r="D3" t="str">
            <v/>
          </cell>
          <cell r="E3" t="str">
            <v/>
          </cell>
          <cell r="F3">
            <v>0</v>
          </cell>
        </row>
        <row r="4">
          <cell r="B4" t="str">
            <v>Encargado de obra</v>
          </cell>
          <cell r="C4">
            <v>0</v>
          </cell>
          <cell r="D4" t="str">
            <v/>
          </cell>
          <cell r="E4" t="str">
            <v/>
          </cell>
          <cell r="F4">
            <v>0</v>
          </cell>
        </row>
        <row r="5">
          <cell r="B5" t="str">
            <v>Oficial</v>
          </cell>
          <cell r="C5">
            <v>7250</v>
          </cell>
          <cell r="D5">
            <v>12688</v>
          </cell>
          <cell r="E5">
            <v>101504</v>
          </cell>
          <cell r="F5">
            <v>0</v>
          </cell>
        </row>
        <row r="6">
          <cell r="B6" t="str">
            <v>Ayudante entendido</v>
          </cell>
          <cell r="C6">
            <v>4725</v>
          </cell>
          <cell r="D6">
            <v>8269</v>
          </cell>
          <cell r="E6">
            <v>66152</v>
          </cell>
          <cell r="F6">
            <v>0</v>
          </cell>
        </row>
        <row r="7">
          <cell r="B7" t="str">
            <v>Ayudante raso</v>
          </cell>
          <cell r="C7">
            <v>4389</v>
          </cell>
          <cell r="D7">
            <v>7681</v>
          </cell>
          <cell r="E7">
            <v>61448</v>
          </cell>
          <cell r="F7">
            <v>0</v>
          </cell>
        </row>
        <row r="8">
          <cell r="B8" t="str">
            <v>Topógrafo</v>
          </cell>
          <cell r="C8">
            <v>8928.763256536844</v>
          </cell>
          <cell r="D8">
            <v>15625</v>
          </cell>
          <cell r="E8">
            <v>125000</v>
          </cell>
          <cell r="F8">
            <v>0</v>
          </cell>
        </row>
        <row r="9">
          <cell r="B9">
            <v>0</v>
          </cell>
          <cell r="C9">
            <v>0</v>
          </cell>
          <cell r="D9" t="str">
            <v/>
          </cell>
          <cell r="E9" t="str">
            <v/>
          </cell>
          <cell r="F9">
            <v>0</v>
          </cell>
        </row>
        <row r="10">
          <cell r="B10">
            <v>0</v>
          </cell>
          <cell r="C10">
            <v>0</v>
          </cell>
          <cell r="D10" t="str">
            <v/>
          </cell>
          <cell r="E10" t="str">
            <v/>
          </cell>
          <cell r="F10">
            <v>0</v>
          </cell>
        </row>
        <row r="11">
          <cell r="B11">
            <v>0</v>
          </cell>
          <cell r="C11">
            <v>0</v>
          </cell>
          <cell r="D11" t="str">
            <v/>
          </cell>
          <cell r="E11" t="str">
            <v/>
          </cell>
          <cell r="F11">
            <v>0</v>
          </cell>
        </row>
        <row r="12">
          <cell r="B12">
            <v>0</v>
          </cell>
          <cell r="C12">
            <v>0</v>
          </cell>
          <cell r="D12" t="str">
            <v/>
          </cell>
          <cell r="E12" t="str">
            <v/>
          </cell>
          <cell r="F12">
            <v>0</v>
          </cell>
        </row>
        <row r="13">
          <cell r="B13">
            <v>0</v>
          </cell>
          <cell r="C13">
            <v>0</v>
          </cell>
          <cell r="D13" t="str">
            <v/>
          </cell>
          <cell r="E13" t="str">
            <v/>
          </cell>
          <cell r="F13">
            <v>0</v>
          </cell>
        </row>
        <row r="14">
          <cell r="B14">
            <v>0</v>
          </cell>
          <cell r="C14">
            <v>0</v>
          </cell>
          <cell r="D14" t="str">
            <v/>
          </cell>
          <cell r="E14" t="str">
            <v/>
          </cell>
          <cell r="F14">
            <v>0</v>
          </cell>
        </row>
        <row r="15">
          <cell r="B15">
            <v>0</v>
          </cell>
          <cell r="C15">
            <v>0</v>
          </cell>
          <cell r="D15" t="str">
            <v/>
          </cell>
          <cell r="E15" t="str">
            <v/>
          </cell>
          <cell r="F15">
            <v>0</v>
          </cell>
        </row>
        <row r="16">
          <cell r="B16">
            <v>0</v>
          </cell>
          <cell r="C16">
            <v>0</v>
          </cell>
          <cell r="D16" t="str">
            <v/>
          </cell>
          <cell r="E16" t="str">
            <v/>
          </cell>
          <cell r="F16">
            <v>0</v>
          </cell>
        </row>
        <row r="17">
          <cell r="B17">
            <v>0</v>
          </cell>
          <cell r="C17">
            <v>0</v>
          </cell>
          <cell r="D17" t="str">
            <v/>
          </cell>
          <cell r="E17" t="str">
            <v/>
          </cell>
          <cell r="F17">
            <v>0</v>
          </cell>
        </row>
        <row r="18">
          <cell r="B18">
            <v>0</v>
          </cell>
          <cell r="C18">
            <v>0</v>
          </cell>
          <cell r="D18" t="str">
            <v/>
          </cell>
          <cell r="E18" t="str">
            <v/>
          </cell>
          <cell r="F18">
            <v>0</v>
          </cell>
        </row>
        <row r="19">
          <cell r="B19">
            <v>0</v>
          </cell>
          <cell r="C19">
            <v>0</v>
          </cell>
          <cell r="D19" t="str">
            <v/>
          </cell>
          <cell r="E19" t="str">
            <v/>
          </cell>
          <cell r="F19">
            <v>0</v>
          </cell>
        </row>
        <row r="20">
          <cell r="B20">
            <v>0</v>
          </cell>
          <cell r="C20">
            <v>0</v>
          </cell>
          <cell r="D20" t="str">
            <v/>
          </cell>
          <cell r="E20" t="str">
            <v/>
          </cell>
          <cell r="F20">
            <v>0</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LCANTARILLAS Y BOX"/>
      <sheetName val="Listas"/>
      <sheetName val="Hoja1"/>
      <sheetName val="PONTONES Y PUENTES"/>
      <sheetName val="DrenajeTransversal V1"/>
      <sheetName val="ESTADO GENERAL"/>
      <sheetName val="ESTADO PARTICULAR"/>
      <sheetName val="Encole"/>
      <sheetName val="Descole"/>
      <sheetName val="Nomenclatura"/>
      <sheetName val="Gráfico A"/>
      <sheetName val="Gráfico B"/>
      <sheetName val="Gráfico P"/>
      <sheetName val="Hoja3"/>
      <sheetName val="Hoja2"/>
      <sheetName val="DrenajeLongitudinal"/>
      <sheetName val="Gráfico1"/>
      <sheetName val="Gráfico2"/>
      <sheetName val="Gráfico3"/>
    </sheetNames>
    <sheetDataSet>
      <sheetData sheetId="0"/>
      <sheetData sheetId="1">
        <row r="2">
          <cell r="O2" t="str">
            <v>CONCRETO</v>
          </cell>
          <cell r="S2" t="str">
            <v>BUENO</v>
          </cell>
          <cell r="W2" t="str">
            <v>NO EXISTE</v>
          </cell>
        </row>
        <row r="3">
          <cell r="S3" t="str">
            <v>REGULAR</v>
          </cell>
          <cell r="W3" t="str">
            <v>BUENO</v>
          </cell>
        </row>
        <row r="4">
          <cell r="S4" t="str">
            <v>MALO</v>
          </cell>
          <cell r="W4" t="str">
            <v>REGULAR</v>
          </cell>
        </row>
        <row r="5">
          <cell r="W5" t="str">
            <v>MALO</v>
          </cell>
        </row>
      </sheetData>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ructuras"/>
      <sheetName val="Rasante"/>
      <sheetName val="COEFICIENTES"/>
      <sheetName val="qu"/>
      <sheetName val="CÁLCULOS CN i"/>
    </sheetNames>
    <sheetDataSet>
      <sheetData sheetId="0">
        <row r="2">
          <cell r="A2">
            <v>0.9</v>
          </cell>
          <cell r="B2">
            <v>2.82</v>
          </cell>
          <cell r="C2">
            <v>3.96</v>
          </cell>
          <cell r="D2">
            <v>1.8322949823236196</v>
          </cell>
        </row>
        <row r="3">
          <cell r="A3">
            <v>1.2</v>
          </cell>
          <cell r="B3">
            <v>5.14</v>
          </cell>
          <cell r="C3">
            <v>8.0399999999999991</v>
          </cell>
          <cell r="D3">
            <v>4.2003213328068796</v>
          </cell>
        </row>
        <row r="4">
          <cell r="A4">
            <v>1.5</v>
          </cell>
          <cell r="B4">
            <v>7.66</v>
          </cell>
          <cell r="C4">
            <v>12.65</v>
          </cell>
          <cell r="D4">
            <v>7.4251912921207284</v>
          </cell>
        </row>
        <row r="5">
          <cell r="A5">
            <v>1.8</v>
          </cell>
          <cell r="B5">
            <v>13.67</v>
          </cell>
          <cell r="C5">
            <v>23.07</v>
          </cell>
          <cell r="D5">
            <v>11.552414549618168</v>
          </cell>
        </row>
        <row r="6">
          <cell r="A6">
            <v>2</v>
          </cell>
          <cell r="B6">
            <v>15.62</v>
          </cell>
          <cell r="C6">
            <v>30.1</v>
          </cell>
          <cell r="D6">
            <v>14.824616450889931</v>
          </cell>
        </row>
        <row r="7">
          <cell r="A7">
            <v>2.2999999999999998</v>
          </cell>
          <cell r="B7">
            <v>21.09</v>
          </cell>
          <cell r="C7">
            <v>36.79</v>
          </cell>
          <cell r="D7">
            <v>20.539774620446419</v>
          </cell>
        </row>
      </sheetData>
      <sheetData sheetId="1"/>
      <sheetData sheetId="2"/>
      <sheetData sheetId="3"/>
      <sheetData sheetId="4">
        <row r="8">
          <cell r="N8">
            <v>309.25546430276381</v>
          </cell>
        </row>
      </sheetData>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I.U (2)"/>
      <sheetName val="Datos generales"/>
      <sheetName val="Datos de entrada"/>
      <sheetName val="FOR-001"/>
      <sheetName val="Sábana"/>
      <sheetName val="AIUI calculado"/>
      <sheetName val="Cuadro1"/>
      <sheetName val="Cuadro2"/>
      <sheetName val="Cuadro3"/>
      <sheetName val="Exper."/>
      <sheetName val="OtrosCálculos"/>
      <sheetName val="A.I.U"/>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de Diseño"/>
      <sheetName val="Design"/>
      <sheetName val="cotas "/>
      <sheetName val="resumen"/>
      <sheetName val="DATOS PERF"/>
      <sheetName val="Aliv BA9"/>
      <sheetName val="Aliv BA26"/>
      <sheetName val="Aliv BA29"/>
      <sheetName val="A CAÑUELA103"/>
      <sheetName val="A CAÑUELA61"/>
      <sheetName val="A CAÑUELA73B"/>
      <sheetName val="Seguimiento"/>
      <sheetName val="Resumen metas"/>
      <sheetName val="Brecha EPM"/>
    </sheetNames>
    <sheetDataSet>
      <sheetData sheetId="0" refreshError="1"/>
      <sheetData sheetId="1" refreshError="1">
        <row r="11">
          <cell r="A11" t="str">
            <v>TRAMO</v>
          </cell>
          <cell r="B11" t="str">
            <v>CAMARA</v>
          </cell>
          <cell r="D11" t="str">
            <v>Areas Lluvias [ha]</v>
          </cell>
          <cell r="F11" t="str">
            <v>SArea</v>
          </cell>
          <cell r="G11" t="str">
            <v>Tr</v>
          </cell>
          <cell r="H11" t="str">
            <v>LT</v>
          </cell>
          <cell r="I11" t="str">
            <v>DCotaT</v>
          </cell>
          <cell r="J11" t="str">
            <v>PT</v>
          </cell>
          <cell r="N11" t="str">
            <v>Intens</v>
          </cell>
          <cell r="O11" t="str">
            <v>Coefic</v>
          </cell>
          <cell r="P11" t="str">
            <v>Q A. LL.</v>
          </cell>
          <cell r="Q11" t="str">
            <v>Areas Residuales
 [ha]</v>
          </cell>
          <cell r="S11" t="str">
            <v>SArea</v>
          </cell>
          <cell r="T11" t="str">
            <v>Dens.</v>
          </cell>
          <cell r="U11" t="str">
            <v>Spoblacion</v>
          </cell>
          <cell r="V11" t="str">
            <v>Consumo</v>
          </cell>
          <cell r="W11" t="str">
            <v>Area C</v>
          </cell>
          <cell r="X11" t="str">
            <v>SArea</v>
          </cell>
          <cell r="Y11" t="str">
            <v>QC</v>
          </cell>
          <cell r="Z11" t="str">
            <v>Area IND</v>
          </cell>
          <cell r="AA11" t="str">
            <v>SArea</v>
          </cell>
          <cell r="AB11" t="str">
            <v>Q IND</v>
          </cell>
          <cell r="AC11" t="str">
            <v>Aporte</v>
          </cell>
          <cell r="AD11" t="str">
            <v>Qmedio</v>
          </cell>
          <cell r="AE11" t="str">
            <v>QMáximo</v>
          </cell>
          <cell r="AF11">
            <v>1</v>
          </cell>
          <cell r="AG11" t="str">
            <v>Q A.R.</v>
          </cell>
          <cell r="AH11" t="str">
            <v>QDiseñoT</v>
          </cell>
          <cell r="AI11" t="str">
            <v>L</v>
          </cell>
          <cell r="AJ11" t="str">
            <v>P</v>
          </cell>
          <cell r="AK11" t="str">
            <v>Ø
Nominal</v>
          </cell>
          <cell r="AL11" t="str">
            <v xml:space="preserve"> Ø 
Interno</v>
          </cell>
          <cell r="AM11" t="str">
            <v>h</v>
          </cell>
          <cell r="AN11" t="str">
            <v>YNormal</v>
          </cell>
          <cell r="AO11" t="str">
            <v>Yc</v>
          </cell>
          <cell r="AP11" t="str">
            <v>YN / Ø</v>
          </cell>
          <cell r="AQ11" t="str">
            <v>Vr</v>
          </cell>
          <cell r="AR11" t="str">
            <v>Froud</v>
          </cell>
          <cell r="AS11" t="str">
            <v>FTractiva</v>
          </cell>
          <cell r="AT11" t="str">
            <v>V2/2g</v>
          </cell>
          <cell r="AU11" t="str">
            <v>Energía</v>
          </cell>
          <cell r="AV11" t="str">
            <v xml:space="preserve"> Vø</v>
          </cell>
          <cell r="AW11" t="str">
            <v xml:space="preserve"> Qø</v>
          </cell>
          <cell r="AX11" t="str">
            <v>Q/Qø</v>
          </cell>
          <cell r="AY11" t="str">
            <v>Dirección</v>
          </cell>
          <cell r="AZ11" t="str">
            <v>Deflexión</v>
          </cell>
          <cell r="BA11" t="str">
            <v>RC/ø</v>
          </cell>
          <cell r="BB11" t="str">
            <v>Pérdidas de energía</v>
          </cell>
          <cell r="BG11" t="str">
            <v>Estructura de caida</v>
          </cell>
          <cell r="BN11" t="str">
            <v>Caida</v>
          </cell>
          <cell r="BO11" t="str">
            <v>Cota Batea</v>
          </cell>
          <cell r="BQ11" t="str">
            <v>Cota Clave</v>
          </cell>
          <cell r="BS11" t="str">
            <v>Cota Rasante</v>
          </cell>
          <cell r="BU11" t="str">
            <v>Cámara</v>
          </cell>
          <cell r="BV11" t="str">
            <v>Recubrimiento</v>
          </cell>
          <cell r="BX11" t="str">
            <v>HPozo</v>
          </cell>
          <cell r="BY11" t="str">
            <v>ø Nom</v>
          </cell>
          <cell r="BZ11" t="str">
            <v>Bd</v>
          </cell>
          <cell r="CA11" t="str">
            <v>De</v>
          </cell>
          <cell r="CB11" t="str">
            <v>H Rell</v>
          </cell>
          <cell r="CC11" t="str">
            <v>Material
Relleno</v>
          </cell>
          <cell r="CD11" t="str">
            <v>Cd</v>
          </cell>
          <cell r="CE11" t="str">
            <v>Wd 
'Pd'</v>
          </cell>
          <cell r="CF11" t="str">
            <v>Cs 
'Cl'</v>
          </cell>
          <cell r="CG11" t="str">
            <v>WV
'PV'</v>
          </cell>
          <cell r="CH11" t="str">
            <v>Wt</v>
          </cell>
          <cell r="CI11" t="str">
            <v>Material
Tubería</v>
          </cell>
          <cell r="CJ11" t="str">
            <v>Cimentación Tubería Rígida</v>
          </cell>
          <cell r="CO11" t="str">
            <v>Cimen. Tubería Flexible</v>
          </cell>
          <cell r="CR11" t="str">
            <v>L</v>
          </cell>
          <cell r="CS11" t="str">
            <v>ø</v>
          </cell>
          <cell r="CT11" t="str">
            <v>øExterno</v>
          </cell>
          <cell r="CU11" t="str">
            <v>øInterno</v>
          </cell>
          <cell r="CV11" t="str">
            <v>øNominal</v>
          </cell>
          <cell r="CW11" t="str">
            <v>Bd</v>
          </cell>
          <cell r="CX11" t="str">
            <v>F.C</v>
          </cell>
          <cell r="CY11" t="str">
            <v>Cota Clave</v>
          </cell>
          <cell r="DA11" t="str">
            <v>Recubrimiento</v>
          </cell>
          <cell r="DC11" t="str">
            <v>H</v>
          </cell>
          <cell r="DD11" t="str">
            <v>LReal</v>
          </cell>
          <cell r="DE11" t="str">
            <v>H med</v>
          </cell>
          <cell r="DF11" t="str">
            <v>Diam Pozo</v>
          </cell>
          <cell r="DH11" t="str">
            <v>Tipo</v>
          </cell>
          <cell r="DI11" t="str">
            <v>Lreal</v>
          </cell>
          <cell r="DJ11" t="str">
            <v xml:space="preserve">Vexc </v>
          </cell>
          <cell r="DK11" t="str">
            <v xml:space="preserve">Vexc </v>
          </cell>
          <cell r="DL11" t="str">
            <v>VRell</v>
          </cell>
          <cell r="DM11" t="str">
            <v>VRell</v>
          </cell>
          <cell r="DN11" t="str">
            <v xml:space="preserve">Vexc </v>
          </cell>
          <cell r="DO11" t="str">
            <v>Vcim</v>
          </cell>
          <cell r="DP11" t="str">
            <v>Vcim</v>
          </cell>
          <cell r="DQ11" t="str">
            <v>VRell</v>
          </cell>
          <cell r="DR11" t="str">
            <v>VRell</v>
          </cell>
          <cell r="DS11" t="str">
            <v>VRell</v>
          </cell>
          <cell r="DT11" t="str">
            <v>VRell</v>
          </cell>
          <cell r="DU11" t="str">
            <v>VRotu</v>
          </cell>
          <cell r="DV11" t="str">
            <v>Ø</v>
          </cell>
          <cell r="DW11" t="str">
            <v>Longitud</v>
          </cell>
          <cell r="DX11" t="str">
            <v>Clase</v>
          </cell>
          <cell r="DY11" t="str">
            <v>Material</v>
          </cell>
          <cell r="DZ11" t="str">
            <v>Cota Batea</v>
          </cell>
        </row>
        <row r="12">
          <cell r="A12" t="str">
            <v>Nº</v>
          </cell>
          <cell r="B12" t="str">
            <v>DE</v>
          </cell>
          <cell r="C12" t="str">
            <v>A</v>
          </cell>
          <cell r="D12" t="str">
            <v>Propia</v>
          </cell>
          <cell r="E12" t="str">
            <v>Afluente</v>
          </cell>
          <cell r="F12" t="str">
            <v>[ha]</v>
          </cell>
          <cell r="G12" t="str">
            <v>[Años]</v>
          </cell>
          <cell r="H12" t="str">
            <v>[m]</v>
          </cell>
          <cell r="I12" t="str">
            <v>[m]</v>
          </cell>
          <cell r="J12" t="str">
            <v>[%]</v>
          </cell>
          <cell r="K12" t="str">
            <v>Tiempo</v>
          </cell>
          <cell r="L12" t="str">
            <v>T Entrada</v>
          </cell>
          <cell r="M12" t="str">
            <v>Tc Total</v>
          </cell>
          <cell r="N12" t="str">
            <v>[l/ha/s]</v>
          </cell>
          <cell r="P12" t="str">
            <v>[l/s]</v>
          </cell>
          <cell r="Q12" t="str">
            <v>Propia</v>
          </cell>
          <cell r="R12" t="str">
            <v>Afluente</v>
          </cell>
          <cell r="S12" t="str">
            <v>[ha]</v>
          </cell>
          <cell r="T12" t="str">
            <v>[usu/ha]</v>
          </cell>
          <cell r="U12" t="str">
            <v>[hab]</v>
          </cell>
          <cell r="V12" t="str">
            <v>[l/hab-dia]</v>
          </cell>
          <cell r="W12" t="str">
            <v>[ha]</v>
          </cell>
          <cell r="X12" t="str">
            <v>[ha]</v>
          </cell>
          <cell r="Y12" t="str">
            <v>[l/ha/s]</v>
          </cell>
          <cell r="Z12" t="str">
            <v>[ha]</v>
          </cell>
          <cell r="AA12" t="str">
            <v>[ha]</v>
          </cell>
          <cell r="AB12" t="str">
            <v>[l/ha/s]</v>
          </cell>
          <cell r="AC12" t="str">
            <v>[l/hab-dia]</v>
          </cell>
          <cell r="AD12" t="str">
            <v>[l/s]</v>
          </cell>
          <cell r="AE12" t="str">
            <v>[l/s]</v>
          </cell>
          <cell r="AF12" t="str">
            <v>[l/s]</v>
          </cell>
          <cell r="AG12" t="str">
            <v>[l/s]</v>
          </cell>
          <cell r="AH12" t="str">
            <v>[l/s]</v>
          </cell>
          <cell r="AI12" t="str">
            <v>[m]</v>
          </cell>
          <cell r="AJ12" t="str">
            <v>[%]</v>
          </cell>
          <cell r="AK12" t="str">
            <v>["; m]</v>
          </cell>
          <cell r="AL12" t="str">
            <v>[m]</v>
          </cell>
          <cell r="AN12" t="str">
            <v>[m]</v>
          </cell>
          <cell r="AO12" t="str">
            <v>[m]</v>
          </cell>
          <cell r="AQ12" t="str">
            <v>[m/s]</v>
          </cell>
          <cell r="AS12" t="str">
            <v>[kg/m²]</v>
          </cell>
          <cell r="AT12" t="str">
            <v>[m]</v>
          </cell>
          <cell r="AU12" t="str">
            <v>[m]</v>
          </cell>
          <cell r="AV12" t="str">
            <v>[m/s]</v>
          </cell>
          <cell r="AW12" t="str">
            <v>[l/s]</v>
          </cell>
          <cell r="AY12" t="str">
            <v>[°]</v>
          </cell>
          <cell r="AZ12" t="str">
            <v>[°]</v>
          </cell>
          <cell r="BB12" t="str">
            <v>DE</v>
          </cell>
          <cell r="BC12" t="str">
            <v>KK|Hv2-HV1|</v>
          </cell>
          <cell r="BD12" t="str">
            <v>DHc</v>
          </cell>
          <cell r="BE12" t="str">
            <v>DHe</v>
          </cell>
          <cell r="BF12" t="str">
            <v>DH</v>
          </cell>
          <cell r="BG12">
            <v>1</v>
          </cell>
          <cell r="BH12">
            <v>2</v>
          </cell>
          <cell r="BI12" t="str">
            <v>K</v>
          </cell>
          <cell r="BJ12" t="str">
            <v>Vc²/2g</v>
          </cell>
          <cell r="BK12" t="str">
            <v>Hc</v>
          </cell>
          <cell r="BL12" t="str">
            <v>He</v>
          </cell>
          <cell r="BM12" t="str">
            <v>Hw</v>
          </cell>
          <cell r="BN12" t="str">
            <v>[m]</v>
          </cell>
          <cell r="BO12" t="str">
            <v>Inicial</v>
          </cell>
          <cell r="BP12" t="str">
            <v>Final</v>
          </cell>
          <cell r="BQ12" t="str">
            <v>Inicial</v>
          </cell>
          <cell r="BR12" t="str">
            <v>Final</v>
          </cell>
          <cell r="BS12" t="str">
            <v>Super</v>
          </cell>
          <cell r="BT12" t="str">
            <v>Infer</v>
          </cell>
          <cell r="BU12" t="str">
            <v>Caida</v>
          </cell>
          <cell r="BV12" t="str">
            <v>Super</v>
          </cell>
          <cell r="BW12" t="str">
            <v>Infer</v>
          </cell>
          <cell r="BX12" t="str">
            <v>[m]</v>
          </cell>
          <cell r="BY12" t="str">
            <v>[mm]</v>
          </cell>
          <cell r="BZ12" t="str">
            <v>[m]</v>
          </cell>
          <cell r="CA12" t="str">
            <v>[m]</v>
          </cell>
          <cell r="CB12" t="str">
            <v>[m]</v>
          </cell>
          <cell r="CE12" t="str">
            <v>[kg/m] 
[kg/m²]</v>
          </cell>
          <cell r="CG12" t="str">
            <v>[kg/m] 
[kg/m²]</v>
          </cell>
          <cell r="CH12" t="str">
            <v>[kg/m] 
[kg/m²]</v>
          </cell>
          <cell r="CJ12" t="str">
            <v>Clase</v>
          </cell>
          <cell r="CK12" t="str">
            <v>FS</v>
          </cell>
          <cell r="CL12" t="str">
            <v>CR o CF</v>
          </cell>
          <cell r="CM12" t="str">
            <v>FCc</v>
          </cell>
          <cell r="CN12" t="str">
            <v>FCr</v>
          </cell>
          <cell r="CO12" t="str">
            <v>Deflexión
% &lt; 7,5</v>
          </cell>
          <cell r="CP12" t="str">
            <v>Material
Encamado</v>
          </cell>
          <cell r="CQ12" t="str">
            <v>Compac.</v>
          </cell>
          <cell r="CR12" t="str">
            <v>[m]</v>
          </cell>
          <cell r="CS12" t="str">
            <v>["]</v>
          </cell>
          <cell r="CT12" t="str">
            <v>[m]</v>
          </cell>
          <cell r="CU12" t="str">
            <v>[m]</v>
          </cell>
          <cell r="CV12" t="str">
            <v>[m]</v>
          </cell>
          <cell r="CY12" t="str">
            <v>Sup</v>
          </cell>
          <cell r="CZ12" t="str">
            <v>Inf</v>
          </cell>
          <cell r="DA12" t="str">
            <v>Sup</v>
          </cell>
          <cell r="DB12" t="str">
            <v>Inf</v>
          </cell>
          <cell r="DC12" t="str">
            <v>[m]</v>
          </cell>
          <cell r="DD12" t="str">
            <v>[m]</v>
          </cell>
          <cell r="DE12" t="str">
            <v>[m]</v>
          </cell>
          <cell r="DF12" t="str">
            <v>Sup</v>
          </cell>
          <cell r="DG12" t="str">
            <v>Inf</v>
          </cell>
          <cell r="DH12" t="str">
            <v>Rasante</v>
          </cell>
          <cell r="DI12" t="str">
            <v>[m]</v>
          </cell>
          <cell r="DJ12" t="str">
            <v>Pozo</v>
          </cell>
          <cell r="DK12" t="str">
            <v>Tub</v>
          </cell>
          <cell r="DL12" t="str">
            <v>Base</v>
          </cell>
          <cell r="DM12" t="str">
            <v>Atraq</v>
          </cell>
          <cell r="DN12" t="str">
            <v>TOTAL</v>
          </cell>
          <cell r="DO12" t="str">
            <v>T1</v>
          </cell>
          <cell r="DP12" t="str">
            <v>Concreto</v>
          </cell>
          <cell r="DQ12" t="str">
            <v>T2</v>
          </cell>
          <cell r="DR12" t="str">
            <v>T3</v>
          </cell>
          <cell r="DS12" t="str">
            <v>T4</v>
          </cell>
          <cell r="DT12" t="str">
            <v>T5</v>
          </cell>
          <cell r="DU12" t="str">
            <v>Pav</v>
          </cell>
          <cell r="DV12" t="str">
            <v>[" , m]</v>
          </cell>
          <cell r="DW12" t="str">
            <v>[m]</v>
          </cell>
          <cell r="DZ12" t="str">
            <v>Inicial</v>
          </cell>
          <cell r="EA12" t="str">
            <v>Final</v>
          </cell>
        </row>
        <row r="14">
          <cell r="A14" t="str">
            <v>Distrito 1</v>
          </cell>
        </row>
        <row r="15">
          <cell r="BU15">
            <v>0</v>
          </cell>
        </row>
        <row r="16">
          <cell r="A16">
            <v>1</v>
          </cell>
          <cell r="B16" t="str">
            <v>C1'</v>
          </cell>
          <cell r="C16" t="str">
            <v>C2</v>
          </cell>
          <cell r="D16">
            <v>2.8610000000000003E-2</v>
          </cell>
          <cell r="F16">
            <v>2.8610000000000003E-2</v>
          </cell>
          <cell r="G16">
            <v>2.33</v>
          </cell>
          <cell r="H16">
            <v>2</v>
          </cell>
          <cell r="I16">
            <v>0.5</v>
          </cell>
          <cell r="J16">
            <v>25</v>
          </cell>
          <cell r="K16">
            <v>0</v>
          </cell>
          <cell r="L16">
            <v>5</v>
          </cell>
          <cell r="M16">
            <v>10</v>
          </cell>
          <cell r="N16">
            <v>190.32831544687943</v>
          </cell>
          <cell r="O16">
            <v>0.6283070708119517</v>
          </cell>
          <cell r="P16">
            <v>3.4213161604743663</v>
          </cell>
          <cell r="Q16">
            <v>2.8610000000000003E-2</v>
          </cell>
          <cell r="R16">
            <v>0</v>
          </cell>
          <cell r="S16">
            <v>2.8610000000000003E-2</v>
          </cell>
          <cell r="U16">
            <v>28</v>
          </cell>
          <cell r="V16">
            <v>158.4</v>
          </cell>
          <cell r="Y16">
            <v>0</v>
          </cell>
          <cell r="AB16">
            <v>0</v>
          </cell>
          <cell r="AC16">
            <v>126.72000000000001</v>
          </cell>
          <cell r="AD16">
            <v>4.1066666666666668E-2</v>
          </cell>
          <cell r="AE16">
            <v>0.16426666666666667</v>
          </cell>
          <cell r="AF16">
            <v>0.16426666666666667</v>
          </cell>
          <cell r="AG16">
            <v>0.17284966666666668</v>
          </cell>
          <cell r="AH16">
            <v>4.9213161604743663</v>
          </cell>
          <cell r="AI16">
            <v>15.05</v>
          </cell>
          <cell r="AJ16">
            <v>1.59</v>
          </cell>
          <cell r="AK16">
            <v>10</v>
          </cell>
          <cell r="AL16">
            <v>0.25</v>
          </cell>
          <cell r="AM16">
            <v>1.4E-2</v>
          </cell>
          <cell r="AN16">
            <v>5.0664901733398438E-2</v>
          </cell>
          <cell r="AO16">
            <v>5.46875E-2</v>
          </cell>
          <cell r="AP16">
            <v>0.20265960693359375</v>
          </cell>
          <cell r="AQ16">
            <v>0.6909719339757</v>
          </cell>
          <cell r="AR16">
            <v>1.1709241343501033</v>
          </cell>
          <cell r="AS16">
            <v>0.29949387007623535</v>
          </cell>
          <cell r="AT16">
            <v>2.433446552202442E-2</v>
          </cell>
          <cell r="AU16">
            <v>7.4999367255422861E-2</v>
          </cell>
          <cell r="AV16">
            <v>1.4208976640047153</v>
          </cell>
          <cell r="AW16">
            <v>69.748150980314236</v>
          </cell>
          <cell r="AX16">
            <v>7.0558374541905236E-2</v>
          </cell>
          <cell r="AY16">
            <v>306.69344814768397</v>
          </cell>
          <cell r="AZ16" t="e">
            <v>#REF!</v>
          </cell>
          <cell r="BA16" t="e">
            <v>#REF!</v>
          </cell>
          <cell r="BB16" t="e">
            <v>#REF!</v>
          </cell>
          <cell r="BC16" t="e">
            <v>#REF!</v>
          </cell>
          <cell r="BD16" t="e">
            <v>#REF!</v>
          </cell>
          <cell r="BE16" t="e">
            <v>#REF!</v>
          </cell>
          <cell r="BF16" t="e">
            <v>#REF!</v>
          </cell>
          <cell r="BG16" t="e">
            <v>#REF!</v>
          </cell>
          <cell r="BH16" t="e">
            <v>#REF!</v>
          </cell>
          <cell r="BI16" t="e">
            <v>#REF!</v>
          </cell>
          <cell r="BJ16" t="e">
            <v>#REF!</v>
          </cell>
          <cell r="BK16" t="e">
            <v>#REF!</v>
          </cell>
          <cell r="BL16" t="e">
            <v>#REF!</v>
          </cell>
          <cell r="BM16" t="e">
            <v>#REF!</v>
          </cell>
          <cell r="BO16">
            <v>753.55</v>
          </cell>
          <cell r="BP16">
            <v>753.31</v>
          </cell>
          <cell r="BQ16">
            <v>753.8</v>
          </cell>
          <cell r="BR16">
            <v>753.56</v>
          </cell>
          <cell r="BS16">
            <v>755</v>
          </cell>
          <cell r="BT16">
            <v>754.75707168560257</v>
          </cell>
          <cell r="BU16">
            <v>0</v>
          </cell>
          <cell r="BV16">
            <v>1.2000000000000455</v>
          </cell>
          <cell r="BW16">
            <v>1.1970716856026229</v>
          </cell>
          <cell r="BX16">
            <v>1.4500000000000455</v>
          </cell>
          <cell r="BY16">
            <v>250</v>
          </cell>
          <cell r="BZ16">
            <v>0.71250000000000002</v>
          </cell>
          <cell r="CA16">
            <v>0.3125</v>
          </cell>
          <cell r="CB16">
            <v>1.1985358428013342</v>
          </cell>
          <cell r="CC16">
            <v>3</v>
          </cell>
          <cell r="CD16">
            <v>1.3209371688881781</v>
          </cell>
          <cell r="CE16">
            <v>1207.0476173581005</v>
          </cell>
          <cell r="CF16">
            <v>5.821766046214305E-2</v>
          </cell>
          <cell r="CG16">
            <v>1823.9595402706509</v>
          </cell>
          <cell r="CH16">
            <v>3031.0071576287514</v>
          </cell>
          <cell r="CI16">
            <v>2</v>
          </cell>
          <cell r="CJ16">
            <v>1</v>
          </cell>
          <cell r="CK16">
            <v>1.5</v>
          </cell>
          <cell r="CL16">
            <v>2345</v>
          </cell>
          <cell r="CM16">
            <v>1.9388105485898195</v>
          </cell>
          <cell r="CN16">
            <v>2.2000000000000002</v>
          </cell>
          <cell r="CO16">
            <v>0</v>
          </cell>
          <cell r="CP16">
            <v>3</v>
          </cell>
          <cell r="CQ16">
            <v>3</v>
          </cell>
          <cell r="DV16" t="str">
            <v>250 mm</v>
          </cell>
          <cell r="DW16">
            <v>15.05</v>
          </cell>
          <cell r="DX16" t="str">
            <v>1</v>
          </cell>
          <cell r="DY16" t="str">
            <v>CS</v>
          </cell>
          <cell r="DZ16">
            <v>753.55</v>
          </cell>
          <cell r="EA16">
            <v>753.31</v>
          </cell>
        </row>
        <row r="17">
          <cell r="AD17">
            <v>0</v>
          </cell>
          <cell r="BU17">
            <v>0</v>
          </cell>
        </row>
        <row r="18">
          <cell r="A18">
            <v>2</v>
          </cell>
          <cell r="B18" t="str">
            <v>C3</v>
          </cell>
          <cell r="C18" t="str">
            <v>C5</v>
          </cell>
          <cell r="D18">
            <v>9.9866999999999997E-2</v>
          </cell>
          <cell r="F18">
            <v>9.9866999999999997E-2</v>
          </cell>
          <cell r="G18">
            <v>2.33</v>
          </cell>
          <cell r="H18">
            <v>30.83</v>
          </cell>
          <cell r="I18">
            <v>7.07</v>
          </cell>
          <cell r="J18">
            <v>22.932208887447295</v>
          </cell>
          <cell r="K18">
            <v>0</v>
          </cell>
          <cell r="L18">
            <v>5</v>
          </cell>
          <cell r="M18">
            <v>10</v>
          </cell>
          <cell r="N18">
            <v>190.32831544687943</v>
          </cell>
          <cell r="O18">
            <v>0.62872172893237877</v>
          </cell>
          <cell r="P18">
            <v>11.950439503430433</v>
          </cell>
          <cell r="Q18">
            <v>9.9866999999999997E-2</v>
          </cell>
          <cell r="R18">
            <v>0</v>
          </cell>
          <cell r="S18">
            <v>9.9866999999999997E-2</v>
          </cell>
          <cell r="U18">
            <v>29</v>
          </cell>
          <cell r="V18">
            <v>158.4</v>
          </cell>
          <cell r="Y18">
            <v>0</v>
          </cell>
          <cell r="AB18">
            <v>0</v>
          </cell>
          <cell r="AC18">
            <v>126.72000000000001</v>
          </cell>
          <cell r="AD18">
            <v>4.253333333333334E-2</v>
          </cell>
          <cell r="AE18">
            <v>0.17013333333333336</v>
          </cell>
          <cell r="AF18">
            <v>0.17013333333333336</v>
          </cell>
          <cell r="AG18">
            <v>0.20009343333333335</v>
          </cell>
          <cell r="AH18">
            <v>13.450439503430433</v>
          </cell>
          <cell r="AI18">
            <v>45.32</v>
          </cell>
          <cell r="AJ18">
            <v>2.4500000000000002</v>
          </cell>
          <cell r="AK18">
            <v>10</v>
          </cell>
          <cell r="AL18">
            <v>0.25</v>
          </cell>
          <cell r="AM18">
            <v>1.4E-2</v>
          </cell>
          <cell r="AN18">
            <v>7.5336933135986328E-2</v>
          </cell>
          <cell r="AO18">
            <v>9.1796875E-2</v>
          </cell>
          <cell r="AP18">
            <v>0.30134773254394531</v>
          </cell>
          <cell r="AQ18">
            <v>1.0792440635479059</v>
          </cell>
          <cell r="AR18">
            <v>1.4771352620530283</v>
          </cell>
          <cell r="AS18">
            <v>0.65217847173689092</v>
          </cell>
          <cell r="AT18">
            <v>5.9366348048083405E-2</v>
          </cell>
          <cell r="AU18">
            <v>0.13470328118406974</v>
          </cell>
          <cell r="AV18">
            <v>1.7637916419461279</v>
          </cell>
          <cell r="AW18">
            <v>86.57991976251617</v>
          </cell>
          <cell r="AX18">
            <v>0.15535287558967747</v>
          </cell>
          <cell r="AY18">
            <v>213.35241166931746</v>
          </cell>
          <cell r="AZ18" t="e">
            <v>#REF!</v>
          </cell>
          <cell r="BA18" t="e">
            <v>#REF!</v>
          </cell>
          <cell r="BB18" t="e">
            <v>#REF!</v>
          </cell>
          <cell r="BC18" t="e">
            <v>#REF!</v>
          </cell>
          <cell r="BD18" t="e">
            <v>#REF!</v>
          </cell>
          <cell r="BE18" t="e">
            <v>#REF!</v>
          </cell>
          <cell r="BF18" t="e">
            <v>#REF!</v>
          </cell>
          <cell r="BG18" t="e">
            <v>#REF!</v>
          </cell>
          <cell r="BH18" t="e">
            <v>#REF!</v>
          </cell>
          <cell r="BI18" t="e">
            <v>#REF!</v>
          </cell>
          <cell r="BJ18" t="e">
            <v>#REF!</v>
          </cell>
          <cell r="BK18" t="e">
            <v>#REF!</v>
          </cell>
          <cell r="BL18" t="e">
            <v>#REF!</v>
          </cell>
          <cell r="BM18" t="e">
            <v>#REF!</v>
          </cell>
          <cell r="BO18">
            <v>748.51</v>
          </cell>
          <cell r="BP18">
            <v>747.4</v>
          </cell>
          <cell r="BQ18">
            <v>748.76</v>
          </cell>
          <cell r="BR18">
            <v>747.65</v>
          </cell>
          <cell r="BS18">
            <v>749.96</v>
          </cell>
          <cell r="BT18">
            <v>748.85262489569197</v>
          </cell>
          <cell r="BU18">
            <v>0</v>
          </cell>
          <cell r="BV18">
            <v>1.2000000000000455</v>
          </cell>
          <cell r="BW18">
            <v>1.2026248956919972</v>
          </cell>
          <cell r="BX18">
            <v>1.4500000000000455</v>
          </cell>
          <cell r="BY18">
            <v>250</v>
          </cell>
          <cell r="BZ18">
            <v>0.71250000000000002</v>
          </cell>
          <cell r="CA18">
            <v>0.3125</v>
          </cell>
          <cell r="CB18">
            <v>1.2013124478460213</v>
          </cell>
          <cell r="CC18">
            <v>3</v>
          </cell>
          <cell r="CD18">
            <v>1.323288480203809</v>
          </cell>
          <cell r="CE18">
            <v>1209.196201551237</v>
          </cell>
          <cell r="CF18">
            <v>5.7991149618991766E-2</v>
          </cell>
          <cell r="CG18">
            <v>1816.382103176278</v>
          </cell>
          <cell r="CH18">
            <v>3025.5783047275149</v>
          </cell>
          <cell r="CI18">
            <v>2</v>
          </cell>
          <cell r="CJ18">
            <v>1</v>
          </cell>
          <cell r="CK18">
            <v>1.5</v>
          </cell>
          <cell r="CL18">
            <v>2345</v>
          </cell>
          <cell r="CM18">
            <v>1.9353379347937196</v>
          </cell>
          <cell r="CN18">
            <v>2.2000000000000002</v>
          </cell>
          <cell r="CO18">
            <v>0</v>
          </cell>
          <cell r="CP18">
            <v>3</v>
          </cell>
          <cell r="CQ18">
            <v>3</v>
          </cell>
          <cell r="DV18" t="str">
            <v>250 mm</v>
          </cell>
          <cell r="DW18">
            <v>45.32</v>
          </cell>
          <cell r="DX18" t="str">
            <v>1</v>
          </cell>
          <cell r="DY18" t="str">
            <v>CS</v>
          </cell>
          <cell r="DZ18">
            <v>748.51</v>
          </cell>
          <cell r="EA18">
            <v>747.4</v>
          </cell>
        </row>
        <row r="19">
          <cell r="AD19">
            <v>0</v>
          </cell>
          <cell r="BU19">
            <v>0</v>
          </cell>
        </row>
        <row r="20">
          <cell r="A20">
            <v>3</v>
          </cell>
          <cell r="B20" t="str">
            <v>C5'</v>
          </cell>
          <cell r="C20" t="str">
            <v>C5</v>
          </cell>
          <cell r="D20">
            <v>8.1799999999999998E-3</v>
          </cell>
          <cell r="F20">
            <v>8.1799999999999998E-3</v>
          </cell>
          <cell r="G20">
            <v>2.33</v>
          </cell>
          <cell r="H20">
            <v>2</v>
          </cell>
          <cell r="I20">
            <v>0.5</v>
          </cell>
          <cell r="J20">
            <v>25</v>
          </cell>
          <cell r="K20">
            <v>0</v>
          </cell>
          <cell r="L20">
            <v>5</v>
          </cell>
          <cell r="M20">
            <v>10</v>
          </cell>
          <cell r="N20">
            <v>190.32831544687943</v>
          </cell>
          <cell r="O20">
            <v>0.62757746092921518</v>
          </cell>
          <cell r="P20">
            <v>0.97706632457989429</v>
          </cell>
          <cell r="Q20">
            <v>8.1799999999999998E-3</v>
          </cell>
          <cell r="R20">
            <v>0</v>
          </cell>
          <cell r="S20">
            <v>8.1799999999999998E-3</v>
          </cell>
          <cell r="U20">
            <v>77</v>
          </cell>
          <cell r="V20">
            <v>158.4</v>
          </cell>
          <cell r="Y20">
            <v>0</v>
          </cell>
          <cell r="AB20">
            <v>0</v>
          </cell>
          <cell r="AC20">
            <v>126.72000000000001</v>
          </cell>
          <cell r="AD20">
            <v>0.11293333333333334</v>
          </cell>
          <cell r="AE20">
            <v>0.45173333333333338</v>
          </cell>
          <cell r="AF20">
            <v>0.45173333333333338</v>
          </cell>
          <cell r="AG20">
            <v>0.45418733333333339</v>
          </cell>
          <cell r="AH20">
            <v>2.4770663245798943</v>
          </cell>
          <cell r="AI20">
            <v>30.580000000000002</v>
          </cell>
          <cell r="AJ20">
            <v>2.39</v>
          </cell>
          <cell r="AK20">
            <v>10</v>
          </cell>
          <cell r="AL20">
            <v>0.25</v>
          </cell>
          <cell r="AM20">
            <v>1.4E-2</v>
          </cell>
          <cell r="AN20">
            <v>3.2587051391601563E-2</v>
          </cell>
          <cell r="AO20">
            <v>3.90625E-2</v>
          </cell>
          <cell r="AP20">
            <v>0.13034820556640625</v>
          </cell>
          <cell r="AQ20">
            <v>0.65799511716479209</v>
          </cell>
          <cell r="AR20">
            <v>1.4036269376479997</v>
          </cell>
          <cell r="AS20">
            <v>0.31065368356794837</v>
          </cell>
          <cell r="AT20">
            <v>2.2067154648965772E-2</v>
          </cell>
          <cell r="AU20">
            <v>5.4654206040567338E-2</v>
          </cell>
          <cell r="AV20">
            <v>1.7420603196421458</v>
          </cell>
          <cell r="AW20">
            <v>85.513185973407076</v>
          </cell>
          <cell r="AX20">
            <v>2.8967068603317075E-2</v>
          </cell>
          <cell r="AY20">
            <v>32.276321740116011</v>
          </cell>
          <cell r="AZ20" t="e">
            <v>#REF!</v>
          </cell>
          <cell r="BA20" t="e">
            <v>#REF!</v>
          </cell>
          <cell r="BB20" t="e">
            <v>#REF!</v>
          </cell>
          <cell r="BC20" t="e">
            <v>#REF!</v>
          </cell>
          <cell r="BD20" t="e">
            <v>#REF!</v>
          </cell>
          <cell r="BE20" t="e">
            <v>#REF!</v>
          </cell>
          <cell r="BF20" t="e">
            <v>#REF!</v>
          </cell>
          <cell r="BG20" t="e">
            <v>#REF!</v>
          </cell>
          <cell r="BH20" t="e">
            <v>#REF!</v>
          </cell>
          <cell r="BI20" t="e">
            <v>#REF!</v>
          </cell>
          <cell r="BJ20" t="e">
            <v>#REF!</v>
          </cell>
          <cell r="BK20" t="e">
            <v>#REF!</v>
          </cell>
          <cell r="BL20" t="e">
            <v>#REF!</v>
          </cell>
          <cell r="BM20" t="e">
            <v>#REF!</v>
          </cell>
          <cell r="BO20">
            <v>747.45</v>
          </cell>
          <cell r="BP20">
            <v>746.72</v>
          </cell>
          <cell r="BQ20">
            <v>747.69999999999993</v>
          </cell>
          <cell r="BR20">
            <v>746.97</v>
          </cell>
          <cell r="BS20">
            <v>748.9</v>
          </cell>
          <cell r="BT20">
            <v>748.85262489569197</v>
          </cell>
          <cell r="BU20">
            <v>0</v>
          </cell>
          <cell r="BV20">
            <v>1.2000000000000455</v>
          </cell>
          <cell r="BW20">
            <v>1.8826248956919471</v>
          </cell>
          <cell r="BX20">
            <v>1.4500000000000455</v>
          </cell>
          <cell r="BY20">
            <v>250</v>
          </cell>
          <cell r="BZ20">
            <v>0.71250000000000002</v>
          </cell>
          <cell r="CA20">
            <v>0.3125</v>
          </cell>
          <cell r="CB20">
            <v>1.5413124478459963</v>
          </cell>
          <cell r="CC20">
            <v>3</v>
          </cell>
          <cell r="CD20">
            <v>1.5913938430133534</v>
          </cell>
          <cell r="CE20">
            <v>1454.1858551110458</v>
          </cell>
          <cell r="CF20">
            <v>3.7555390106644881E-2</v>
          </cell>
          <cell r="CG20">
            <v>1163.7431203483047</v>
          </cell>
          <cell r="CH20">
            <v>2617.9289754593506</v>
          </cell>
          <cell r="CI20">
            <v>2</v>
          </cell>
          <cell r="CJ20">
            <v>1</v>
          </cell>
          <cell r="CK20">
            <v>1.5</v>
          </cell>
          <cell r="CL20">
            <v>2345</v>
          </cell>
          <cell r="CM20">
            <v>1.6745814341957468</v>
          </cell>
          <cell r="CN20">
            <v>1.9</v>
          </cell>
          <cell r="CO20">
            <v>0</v>
          </cell>
          <cell r="CP20">
            <v>3</v>
          </cell>
          <cell r="CQ20">
            <v>3</v>
          </cell>
          <cell r="DV20" t="str">
            <v>250 mm</v>
          </cell>
          <cell r="DW20">
            <v>30.580000000000002</v>
          </cell>
          <cell r="DX20" t="str">
            <v>1</v>
          </cell>
          <cell r="DY20" t="str">
            <v>CS</v>
          </cell>
          <cell r="DZ20">
            <v>747.44999999999993</v>
          </cell>
          <cell r="EA20">
            <v>746.71999999999991</v>
          </cell>
        </row>
        <row r="21">
          <cell r="AD21">
            <v>0</v>
          </cell>
          <cell r="BU21">
            <v>0</v>
          </cell>
        </row>
        <row r="22">
          <cell r="A22">
            <v>4</v>
          </cell>
          <cell r="B22" t="str">
            <v>C7</v>
          </cell>
          <cell r="C22" t="str">
            <v>C9</v>
          </cell>
          <cell r="D22">
            <v>9.0679999999999997E-2</v>
          </cell>
          <cell r="F22">
            <v>9.0679999999999997E-2</v>
          </cell>
          <cell r="G22">
            <v>2.33</v>
          </cell>
          <cell r="H22">
            <v>45.91</v>
          </cell>
          <cell r="I22">
            <v>8.8299999999999983</v>
          </cell>
          <cell r="J22">
            <v>19.23328250925724</v>
          </cell>
          <cell r="K22">
            <v>0</v>
          </cell>
          <cell r="L22">
            <v>5</v>
          </cell>
          <cell r="M22">
            <v>10</v>
          </cell>
          <cell r="N22">
            <v>190.32831544687943</v>
          </cell>
          <cell r="O22">
            <v>0.62813085796503665</v>
          </cell>
          <cell r="P22">
            <v>10.840892666794113</v>
          </cell>
          <cell r="Q22">
            <v>9.0679999999999997E-2</v>
          </cell>
          <cell r="R22">
            <v>0</v>
          </cell>
          <cell r="S22">
            <v>9.0679999999999997E-2</v>
          </cell>
          <cell r="U22">
            <v>34</v>
          </cell>
          <cell r="V22">
            <v>158.4</v>
          </cell>
          <cell r="Y22">
            <v>0</v>
          </cell>
          <cell r="AB22">
            <v>0</v>
          </cell>
          <cell r="AC22">
            <v>126.72000000000001</v>
          </cell>
          <cell r="AD22">
            <v>4.986666666666667E-2</v>
          </cell>
          <cell r="AE22">
            <v>0.19946666666666668</v>
          </cell>
          <cell r="AF22">
            <v>0.19946666666666668</v>
          </cell>
          <cell r="AG22">
            <v>0.22667066666666669</v>
          </cell>
          <cell r="AH22">
            <v>12.340892666794113</v>
          </cell>
          <cell r="AI22">
            <v>42.559999999999995</v>
          </cell>
          <cell r="AJ22">
            <v>1.29</v>
          </cell>
          <cell r="AK22">
            <v>10</v>
          </cell>
          <cell r="AL22">
            <v>0.25</v>
          </cell>
          <cell r="AM22">
            <v>1.4E-2</v>
          </cell>
          <cell r="AN22">
            <v>8.5033416748046875E-2</v>
          </cell>
          <cell r="AO22">
            <v>8.7890625E-2</v>
          </cell>
          <cell r="AP22">
            <v>0.3401336669921875</v>
          </cell>
          <cell r="AQ22">
            <v>0.83809027470375863</v>
          </cell>
          <cell r="AR22">
            <v>1.0722974613363634</v>
          </cell>
          <cell r="AS22">
            <v>0.38068254482601588</v>
          </cell>
          <cell r="AT22">
            <v>3.5799964758054102E-2</v>
          </cell>
          <cell r="AU22">
            <v>0.12083338150610098</v>
          </cell>
          <cell r="AV22">
            <v>1.2798500603341949</v>
          </cell>
          <cell r="AW22">
            <v>62.824492925661879</v>
          </cell>
          <cell r="AX22">
            <v>0.19643441740782022</v>
          </cell>
          <cell r="AY22">
            <v>208.72023727077237</v>
          </cell>
          <cell r="AZ22" t="e">
            <v>#REF!</v>
          </cell>
          <cell r="BA22" t="e">
            <v>#REF!</v>
          </cell>
          <cell r="BB22" t="e">
            <v>#REF!</v>
          </cell>
          <cell r="BC22" t="e">
            <v>#REF!</v>
          </cell>
          <cell r="BD22" t="e">
            <v>#REF!</v>
          </cell>
          <cell r="BE22" t="e">
            <v>#REF!</v>
          </cell>
          <cell r="BF22" t="e">
            <v>#REF!</v>
          </cell>
          <cell r="BG22" t="e">
            <v>#REF!</v>
          </cell>
          <cell r="BH22" t="e">
            <v>#REF!</v>
          </cell>
          <cell r="BI22" t="e">
            <v>#REF!</v>
          </cell>
          <cell r="BJ22" t="e">
            <v>#REF!</v>
          </cell>
          <cell r="BK22" t="e">
            <v>#REF!</v>
          </cell>
          <cell r="BL22" t="e">
            <v>#REF!</v>
          </cell>
          <cell r="BM22" t="e">
            <v>#REF!</v>
          </cell>
          <cell r="BO22">
            <v>739.68</v>
          </cell>
          <cell r="BP22">
            <v>739.13</v>
          </cell>
          <cell r="BQ22">
            <v>739.93</v>
          </cell>
          <cell r="BR22">
            <v>739.38</v>
          </cell>
          <cell r="BS22">
            <v>741.13388318292118</v>
          </cell>
          <cell r="BT22">
            <v>740.59689688308208</v>
          </cell>
          <cell r="BU22">
            <v>0</v>
          </cell>
          <cell r="BV22">
            <v>1.2038831829212313</v>
          </cell>
          <cell r="BW22">
            <v>1.2168968830820859</v>
          </cell>
          <cell r="BX22">
            <v>1.4538831829212313</v>
          </cell>
          <cell r="BY22">
            <v>250</v>
          </cell>
          <cell r="BZ22">
            <v>0.71250000000000002</v>
          </cell>
          <cell r="CA22">
            <v>0.3125</v>
          </cell>
          <cell r="CB22">
            <v>1.2103900330016586</v>
          </cell>
          <cell r="CC22">
            <v>3</v>
          </cell>
          <cell r="CD22">
            <v>1.3309564918400116</v>
          </cell>
          <cell r="CE22">
            <v>1216.2030868091806</v>
          </cell>
          <cell r="CF22">
            <v>5.7259230517120452E-2</v>
          </cell>
          <cell r="CG22">
            <v>1791.9467907241835</v>
          </cell>
          <cell r="CH22">
            <v>3008.1498775333639</v>
          </cell>
          <cell r="CI22">
            <v>2</v>
          </cell>
          <cell r="CJ22">
            <v>1</v>
          </cell>
          <cell r="CK22">
            <v>1.5</v>
          </cell>
          <cell r="CL22">
            <v>2345</v>
          </cell>
          <cell r="CM22">
            <v>1.9241896871215547</v>
          </cell>
          <cell r="CN22">
            <v>2.2000000000000002</v>
          </cell>
          <cell r="CO22">
            <v>0</v>
          </cell>
          <cell r="CP22">
            <v>3</v>
          </cell>
          <cell r="CQ22">
            <v>3</v>
          </cell>
          <cell r="DV22" t="str">
            <v>250 mm</v>
          </cell>
          <cell r="DW22">
            <v>42.559999999999995</v>
          </cell>
          <cell r="DX22" t="str">
            <v>1</v>
          </cell>
          <cell r="DY22" t="str">
            <v>CS</v>
          </cell>
          <cell r="DZ22">
            <v>739.68</v>
          </cell>
          <cell r="EA22">
            <v>739.13</v>
          </cell>
        </row>
        <row r="23">
          <cell r="AD23">
            <v>0</v>
          </cell>
          <cell r="BU23">
            <v>0</v>
          </cell>
        </row>
        <row r="24">
          <cell r="A24">
            <v>5</v>
          </cell>
          <cell r="B24" t="str">
            <v>C12'</v>
          </cell>
          <cell r="C24" t="str">
            <v>C2</v>
          </cell>
          <cell r="D24">
            <v>8.2199999999999995E-2</v>
          </cell>
          <cell r="F24">
            <v>8.2199999999999995E-2</v>
          </cell>
          <cell r="G24">
            <v>2.33</v>
          </cell>
          <cell r="H24">
            <v>28.3</v>
          </cell>
          <cell r="I24">
            <v>7.1700000000000017</v>
          </cell>
          <cell r="J24">
            <v>25.335689045936398</v>
          </cell>
          <cell r="K24">
            <v>0</v>
          </cell>
          <cell r="L24">
            <v>5</v>
          </cell>
          <cell r="M24">
            <v>10</v>
          </cell>
          <cell r="N24">
            <v>190.32831544687943</v>
          </cell>
          <cell r="O24">
            <v>0.63005883882967562</v>
          </cell>
          <cell r="P24">
            <v>9.8572626764886362</v>
          </cell>
          <cell r="Q24">
            <v>8.2199999999999995E-2</v>
          </cell>
          <cell r="R24">
            <v>0</v>
          </cell>
          <cell r="S24">
            <v>8.2199999999999995E-2</v>
          </cell>
          <cell r="U24">
            <v>52</v>
          </cell>
          <cell r="V24">
            <v>158.4</v>
          </cell>
          <cell r="Y24">
            <v>0</v>
          </cell>
          <cell r="AB24">
            <v>0</v>
          </cell>
          <cell r="AC24">
            <v>126.72000000000001</v>
          </cell>
          <cell r="AD24">
            <v>7.6266666666666677E-2</v>
          </cell>
          <cell r="AE24">
            <v>0.30506666666666671</v>
          </cell>
          <cell r="AF24">
            <v>0.30506666666666671</v>
          </cell>
          <cell r="AG24">
            <v>0.32972666666666672</v>
          </cell>
          <cell r="AH24">
            <v>11.357262676488636</v>
          </cell>
          <cell r="AI24">
            <v>44.449999999999996</v>
          </cell>
          <cell r="AJ24">
            <v>5.17</v>
          </cell>
          <cell r="AK24">
            <v>10</v>
          </cell>
          <cell r="AL24">
            <v>0.25</v>
          </cell>
          <cell r="AM24">
            <v>1.4E-2</v>
          </cell>
          <cell r="AN24">
            <v>5.7264328002929688E-2</v>
          </cell>
          <cell r="AO24">
            <v>8.3984375E-2</v>
          </cell>
          <cell r="AP24">
            <v>0.22905731201171875</v>
          </cell>
          <cell r="AQ24">
            <v>1.3393748222358011</v>
          </cell>
          <cell r="AR24">
            <v>2.1268359074298431</v>
          </cell>
          <cell r="AS24">
            <v>1.0855353463024286</v>
          </cell>
          <cell r="AT24">
            <v>9.143348187763424E-2</v>
          </cell>
          <cell r="AU24">
            <v>0.14869780988056391</v>
          </cell>
          <cell r="AV24">
            <v>2.5621792496956548</v>
          </cell>
          <cell r="AW24">
            <v>125.77067981287621</v>
          </cell>
          <cell r="AX24">
            <v>9.0301353967285281E-2</v>
          </cell>
          <cell r="AY24">
            <v>212.83905120814268</v>
          </cell>
          <cell r="AZ24" t="e">
            <v>#REF!</v>
          </cell>
          <cell r="BA24" t="e">
            <v>#REF!</v>
          </cell>
          <cell r="BB24" t="e">
            <v>#REF!</v>
          </cell>
          <cell r="BC24" t="e">
            <v>#REF!</v>
          </cell>
          <cell r="BD24" t="e">
            <v>#REF!</v>
          </cell>
          <cell r="BE24" t="e">
            <v>#REF!</v>
          </cell>
          <cell r="BF24" t="e">
            <v>#REF!</v>
          </cell>
          <cell r="BG24" t="e">
            <v>#REF!</v>
          </cell>
          <cell r="BH24" t="e">
            <v>#REF!</v>
          </cell>
          <cell r="BI24" t="e">
            <v>#REF!</v>
          </cell>
          <cell r="BJ24" t="e">
            <v>#REF!</v>
          </cell>
          <cell r="BK24" t="e">
            <v>#REF!</v>
          </cell>
          <cell r="BL24" t="e">
            <v>#REF!</v>
          </cell>
          <cell r="BM24" t="e">
            <v>#REF!</v>
          </cell>
          <cell r="BO24">
            <v>755.58</v>
          </cell>
          <cell r="BP24">
            <v>753.28</v>
          </cell>
          <cell r="BQ24">
            <v>755.82999999999993</v>
          </cell>
          <cell r="BR24">
            <v>753.53</v>
          </cell>
          <cell r="BS24">
            <v>757.0318794051841</v>
          </cell>
          <cell r="BT24">
            <v>754.75707168560257</v>
          </cell>
          <cell r="BU24">
            <v>0</v>
          </cell>
          <cell r="BV24">
            <v>1.2018794051841724</v>
          </cell>
          <cell r="BW24">
            <v>1.2270716856025956</v>
          </cell>
          <cell r="BX24">
            <v>1.4518794051841724</v>
          </cell>
          <cell r="BY24">
            <v>250</v>
          </cell>
          <cell r="BZ24">
            <v>0.71250000000000002</v>
          </cell>
          <cell r="CA24">
            <v>0.3125</v>
          </cell>
          <cell r="CB24">
            <v>1.214475545393384</v>
          </cell>
          <cell r="CC24">
            <v>3</v>
          </cell>
          <cell r="CD24">
            <v>1.3343980510471003</v>
          </cell>
          <cell r="CE24">
            <v>1219.3479190833832</v>
          </cell>
          <cell r="CF24">
            <v>5.693406851675642E-2</v>
          </cell>
          <cell r="CG24">
            <v>1781.1154882518158</v>
          </cell>
          <cell r="CH24">
            <v>3000.463407335199</v>
          </cell>
          <cell r="CI24">
            <v>2</v>
          </cell>
          <cell r="CJ24">
            <v>1</v>
          </cell>
          <cell r="CK24">
            <v>1.5</v>
          </cell>
          <cell r="CL24">
            <v>2345</v>
          </cell>
          <cell r="CM24">
            <v>1.9192729684446901</v>
          </cell>
          <cell r="CN24">
            <v>2.2000000000000002</v>
          </cell>
          <cell r="CO24">
            <v>0</v>
          </cell>
          <cell r="CP24">
            <v>3</v>
          </cell>
          <cell r="CQ24">
            <v>3</v>
          </cell>
          <cell r="DV24" t="str">
            <v>250 mm</v>
          </cell>
          <cell r="DW24">
            <v>44.449999999999996</v>
          </cell>
          <cell r="DX24" t="str">
            <v>1</v>
          </cell>
          <cell r="DY24" t="str">
            <v>CS</v>
          </cell>
          <cell r="DZ24">
            <v>755.57999999999993</v>
          </cell>
          <cell r="EA24">
            <v>753.28</v>
          </cell>
        </row>
        <row r="25">
          <cell r="A25">
            <v>6</v>
          </cell>
          <cell r="B25" t="str">
            <v>C2</v>
          </cell>
          <cell r="C25" t="str">
            <v>C5</v>
          </cell>
          <cell r="D25">
            <v>5.0299999999999997E-2</v>
          </cell>
          <cell r="E25">
            <v>2.8610000000000003E-2</v>
          </cell>
          <cell r="F25">
            <v>0.16111</v>
          </cell>
          <cell r="G25">
            <v>2.33</v>
          </cell>
          <cell r="K25">
            <v>0.19978762918542356</v>
          </cell>
          <cell r="L25">
            <v>10.199787629185424</v>
          </cell>
          <cell r="M25">
            <v>10.199787629185424</v>
          </cell>
          <cell r="N25">
            <v>188.22739610944029</v>
          </cell>
          <cell r="O25">
            <v>0.63731783636499939</v>
          </cell>
          <cell r="P25">
            <v>19.323359685387469</v>
          </cell>
          <cell r="Q25">
            <v>5.0299999999999997E-2</v>
          </cell>
          <cell r="R25">
            <v>2.8610000000000003E-2</v>
          </cell>
          <cell r="S25">
            <v>0.16111</v>
          </cell>
          <cell r="U25">
            <v>104</v>
          </cell>
          <cell r="V25">
            <v>158.4</v>
          </cell>
          <cell r="Y25">
            <v>0</v>
          </cell>
          <cell r="AB25">
            <v>0</v>
          </cell>
          <cell r="AC25">
            <v>126.72000000000001</v>
          </cell>
          <cell r="AD25">
            <v>0.15253333333333335</v>
          </cell>
          <cell r="AE25">
            <v>0.61013333333333342</v>
          </cell>
          <cell r="AF25">
            <v>0.61013333333333342</v>
          </cell>
          <cell r="AG25">
            <v>0.65846633333333338</v>
          </cell>
          <cell r="AH25">
            <v>20.823359685387469</v>
          </cell>
          <cell r="AI25">
            <v>30.07</v>
          </cell>
          <cell r="AJ25">
            <v>19.45</v>
          </cell>
          <cell r="AK25">
            <v>10</v>
          </cell>
          <cell r="AL25">
            <v>0.25</v>
          </cell>
          <cell r="AM25">
            <v>1.4E-2</v>
          </cell>
          <cell r="AN25">
            <v>5.5680751800537109E-2</v>
          </cell>
          <cell r="AO25">
            <v>0.115234375</v>
          </cell>
          <cell r="AP25">
            <v>0.22272300720214844</v>
          </cell>
          <cell r="AQ25">
            <v>2.5555050703418511</v>
          </cell>
          <cell r="AR25">
            <v>4.1190880503219844</v>
          </cell>
          <cell r="AS25">
            <v>3.9842372006853539</v>
          </cell>
          <cell r="AT25">
            <v>0.33285454457405245</v>
          </cell>
          <cell r="AU25">
            <v>0.38853529637458956</v>
          </cell>
          <cell r="AV25">
            <v>4.969629830507885</v>
          </cell>
          <cell r="AW25">
            <v>243.94613385287906</v>
          </cell>
          <cell r="AX25">
            <v>8.5360482482357294E-2</v>
          </cell>
          <cell r="AY25">
            <v>299.26373811725557</v>
          </cell>
          <cell r="AZ25" t="str">
            <v>86°25'29''</v>
          </cell>
          <cell r="BA25" t="e">
            <v>#VALUE!</v>
          </cell>
          <cell r="BB25">
            <v>0.24</v>
          </cell>
          <cell r="BC25" t="e">
            <v>#VALUE!</v>
          </cell>
          <cell r="BD25" t="e">
            <v>#VALUE!</v>
          </cell>
          <cell r="BE25" t="e">
            <v>#VALUE!</v>
          </cell>
          <cell r="BF25" t="e">
            <v>#VALUE!</v>
          </cell>
          <cell r="BG25" t="e">
            <v>#VALUE!</v>
          </cell>
          <cell r="BH25" t="e">
            <v>#VALUE!</v>
          </cell>
          <cell r="BI25" t="e">
            <v>#VALUE!</v>
          </cell>
          <cell r="BJ25" t="e">
            <v>#VALUE!</v>
          </cell>
          <cell r="BK25" t="e">
            <v>#VALUE!</v>
          </cell>
          <cell r="BL25" t="e">
            <v>#VALUE!</v>
          </cell>
          <cell r="BM25" t="e">
            <v>#VALUE!</v>
          </cell>
          <cell r="BN25">
            <v>5.999999999994543E-2</v>
          </cell>
          <cell r="BO25">
            <v>753.22</v>
          </cell>
          <cell r="BP25">
            <v>747.37</v>
          </cell>
          <cell r="BQ25">
            <v>753.47</v>
          </cell>
          <cell r="BR25">
            <v>747.62</v>
          </cell>
          <cell r="BS25">
            <v>754.75707168560257</v>
          </cell>
          <cell r="BT25">
            <v>748.85262489569197</v>
          </cell>
          <cell r="BU25">
            <v>0</v>
          </cell>
          <cell r="BV25">
            <v>1.287071685602541</v>
          </cell>
          <cell r="BW25">
            <v>1.2326248956919699</v>
          </cell>
          <cell r="BX25">
            <v>1.537071685602541</v>
          </cell>
          <cell r="BY25">
            <v>250</v>
          </cell>
          <cell r="BZ25">
            <v>0.71250000000000002</v>
          </cell>
          <cell r="CA25">
            <v>0.3125</v>
          </cell>
          <cell r="CB25">
            <v>1.2598482906472555</v>
          </cell>
          <cell r="CC25">
            <v>3</v>
          </cell>
          <cell r="CD25">
            <v>1.3722238693281905</v>
          </cell>
          <cell r="CE25">
            <v>1253.9124425945508</v>
          </cell>
          <cell r="CF25">
            <v>5.3492058170943713E-2</v>
          </cell>
          <cell r="CG25">
            <v>1667.3872400868363</v>
          </cell>
          <cell r="CH25">
            <v>2921.2996826813869</v>
          </cell>
          <cell r="CI25">
            <v>2</v>
          </cell>
          <cell r="CJ25">
            <v>1</v>
          </cell>
          <cell r="CK25">
            <v>1.5</v>
          </cell>
          <cell r="CL25">
            <v>2345</v>
          </cell>
          <cell r="CM25">
            <v>1.8686351914806314</v>
          </cell>
          <cell r="CN25">
            <v>1.9</v>
          </cell>
          <cell r="CO25">
            <v>0</v>
          </cell>
          <cell r="CP25">
            <v>3</v>
          </cell>
          <cell r="CQ25">
            <v>3</v>
          </cell>
          <cell r="DV25" t="str">
            <v>250 mm</v>
          </cell>
          <cell r="DW25">
            <v>30.07</v>
          </cell>
          <cell r="DX25" t="str">
            <v>1</v>
          </cell>
          <cell r="DY25" t="str">
            <v>CS</v>
          </cell>
          <cell r="DZ25">
            <v>753.22</v>
          </cell>
          <cell r="EA25">
            <v>747.37</v>
          </cell>
        </row>
        <row r="26">
          <cell r="A26">
            <v>7</v>
          </cell>
          <cell r="B26" t="str">
            <v>C5</v>
          </cell>
          <cell r="C26" t="str">
            <v>C9</v>
          </cell>
          <cell r="D26">
            <v>6.2112580000000001E-2</v>
          </cell>
          <cell r="E26">
            <v>0.108047</v>
          </cell>
          <cell r="F26">
            <v>0.33126958000000001</v>
          </cell>
          <cell r="G26">
            <v>2.33</v>
          </cell>
          <cell r="K26">
            <v>0.22727958337519993</v>
          </cell>
          <cell r="L26">
            <v>10.427067212560624</v>
          </cell>
          <cell r="M26">
            <v>10.427067212560624</v>
          </cell>
          <cell r="N26">
            <v>185.9129918059767</v>
          </cell>
          <cell r="O26">
            <v>0.63759998533473206</v>
          </cell>
          <cell r="P26">
            <v>39.493756543047134</v>
          </cell>
          <cell r="Q26">
            <v>6.2112580000000001E-2</v>
          </cell>
          <cell r="R26">
            <v>0.108047</v>
          </cell>
          <cell r="S26">
            <v>0.33126958000000001</v>
          </cell>
          <cell r="U26">
            <v>261</v>
          </cell>
          <cell r="V26">
            <v>158.4</v>
          </cell>
          <cell r="Y26">
            <v>0</v>
          </cell>
          <cell r="AB26">
            <v>0</v>
          </cell>
          <cell r="AC26">
            <v>126.72000000000001</v>
          </cell>
          <cell r="AD26">
            <v>0.38280000000000008</v>
          </cell>
          <cell r="AE26">
            <v>1.5312000000000003</v>
          </cell>
          <cell r="AF26">
            <v>1.5312000000000003</v>
          </cell>
          <cell r="AG26">
            <v>1.6305808740000003</v>
          </cell>
          <cell r="AH26">
            <v>41.124337417047137</v>
          </cell>
          <cell r="AI26">
            <v>40.869999999999997</v>
          </cell>
          <cell r="AJ26">
            <v>18.3</v>
          </cell>
          <cell r="AK26">
            <v>10</v>
          </cell>
          <cell r="AL26">
            <v>0.25</v>
          </cell>
          <cell r="AM26">
            <v>1.4E-2</v>
          </cell>
          <cell r="AN26">
            <v>7.9810619354248047E-2</v>
          </cell>
          <cell r="AO26">
            <v>0.1650390625</v>
          </cell>
          <cell r="AP26">
            <v>0.31924247741699219</v>
          </cell>
          <cell r="AQ26">
            <v>3.0468136456884856</v>
          </cell>
          <cell r="AR26">
            <v>4.0389948529112552</v>
          </cell>
          <cell r="AS26">
            <v>5.1169705389375828</v>
          </cell>
          <cell r="AT26">
            <v>0.47314339406491135</v>
          </cell>
          <cell r="AU26">
            <v>0.5529540134191594</v>
          </cell>
          <cell r="AV26">
            <v>4.8204744240410076</v>
          </cell>
          <cell r="AW26">
            <v>236.62448495913623</v>
          </cell>
          <cell r="AX26">
            <v>0.17379578205589793</v>
          </cell>
          <cell r="AY26">
            <v>298.50166702365124</v>
          </cell>
          <cell r="AZ26" t="str">
            <v>00°00'00''</v>
          </cell>
          <cell r="BA26" t="e">
            <v>#VALUE!</v>
          </cell>
          <cell r="BB26">
            <v>0.16400000000000001</v>
          </cell>
          <cell r="BC26" t="e">
            <v>#VALUE!</v>
          </cell>
          <cell r="BD26" t="e">
            <v>#VALUE!</v>
          </cell>
          <cell r="BE26" t="e">
            <v>#VALUE!</v>
          </cell>
          <cell r="BF26" t="e">
            <v>#VALUE!</v>
          </cell>
          <cell r="BG26" t="e">
            <v>#VALUE!</v>
          </cell>
          <cell r="BH26" t="e">
            <v>#VALUE!</v>
          </cell>
          <cell r="BI26" t="e">
            <v>#VALUE!</v>
          </cell>
          <cell r="BJ26" t="e">
            <v>#VALUE!</v>
          </cell>
          <cell r="BK26" t="e">
            <v>#VALUE!</v>
          </cell>
          <cell r="BL26" t="e">
            <v>#VALUE!</v>
          </cell>
          <cell r="BM26" t="e">
            <v>#VALUE!</v>
          </cell>
          <cell r="BN26">
            <v>0.74000000000000909</v>
          </cell>
          <cell r="BO26">
            <v>746.63</v>
          </cell>
          <cell r="BP26">
            <v>739.15</v>
          </cell>
          <cell r="BQ26">
            <v>746.88</v>
          </cell>
          <cell r="BR26">
            <v>739.4</v>
          </cell>
          <cell r="BS26">
            <v>748.85262489569197</v>
          </cell>
          <cell r="BT26">
            <v>740.59689688308208</v>
          </cell>
          <cell r="BU26">
            <v>0</v>
          </cell>
          <cell r="BV26">
            <v>1.972624895691979</v>
          </cell>
          <cell r="BW26">
            <v>1.1968968830821041</v>
          </cell>
          <cell r="BX26">
            <v>2.222624895691979</v>
          </cell>
          <cell r="BY26">
            <v>250</v>
          </cell>
          <cell r="BZ26">
            <v>0.71250000000000002</v>
          </cell>
          <cell r="CA26">
            <v>0.3125</v>
          </cell>
          <cell r="CB26">
            <v>1.5847608893870415</v>
          </cell>
          <cell r="CC26">
            <v>4</v>
          </cell>
          <cell r="CD26">
            <v>1.4730426431726786</v>
          </cell>
          <cell r="CE26">
            <v>1458.2086434301038</v>
          </cell>
          <cell r="CF26">
            <v>3.5722542767375964E-2</v>
          </cell>
          <cell r="CG26">
            <v>1108.2979071626144</v>
          </cell>
          <cell r="CH26">
            <v>2566.5065505927182</v>
          </cell>
          <cell r="CI26">
            <v>2</v>
          </cell>
          <cell r="CJ26">
            <v>1</v>
          </cell>
          <cell r="CK26">
            <v>1.5</v>
          </cell>
          <cell r="CL26">
            <v>2345</v>
          </cell>
          <cell r="CM26">
            <v>1.641688625112613</v>
          </cell>
          <cell r="CN26">
            <v>1.9</v>
          </cell>
          <cell r="CO26">
            <v>0</v>
          </cell>
          <cell r="CP26">
            <v>3</v>
          </cell>
          <cell r="CQ26">
            <v>3</v>
          </cell>
          <cell r="DV26" t="str">
            <v>250 mm</v>
          </cell>
          <cell r="DW26">
            <v>40.869999999999997</v>
          </cell>
          <cell r="DX26" t="str">
            <v>1</v>
          </cell>
          <cell r="DY26" t="str">
            <v>CS</v>
          </cell>
          <cell r="DZ26">
            <v>746.63</v>
          </cell>
          <cell r="EA26">
            <v>739.15</v>
          </cell>
        </row>
        <row r="27">
          <cell r="A27">
            <v>8</v>
          </cell>
          <cell r="B27" t="str">
            <v>C9</v>
          </cell>
          <cell r="C27" t="str">
            <v>C21</v>
          </cell>
          <cell r="D27">
            <v>9.622E-2</v>
          </cell>
          <cell r="E27">
            <v>9.0679999999999997E-2</v>
          </cell>
          <cell r="F27">
            <v>0.51816958000000002</v>
          </cell>
          <cell r="G27">
            <v>2.33</v>
          </cell>
          <cell r="K27">
            <v>0.21917445627526694</v>
          </cell>
          <cell r="L27">
            <v>10.646241668835891</v>
          </cell>
          <cell r="M27">
            <v>10.646241668835891</v>
          </cell>
          <cell r="N27">
            <v>183.75345279575666</v>
          </cell>
          <cell r="O27">
            <v>0.63724697181463419</v>
          </cell>
          <cell r="P27">
            <v>61.379060873218002</v>
          </cell>
          <cell r="Q27">
            <v>9.622E-2</v>
          </cell>
          <cell r="R27">
            <v>9.0679999999999997E-2</v>
          </cell>
          <cell r="S27">
            <v>0.51816958000000002</v>
          </cell>
          <cell r="U27">
            <v>331</v>
          </cell>
          <cell r="V27">
            <v>158.4</v>
          </cell>
          <cell r="Y27">
            <v>0</v>
          </cell>
          <cell r="AB27">
            <v>0</v>
          </cell>
          <cell r="AC27">
            <v>126.72000000000001</v>
          </cell>
          <cell r="AD27">
            <v>0.48546666666666677</v>
          </cell>
          <cell r="AE27">
            <v>1.9418666666666671</v>
          </cell>
          <cell r="AF27">
            <v>1.9418666666666671</v>
          </cell>
          <cell r="AG27">
            <v>2.0973175406666669</v>
          </cell>
          <cell r="AH27">
            <v>63.476378413884667</v>
          </cell>
          <cell r="AI27">
            <v>45.529999999999994</v>
          </cell>
          <cell r="AJ27">
            <v>19.39</v>
          </cell>
          <cell r="AK27">
            <v>10</v>
          </cell>
          <cell r="AL27">
            <v>0.25</v>
          </cell>
          <cell r="AM27">
            <v>1.4E-2</v>
          </cell>
          <cell r="AN27">
            <v>9.8623037338256836E-2</v>
          </cell>
          <cell r="AO27">
            <v>0.2041015625</v>
          </cell>
          <cell r="AP27">
            <v>0.39449214935302734</v>
          </cell>
          <cell r="AQ27">
            <v>3.5267190176414798</v>
          </cell>
          <cell r="AR27">
            <v>4.1453886031896934</v>
          </cell>
          <cell r="AS27">
            <v>6.4895801967850115</v>
          </cell>
          <cell r="AT27">
            <v>0.63393206062151286</v>
          </cell>
          <cell r="AU27">
            <v>0.7325550979597697</v>
          </cell>
          <cell r="AV27">
            <v>4.961958671063929</v>
          </cell>
          <cell r="AW27">
            <v>243.56957669422832</v>
          </cell>
          <cell r="AX27">
            <v>0.26060881361045951</v>
          </cell>
          <cell r="AY27">
            <v>303.05594292655854</v>
          </cell>
          <cell r="AZ27" t="str">
            <v>04°33'15''</v>
          </cell>
          <cell r="BA27" t="e">
            <v>#VALUE!</v>
          </cell>
          <cell r="BB27">
            <v>0.18</v>
          </cell>
          <cell r="BC27" t="e">
            <v>#VALUE!</v>
          </cell>
          <cell r="BD27" t="e">
            <v>#VALUE!</v>
          </cell>
          <cell r="BE27" t="e">
            <v>#VALUE!</v>
          </cell>
          <cell r="BF27" t="e">
            <v>#VALUE!</v>
          </cell>
          <cell r="BG27" t="e">
            <v>#VALUE!</v>
          </cell>
          <cell r="BH27" t="e">
            <v>#VALUE!</v>
          </cell>
          <cell r="BI27" t="e">
            <v>#VALUE!</v>
          </cell>
          <cell r="BJ27" t="e">
            <v>#VALUE!</v>
          </cell>
          <cell r="BK27" t="e">
            <v>#VALUE!</v>
          </cell>
          <cell r="BL27" t="e">
            <v>#VALUE!</v>
          </cell>
          <cell r="BM27" t="e">
            <v>#VALUE!</v>
          </cell>
          <cell r="BN27">
            <v>5.999999999994543E-2</v>
          </cell>
          <cell r="BO27">
            <v>739.09</v>
          </cell>
          <cell r="BP27">
            <v>730.26</v>
          </cell>
          <cell r="BQ27">
            <v>739.34</v>
          </cell>
          <cell r="BR27">
            <v>730.51</v>
          </cell>
          <cell r="BS27">
            <v>740.59689688308208</v>
          </cell>
          <cell r="BT27">
            <v>731.7213043486762</v>
          </cell>
          <cell r="BU27">
            <v>0</v>
          </cell>
          <cell r="BV27">
            <v>1.2568968830820495</v>
          </cell>
          <cell r="BW27">
            <v>1.2113043486762081</v>
          </cell>
          <cell r="BX27">
            <v>1.5068968830820495</v>
          </cell>
          <cell r="BY27">
            <v>250</v>
          </cell>
          <cell r="BZ27">
            <v>0.71250000000000002</v>
          </cell>
          <cell r="CA27">
            <v>0.3125</v>
          </cell>
          <cell r="CB27">
            <v>1.2341006158791288</v>
          </cell>
          <cell r="CC27">
            <v>5</v>
          </cell>
          <cell r="CD27">
            <v>1.2496014807016931</v>
          </cell>
          <cell r="CE27">
            <v>1078.4256028686973</v>
          </cell>
          <cell r="CF27">
            <v>5.5407934147189808E-2</v>
          </cell>
          <cell r="CG27">
            <v>1730.4802853235653</v>
          </cell>
          <cell r="CH27">
            <v>2808.9058881922629</v>
          </cell>
          <cell r="CI27">
            <v>2</v>
          </cell>
          <cell r="CJ27">
            <v>1</v>
          </cell>
          <cell r="CK27">
            <v>1.5</v>
          </cell>
          <cell r="CL27">
            <v>2345</v>
          </cell>
          <cell r="CM27">
            <v>1.7967415063063514</v>
          </cell>
          <cell r="CN27">
            <v>1.9</v>
          </cell>
          <cell r="CO27">
            <v>0</v>
          </cell>
          <cell r="CP27">
            <v>3</v>
          </cell>
          <cell r="CQ27">
            <v>3</v>
          </cell>
          <cell r="DV27" t="str">
            <v>250 mm</v>
          </cell>
          <cell r="DW27">
            <v>45.529999999999994</v>
          </cell>
          <cell r="DX27" t="str">
            <v>1</v>
          </cell>
          <cell r="DY27" t="str">
            <v>CS</v>
          </cell>
          <cell r="DZ27">
            <v>739.09</v>
          </cell>
          <cell r="EA27">
            <v>730.26</v>
          </cell>
        </row>
        <row r="28">
          <cell r="AD28">
            <v>0</v>
          </cell>
          <cell r="BU28">
            <v>0</v>
          </cell>
        </row>
        <row r="29">
          <cell r="A29">
            <v>9</v>
          </cell>
          <cell r="B29" t="str">
            <v>C27</v>
          </cell>
          <cell r="C29" t="str">
            <v>C29</v>
          </cell>
          <cell r="D29">
            <v>0.11533</v>
          </cell>
          <cell r="F29">
            <v>0.11533</v>
          </cell>
          <cell r="G29">
            <v>2.33</v>
          </cell>
          <cell r="H29">
            <v>57.61</v>
          </cell>
          <cell r="I29">
            <v>8.52</v>
          </cell>
          <cell r="J29">
            <v>14.789099114737025</v>
          </cell>
          <cell r="K29">
            <v>0</v>
          </cell>
          <cell r="L29">
            <v>5</v>
          </cell>
          <cell r="M29">
            <v>10</v>
          </cell>
          <cell r="N29">
            <v>190.32831544687943</v>
          </cell>
          <cell r="O29">
            <v>0.62985459704345059</v>
          </cell>
          <cell r="P29">
            <v>13.825664033914075</v>
          </cell>
          <cell r="Q29">
            <v>0.11533</v>
          </cell>
          <cell r="R29">
            <v>0</v>
          </cell>
          <cell r="S29">
            <v>0.11533</v>
          </cell>
          <cell r="U29">
            <v>45</v>
          </cell>
          <cell r="V29">
            <v>158.4</v>
          </cell>
          <cell r="Y29">
            <v>0</v>
          </cell>
          <cell r="AB29">
            <v>0</v>
          </cell>
          <cell r="AC29">
            <v>126.72000000000001</v>
          </cell>
          <cell r="AD29">
            <v>6.6000000000000003E-2</v>
          </cell>
          <cell r="AE29">
            <v>0.26400000000000001</v>
          </cell>
          <cell r="AF29">
            <v>0.26400000000000001</v>
          </cell>
          <cell r="AG29">
            <v>0.298599</v>
          </cell>
          <cell r="AH29">
            <v>15.325664033914075</v>
          </cell>
          <cell r="AI29">
            <v>45.15</v>
          </cell>
          <cell r="AJ29">
            <v>4.8099999999999996</v>
          </cell>
          <cell r="AK29">
            <v>10</v>
          </cell>
          <cell r="AL29">
            <v>0.25</v>
          </cell>
          <cell r="AM29">
            <v>1.4E-2</v>
          </cell>
          <cell r="AN29">
            <v>6.7799568176269531E-2</v>
          </cell>
          <cell r="AO29">
            <v>9.9609375E-2</v>
          </cell>
          <cell r="AP29">
            <v>0.27119827270507813</v>
          </cell>
          <cell r="AQ29">
            <v>1.4243744516506656</v>
          </cell>
          <cell r="AR29">
            <v>2.0652611228352358</v>
          </cell>
          <cell r="AS29">
            <v>1.1697391237126151</v>
          </cell>
          <cell r="AT29">
            <v>0.10340685925153588</v>
          </cell>
          <cell r="AU29">
            <v>0.1712064274278054</v>
          </cell>
          <cell r="AV29">
            <v>2.4713643426267708</v>
          </cell>
          <cell r="AW29">
            <v>121.31281348656299</v>
          </cell>
          <cell r="AX29">
            <v>0.1263317830445965</v>
          </cell>
          <cell r="AY29">
            <v>208.51395873170904</v>
          </cell>
          <cell r="AZ29" t="e">
            <v>#REF!</v>
          </cell>
          <cell r="BA29" t="e">
            <v>#REF!</v>
          </cell>
          <cell r="BB29" t="e">
            <v>#REF!</v>
          </cell>
          <cell r="BC29" t="e">
            <v>#REF!</v>
          </cell>
          <cell r="BD29" t="e">
            <v>#REF!</v>
          </cell>
          <cell r="BE29" t="e">
            <v>#REF!</v>
          </cell>
          <cell r="BF29" t="e">
            <v>#REF!</v>
          </cell>
          <cell r="BG29" t="e">
            <v>#REF!</v>
          </cell>
          <cell r="BH29" t="e">
            <v>#REF!</v>
          </cell>
          <cell r="BI29" t="e">
            <v>#REF!</v>
          </cell>
          <cell r="BJ29" t="e">
            <v>#REF!</v>
          </cell>
          <cell r="BK29" t="e">
            <v>#REF!</v>
          </cell>
          <cell r="BL29" t="e">
            <v>#REF!</v>
          </cell>
          <cell r="BM29" t="e">
            <v>#REF!</v>
          </cell>
          <cell r="BO29">
            <v>724.54</v>
          </cell>
          <cell r="BP29">
            <v>722.37</v>
          </cell>
          <cell r="BQ29">
            <v>724.79</v>
          </cell>
          <cell r="BR29">
            <v>722.62</v>
          </cell>
          <cell r="BS29">
            <v>725.985249438246</v>
          </cell>
          <cell r="BT29">
            <v>723.85904830801019</v>
          </cell>
          <cell r="BU29">
            <v>0</v>
          </cell>
          <cell r="BV29">
            <v>1.1952494382460372</v>
          </cell>
          <cell r="BW29">
            <v>1.2390483080101831</v>
          </cell>
          <cell r="BX29">
            <v>1.4452494382460372</v>
          </cell>
          <cell r="BY29">
            <v>250</v>
          </cell>
          <cell r="BZ29">
            <v>0.71250000000000002</v>
          </cell>
          <cell r="CA29">
            <v>0.3125</v>
          </cell>
          <cell r="CB29">
            <v>1.2171488731281102</v>
          </cell>
          <cell r="CC29">
            <v>3</v>
          </cell>
          <cell r="CD29">
            <v>1.3366468100918147</v>
          </cell>
          <cell r="CE29">
            <v>1221.4027929342112</v>
          </cell>
          <cell r="CF29">
            <v>5.6722710490753947E-2</v>
          </cell>
          <cell r="CG29">
            <v>1774.0830966919439</v>
          </cell>
          <cell r="CH29">
            <v>2995.4858896261549</v>
          </cell>
          <cell r="CI29">
            <v>2</v>
          </cell>
          <cell r="CJ29">
            <v>1</v>
          </cell>
          <cell r="CK29">
            <v>1.5</v>
          </cell>
          <cell r="CL29">
            <v>2345</v>
          </cell>
          <cell r="CM29">
            <v>1.916089055197967</v>
          </cell>
          <cell r="CN29">
            <v>2.2000000000000002</v>
          </cell>
          <cell r="CO29">
            <v>0</v>
          </cell>
          <cell r="CP29">
            <v>3</v>
          </cell>
          <cell r="CQ29">
            <v>3</v>
          </cell>
          <cell r="DV29" t="str">
            <v>250 mm</v>
          </cell>
          <cell r="DW29">
            <v>45.15</v>
          </cell>
          <cell r="DX29" t="str">
            <v>1</v>
          </cell>
          <cell r="DY29" t="str">
            <v>CS</v>
          </cell>
          <cell r="DZ29">
            <v>724.54</v>
          </cell>
          <cell r="EA29">
            <v>722.37</v>
          </cell>
        </row>
        <row r="30">
          <cell r="AD30">
            <v>0</v>
          </cell>
          <cell r="BU30">
            <v>0</v>
          </cell>
        </row>
        <row r="31">
          <cell r="A31">
            <v>10</v>
          </cell>
          <cell r="B31" t="str">
            <v>C31</v>
          </cell>
          <cell r="C31" t="str">
            <v>C29</v>
          </cell>
          <cell r="D31">
            <v>6.1789999999999998E-2</v>
          </cell>
          <cell r="F31">
            <v>6.1789999999999998E-2</v>
          </cell>
          <cell r="G31">
            <v>2.33</v>
          </cell>
          <cell r="H31">
            <v>40.9</v>
          </cell>
          <cell r="I31">
            <v>6.59</v>
          </cell>
          <cell r="J31">
            <v>16.112469437652813</v>
          </cell>
          <cell r="K31">
            <v>0</v>
          </cell>
          <cell r="L31">
            <v>5</v>
          </cell>
          <cell r="M31">
            <v>10</v>
          </cell>
          <cell r="N31">
            <v>190.32831544687943</v>
          </cell>
          <cell r="O31">
            <v>0.6282766970684408</v>
          </cell>
          <cell r="P31">
            <v>7.3887768564976852</v>
          </cell>
          <cell r="Q31">
            <v>6.1789999999999998E-2</v>
          </cell>
          <cell r="R31">
            <v>0</v>
          </cell>
          <cell r="S31">
            <v>6.1789999999999998E-2</v>
          </cell>
          <cell r="U31">
            <v>9</v>
          </cell>
          <cell r="V31">
            <v>158.4</v>
          </cell>
          <cell r="W31">
            <v>6.1789999999999998E-2</v>
          </cell>
          <cell r="X31">
            <v>6.1789999999999998E-2</v>
          </cell>
          <cell r="Y31">
            <v>3.0894999999999999E-2</v>
          </cell>
          <cell r="AB31">
            <v>0</v>
          </cell>
          <cell r="AC31">
            <v>126.72000000000001</v>
          </cell>
          <cell r="AD31">
            <v>1.32E-2</v>
          </cell>
          <cell r="AE31">
            <v>5.28E-2</v>
          </cell>
          <cell r="AF31">
            <v>8.3694999999999992E-2</v>
          </cell>
          <cell r="AG31">
            <v>0.10223199999999999</v>
          </cell>
          <cell r="AH31">
            <v>8.8887768564976852</v>
          </cell>
          <cell r="AI31">
            <v>36.36</v>
          </cell>
          <cell r="AJ31">
            <v>1.54</v>
          </cell>
          <cell r="AK31">
            <v>10</v>
          </cell>
          <cell r="AL31">
            <v>0.25</v>
          </cell>
          <cell r="AM31">
            <v>1.4E-2</v>
          </cell>
          <cell r="AN31">
            <v>6.8655014038085938E-2</v>
          </cell>
          <cell r="AO31">
            <v>7.421875E-2</v>
          </cell>
          <cell r="AP31">
            <v>0.27462005615234375</v>
          </cell>
          <cell r="AQ31">
            <v>0.81174705583702866</v>
          </cell>
          <cell r="AR31">
            <v>1.1689887133103372</v>
          </cell>
          <cell r="AS31">
            <v>0.37857558822131865</v>
          </cell>
          <cell r="AT31">
            <v>3.3584774855254032E-2</v>
          </cell>
          <cell r="AU31">
            <v>0.10223978889333997</v>
          </cell>
          <cell r="AV31">
            <v>1.3983780506243488</v>
          </cell>
          <cell r="AW31">
            <v>68.642722043479225</v>
          </cell>
          <cell r="AX31">
            <v>0.12949336203286657</v>
          </cell>
          <cell r="AY31">
            <v>26.89365363943234</v>
          </cell>
          <cell r="AZ31" t="e">
            <v>#REF!</v>
          </cell>
          <cell r="BA31" t="e">
            <v>#REF!</v>
          </cell>
          <cell r="BB31" t="e">
            <v>#REF!</v>
          </cell>
          <cell r="BC31" t="e">
            <v>#REF!</v>
          </cell>
          <cell r="BD31" t="e">
            <v>#REF!</v>
          </cell>
          <cell r="BE31" t="e">
            <v>#REF!</v>
          </cell>
          <cell r="BF31" t="e">
            <v>#REF!</v>
          </cell>
          <cell r="BG31" t="e">
            <v>#REF!</v>
          </cell>
          <cell r="BH31" t="e">
            <v>#REF!</v>
          </cell>
          <cell r="BI31" t="e">
            <v>#REF!</v>
          </cell>
          <cell r="BJ31" t="e">
            <v>#REF!</v>
          </cell>
          <cell r="BK31" t="e">
            <v>#REF!</v>
          </cell>
          <cell r="BL31" t="e">
            <v>#REF!</v>
          </cell>
          <cell r="BM31" t="e">
            <v>#REF!</v>
          </cell>
          <cell r="BO31">
            <v>722.97</v>
          </cell>
          <cell r="BP31">
            <v>722.41</v>
          </cell>
          <cell r="BQ31">
            <v>723.21999999999991</v>
          </cell>
          <cell r="BR31">
            <v>722.66</v>
          </cell>
          <cell r="BS31">
            <v>724.42386241618033</v>
          </cell>
          <cell r="BT31">
            <v>723.85904830801019</v>
          </cell>
          <cell r="BU31">
            <v>0</v>
          </cell>
          <cell r="BV31">
            <v>1.2038624161804137</v>
          </cell>
          <cell r="BW31">
            <v>1.1990483080102194</v>
          </cell>
          <cell r="BX31">
            <v>1.4538624161804137</v>
          </cell>
          <cell r="BY31">
            <v>250</v>
          </cell>
          <cell r="BZ31">
            <v>0.71250000000000002</v>
          </cell>
          <cell r="CA31">
            <v>0.3125</v>
          </cell>
          <cell r="CB31">
            <v>1.2014553620953166</v>
          </cell>
          <cell r="CC31">
            <v>3</v>
          </cell>
          <cell r="CD31">
            <v>1.3234094298494656</v>
          </cell>
          <cell r="CE31">
            <v>1209.3067230696322</v>
          </cell>
          <cell r="CF31">
            <v>5.7979524560611506E-2</v>
          </cell>
          <cell r="CG31">
            <v>1815.9934065832442</v>
          </cell>
          <cell r="CH31">
            <v>3025.3001296528764</v>
          </cell>
          <cell r="CI31">
            <v>2</v>
          </cell>
          <cell r="CJ31">
            <v>1</v>
          </cell>
          <cell r="CK31">
            <v>1.5</v>
          </cell>
          <cell r="CL31">
            <v>2345</v>
          </cell>
          <cell r="CM31">
            <v>1.9351599976457632</v>
          </cell>
          <cell r="CN31">
            <v>2.2000000000000002</v>
          </cell>
          <cell r="CO31">
            <v>0</v>
          </cell>
          <cell r="CP31">
            <v>3</v>
          </cell>
          <cell r="CQ31">
            <v>3</v>
          </cell>
          <cell r="DV31" t="str">
            <v>250 mm</v>
          </cell>
          <cell r="DW31">
            <v>36.36</v>
          </cell>
          <cell r="DX31" t="str">
            <v>1</v>
          </cell>
          <cell r="DY31" t="str">
            <v>CS</v>
          </cell>
          <cell r="DZ31">
            <v>722.96999999999991</v>
          </cell>
          <cell r="EA31">
            <v>722.41</v>
          </cell>
        </row>
        <row r="32">
          <cell r="AD32">
            <v>0</v>
          </cell>
          <cell r="BU32">
            <v>0</v>
          </cell>
        </row>
        <row r="33">
          <cell r="A33">
            <v>11</v>
          </cell>
          <cell r="B33" t="str">
            <v>C21</v>
          </cell>
          <cell r="C33" t="str">
            <v>C23</v>
          </cell>
          <cell r="D33">
            <v>8.6629999999999999E-2</v>
          </cell>
          <cell r="F33">
            <v>8.6629999999999999E-2</v>
          </cell>
          <cell r="G33">
            <v>2.33</v>
          </cell>
          <cell r="H33">
            <v>46.73</v>
          </cell>
          <cell r="I33">
            <v>8.9699999999999989</v>
          </cell>
          <cell r="J33">
            <v>19.19537770169056</v>
          </cell>
          <cell r="K33">
            <v>0</v>
          </cell>
          <cell r="L33">
            <v>5</v>
          </cell>
          <cell r="M33">
            <v>10</v>
          </cell>
          <cell r="N33">
            <v>190.32831544687943</v>
          </cell>
          <cell r="O33">
            <v>0.62850241960859954</v>
          </cell>
          <cell r="P33">
            <v>10.362837121212143</v>
          </cell>
          <cell r="Q33">
            <v>8.6629999999999999E-2</v>
          </cell>
          <cell r="R33">
            <v>0</v>
          </cell>
          <cell r="S33">
            <v>8.6629999999999999E-2</v>
          </cell>
          <cell r="U33">
            <v>12</v>
          </cell>
          <cell r="V33">
            <v>158.4</v>
          </cell>
          <cell r="Y33">
            <v>0</v>
          </cell>
          <cell r="AB33">
            <v>0</v>
          </cell>
          <cell r="AC33">
            <v>126.72000000000001</v>
          </cell>
          <cell r="AD33">
            <v>1.7600000000000001E-2</v>
          </cell>
          <cell r="AE33">
            <v>7.0400000000000004E-2</v>
          </cell>
          <cell r="AF33">
            <v>7.0400000000000004E-2</v>
          </cell>
          <cell r="AG33">
            <v>9.6389000000000002E-2</v>
          </cell>
          <cell r="AH33">
            <v>11.862837121212143</v>
          </cell>
          <cell r="AI33">
            <v>35.47</v>
          </cell>
          <cell r="AJ33">
            <v>2.09</v>
          </cell>
          <cell r="AK33">
            <v>10</v>
          </cell>
          <cell r="AL33">
            <v>0.25</v>
          </cell>
          <cell r="AM33">
            <v>1.4E-2</v>
          </cell>
          <cell r="AN33">
            <v>7.3578357696533203E-2</v>
          </cell>
          <cell r="AO33">
            <v>8.59375E-2</v>
          </cell>
          <cell r="AP33">
            <v>0.29431343078613281</v>
          </cell>
          <cell r="AQ33">
            <v>0.98359531662195265</v>
          </cell>
          <cell r="AR33">
            <v>1.363834934372238</v>
          </cell>
          <cell r="AS33">
            <v>0.54522895393910609</v>
          </cell>
          <cell r="AT33">
            <v>4.9309874968432171E-2</v>
          </cell>
          <cell r="AU33">
            <v>0.12288823266496537</v>
          </cell>
          <cell r="AV33">
            <v>1.6290611291891657</v>
          </cell>
          <cell r="AW33">
            <v>79.966351182959002</v>
          </cell>
          <cell r="AX33">
            <v>0.14834786064041569</v>
          </cell>
          <cell r="AY33">
            <v>222.04686619337161</v>
          </cell>
          <cell r="AZ33" t="e">
            <v>#REF!</v>
          </cell>
          <cell r="BA33" t="e">
            <v>#REF!</v>
          </cell>
          <cell r="BB33" t="e">
            <v>#REF!</v>
          </cell>
          <cell r="BC33" t="e">
            <v>#REF!</v>
          </cell>
          <cell r="BD33" t="e">
            <v>#REF!</v>
          </cell>
          <cell r="BE33" t="e">
            <v>#REF!</v>
          </cell>
          <cell r="BF33" t="e">
            <v>#REF!</v>
          </cell>
          <cell r="BG33" t="e">
            <v>#REF!</v>
          </cell>
          <cell r="BH33" t="e">
            <v>#REF!</v>
          </cell>
          <cell r="BI33" t="e">
            <v>#REF!</v>
          </cell>
          <cell r="BJ33" t="e">
            <v>#REF!</v>
          </cell>
          <cell r="BK33" t="e">
            <v>#REF!</v>
          </cell>
          <cell r="BL33" t="e">
            <v>#REF!</v>
          </cell>
          <cell r="BM33" t="e">
            <v>#REF!</v>
          </cell>
          <cell r="BO33">
            <v>730.27</v>
          </cell>
          <cell r="BP33">
            <v>729.53</v>
          </cell>
          <cell r="BQ33">
            <v>730.52</v>
          </cell>
          <cell r="BR33">
            <v>729.78</v>
          </cell>
          <cell r="BS33">
            <v>731.7213043486762</v>
          </cell>
          <cell r="BT33">
            <v>731.01018787833573</v>
          </cell>
          <cell r="BU33">
            <v>0</v>
          </cell>
          <cell r="BV33">
            <v>1.2013043486762172</v>
          </cell>
          <cell r="BW33">
            <v>1.2301878783357552</v>
          </cell>
          <cell r="BX33">
            <v>1.4513043486762172</v>
          </cell>
          <cell r="BY33">
            <v>250</v>
          </cell>
          <cell r="BZ33">
            <v>0.71250000000000002</v>
          </cell>
          <cell r="CA33">
            <v>0.3125</v>
          </cell>
          <cell r="CB33">
            <v>1.2157461135059862</v>
          </cell>
          <cell r="CC33">
            <v>3</v>
          </cell>
          <cell r="CD33">
            <v>1.3354671475474409</v>
          </cell>
          <cell r="CE33">
            <v>1220.3248394198351</v>
          </cell>
          <cell r="CF33">
            <v>5.6833476717246367E-2</v>
          </cell>
          <cell r="CG33">
            <v>1777.7677650047981</v>
          </cell>
          <cell r="CH33">
            <v>2998.0926044246335</v>
          </cell>
          <cell r="CI33">
            <v>2</v>
          </cell>
          <cell r="CJ33">
            <v>1</v>
          </cell>
          <cell r="CK33">
            <v>1.5</v>
          </cell>
          <cell r="CL33">
            <v>2345</v>
          </cell>
          <cell r="CM33">
            <v>1.9177564633846269</v>
          </cell>
          <cell r="CN33">
            <v>2.2000000000000002</v>
          </cell>
          <cell r="CO33">
            <v>0</v>
          </cell>
          <cell r="CP33">
            <v>3</v>
          </cell>
          <cell r="CQ33">
            <v>3</v>
          </cell>
          <cell r="DV33" t="str">
            <v>250 mm</v>
          </cell>
          <cell r="DW33">
            <v>35.47</v>
          </cell>
          <cell r="DX33" t="str">
            <v>1</v>
          </cell>
          <cell r="DY33" t="str">
            <v>CS</v>
          </cell>
          <cell r="DZ33">
            <v>730.27</v>
          </cell>
          <cell r="EA33">
            <v>729.53</v>
          </cell>
        </row>
        <row r="34">
          <cell r="AD34">
            <v>0</v>
          </cell>
          <cell r="BU34">
            <v>0</v>
          </cell>
        </row>
        <row r="35">
          <cell r="A35">
            <v>12</v>
          </cell>
          <cell r="B35" t="str">
            <v>C9</v>
          </cell>
          <cell r="C35" t="str">
            <v>C11</v>
          </cell>
          <cell r="D35">
            <v>0.10502874</v>
          </cell>
          <cell r="F35">
            <v>0.10502874</v>
          </cell>
          <cell r="G35">
            <v>2.33</v>
          </cell>
          <cell r="H35">
            <v>42.07</v>
          </cell>
          <cell r="I35">
            <v>8.1600000000000037</v>
          </cell>
          <cell r="J35">
            <v>19.396244354647024</v>
          </cell>
          <cell r="K35">
            <v>0</v>
          </cell>
          <cell r="L35">
            <v>5</v>
          </cell>
          <cell r="M35">
            <v>10</v>
          </cell>
          <cell r="N35">
            <v>190.32831544687943</v>
          </cell>
          <cell r="O35">
            <v>0.62807450383022301</v>
          </cell>
          <cell r="P35">
            <v>12.555173630371991</v>
          </cell>
          <cell r="Q35">
            <v>0.10502874</v>
          </cell>
          <cell r="R35">
            <v>0</v>
          </cell>
          <cell r="S35">
            <v>0.10502874</v>
          </cell>
          <cell r="U35">
            <v>14</v>
          </cell>
          <cell r="V35">
            <v>158.4</v>
          </cell>
          <cell r="Y35">
            <v>0</v>
          </cell>
          <cell r="AB35">
            <v>0</v>
          </cell>
          <cell r="AC35">
            <v>126.72000000000001</v>
          </cell>
          <cell r="AD35">
            <v>2.0533333333333334E-2</v>
          </cell>
          <cell r="AE35">
            <v>8.2133333333333336E-2</v>
          </cell>
          <cell r="AF35">
            <v>8.2133333333333336E-2</v>
          </cell>
          <cell r="AG35">
            <v>0.11364195533333334</v>
          </cell>
          <cell r="AH35">
            <v>14.055173630371991</v>
          </cell>
          <cell r="AI35">
            <v>34.14</v>
          </cell>
          <cell r="AJ35">
            <v>1.2</v>
          </cell>
          <cell r="AK35">
            <v>10</v>
          </cell>
          <cell r="AL35">
            <v>0.25</v>
          </cell>
          <cell r="AM35">
            <v>1.4E-2</v>
          </cell>
          <cell r="AN35">
            <v>9.2747211456298828E-2</v>
          </cell>
          <cell r="AO35">
            <v>9.375E-2</v>
          </cell>
          <cell r="AP35">
            <v>0.37098884582519531</v>
          </cell>
          <cell r="AQ35">
            <v>0.84818650384660976</v>
          </cell>
          <cell r="AR35">
            <v>1.0329970078420463</v>
          </cell>
          <cell r="AS35">
            <v>0.38121881731275026</v>
          </cell>
          <cell r="AT35">
            <v>3.6667703634430934E-2</v>
          </cell>
          <cell r="AU35">
            <v>0.12941491509072978</v>
          </cell>
          <cell r="AV35">
            <v>1.2343970101010686</v>
          </cell>
          <cell r="AW35">
            <v>60.593321539792541</v>
          </cell>
          <cell r="AX35">
            <v>0.23195912145436273</v>
          </cell>
          <cell r="AY35">
            <v>208.69819249881988</v>
          </cell>
          <cell r="AZ35" t="e">
            <v>#REF!</v>
          </cell>
          <cell r="BA35" t="e">
            <v>#REF!</v>
          </cell>
          <cell r="BB35" t="e">
            <v>#REF!</v>
          </cell>
          <cell r="BC35" t="e">
            <v>#REF!</v>
          </cell>
          <cell r="BD35" t="e">
            <v>#REF!</v>
          </cell>
          <cell r="BE35" t="e">
            <v>#REF!</v>
          </cell>
          <cell r="BF35" t="e">
            <v>#REF!</v>
          </cell>
          <cell r="BG35" t="e">
            <v>#REF!</v>
          </cell>
          <cell r="BH35" t="e">
            <v>#REF!</v>
          </cell>
          <cell r="BI35" t="e">
            <v>#REF!</v>
          </cell>
          <cell r="BJ35" t="e">
            <v>#REF!</v>
          </cell>
          <cell r="BK35" t="e">
            <v>#REF!</v>
          </cell>
          <cell r="BL35" t="e">
            <v>#REF!</v>
          </cell>
          <cell r="BM35" t="e">
            <v>#REF!</v>
          </cell>
          <cell r="BO35">
            <v>739.15</v>
          </cell>
          <cell r="BP35">
            <v>738.74</v>
          </cell>
          <cell r="BQ35">
            <v>739.4</v>
          </cell>
          <cell r="BR35">
            <v>738.99</v>
          </cell>
          <cell r="BS35">
            <v>740.59689688308208</v>
          </cell>
          <cell r="BT35">
            <v>740.20462566780589</v>
          </cell>
          <cell r="BU35">
            <v>0</v>
          </cell>
          <cell r="BV35">
            <v>1.1968968830821041</v>
          </cell>
          <cell r="BW35">
            <v>1.2146256678058762</v>
          </cell>
          <cell r="BX35">
            <v>1.4468968830821041</v>
          </cell>
          <cell r="BY35">
            <v>250</v>
          </cell>
          <cell r="BZ35">
            <v>0.71250000000000002</v>
          </cell>
          <cell r="CA35">
            <v>0.3125</v>
          </cell>
          <cell r="CB35">
            <v>1.2057612754439901</v>
          </cell>
          <cell r="CC35">
            <v>3</v>
          </cell>
          <cell r="CD35">
            <v>1.3270501529981509</v>
          </cell>
          <cell r="CE35">
            <v>1212.6335476193417</v>
          </cell>
          <cell r="CF35">
            <v>5.7630804921352641E-2</v>
          </cell>
          <cell r="CG35">
            <v>1804.3424431388346</v>
          </cell>
          <cell r="CH35">
            <v>3016.9759907581765</v>
          </cell>
          <cell r="CI35">
            <v>2</v>
          </cell>
          <cell r="CJ35">
            <v>1</v>
          </cell>
          <cell r="CK35">
            <v>1.5</v>
          </cell>
          <cell r="CL35">
            <v>2345</v>
          </cell>
          <cell r="CM35">
            <v>1.929835388544676</v>
          </cell>
          <cell r="CN35">
            <v>2.2000000000000002</v>
          </cell>
          <cell r="CO35">
            <v>0</v>
          </cell>
          <cell r="CP35">
            <v>3</v>
          </cell>
          <cell r="CQ35">
            <v>3</v>
          </cell>
          <cell r="DV35" t="str">
            <v>250 mm</v>
          </cell>
          <cell r="DW35">
            <v>34.14</v>
          </cell>
          <cell r="DX35" t="str">
            <v>1</v>
          </cell>
          <cell r="DY35" t="str">
            <v>CS</v>
          </cell>
          <cell r="DZ35">
            <v>739.15</v>
          </cell>
          <cell r="EA35">
            <v>738.74</v>
          </cell>
        </row>
        <row r="36">
          <cell r="A36">
            <v>13</v>
          </cell>
          <cell r="B36" t="str">
            <v>C11</v>
          </cell>
          <cell r="C36" t="str">
            <v>C23</v>
          </cell>
          <cell r="D36">
            <v>0.10915</v>
          </cell>
          <cell r="F36">
            <v>0.21417873999999998</v>
          </cell>
          <cell r="G36">
            <v>2.33</v>
          </cell>
          <cell r="K36">
            <v>0.34714542920692387</v>
          </cell>
          <cell r="L36">
            <v>10.347145429206924</v>
          </cell>
          <cell r="M36">
            <v>10.347145429206924</v>
          </cell>
          <cell r="N36">
            <v>186.71792487044041</v>
          </cell>
          <cell r="O36">
            <v>0.63601967919706281</v>
          </cell>
          <cell r="P36">
            <v>25.517421011305288</v>
          </cell>
          <cell r="Q36">
            <v>0.10915</v>
          </cell>
          <cell r="R36">
            <v>0</v>
          </cell>
          <cell r="S36">
            <v>0.21417873999999998</v>
          </cell>
          <cell r="U36">
            <v>78</v>
          </cell>
          <cell r="V36">
            <v>158.4</v>
          </cell>
          <cell r="Y36">
            <v>0</v>
          </cell>
          <cell r="AB36">
            <v>0</v>
          </cell>
          <cell r="AC36">
            <v>126.72000000000001</v>
          </cell>
          <cell r="AD36">
            <v>0.11440000000000002</v>
          </cell>
          <cell r="AE36">
            <v>0.45760000000000006</v>
          </cell>
          <cell r="AF36">
            <v>0.45760000000000006</v>
          </cell>
          <cell r="AG36">
            <v>0.52185362200000007</v>
          </cell>
          <cell r="AH36">
            <v>27.017421011305288</v>
          </cell>
          <cell r="AI36">
            <v>53.959999999999994</v>
          </cell>
          <cell r="AJ36">
            <v>16.989999999999998</v>
          </cell>
          <cell r="AK36">
            <v>10</v>
          </cell>
          <cell r="AL36">
            <v>0.25</v>
          </cell>
          <cell r="AM36">
            <v>1.4E-2</v>
          </cell>
          <cell r="AN36">
            <v>6.5637350082397461E-2</v>
          </cell>
          <cell r="AO36">
            <v>0.1328125</v>
          </cell>
          <cell r="AP36">
            <v>0.26254940032958984</v>
          </cell>
          <cell r="AQ36">
            <v>2.6277778600134565</v>
          </cell>
          <cell r="AR36">
            <v>3.8776900948134942</v>
          </cell>
          <cell r="AS36">
            <v>4.0178327359550989</v>
          </cell>
          <cell r="AT36">
            <v>0.35194783290402143</v>
          </cell>
          <cell r="AU36">
            <v>0.41758518298641889</v>
          </cell>
          <cell r="AV36">
            <v>4.6447348574761076</v>
          </cell>
          <cell r="AW36">
            <v>227.99788915811521</v>
          </cell>
          <cell r="AX36">
            <v>0.11849855764484234</v>
          </cell>
          <cell r="AY36">
            <v>302.03176780882933</v>
          </cell>
          <cell r="AZ36" t="str">
            <v>93°20'01''</v>
          </cell>
          <cell r="BA36" t="e">
            <v>#VALUE!</v>
          </cell>
          <cell r="BB36">
            <v>0.28799999999999998</v>
          </cell>
          <cell r="BC36" t="e">
            <v>#VALUE!</v>
          </cell>
          <cell r="BD36" t="e">
            <v>#VALUE!</v>
          </cell>
          <cell r="BE36" t="e">
            <v>#VALUE!</v>
          </cell>
          <cell r="BF36" t="e">
            <v>#VALUE!</v>
          </cell>
          <cell r="BG36" t="e">
            <v>#VALUE!</v>
          </cell>
          <cell r="BH36" t="e">
            <v>#VALUE!</v>
          </cell>
          <cell r="BI36" t="e">
            <v>#VALUE!</v>
          </cell>
          <cell r="BJ36" t="e">
            <v>#VALUE!</v>
          </cell>
          <cell r="BK36" t="e">
            <v>#VALUE!</v>
          </cell>
          <cell r="BL36" t="e">
            <v>#VALUE!</v>
          </cell>
          <cell r="BM36" t="e">
            <v>#VALUE!</v>
          </cell>
          <cell r="BN36">
            <v>2.9999999999972715E-2</v>
          </cell>
          <cell r="BO36">
            <v>738.71</v>
          </cell>
          <cell r="BP36">
            <v>729.54</v>
          </cell>
          <cell r="BQ36">
            <v>738.96</v>
          </cell>
          <cell r="BR36">
            <v>729.79</v>
          </cell>
          <cell r="BS36">
            <v>740.20462566780589</v>
          </cell>
          <cell r="BT36">
            <v>731.01018787833573</v>
          </cell>
          <cell r="BU36">
            <v>0</v>
          </cell>
          <cell r="BV36">
            <v>1.2446256678058489</v>
          </cell>
          <cell r="BW36">
            <v>1.2201878783357643</v>
          </cell>
          <cell r="BX36">
            <v>1.4946256678058489</v>
          </cell>
          <cell r="BY36">
            <v>250</v>
          </cell>
          <cell r="BZ36">
            <v>0.71250000000000002</v>
          </cell>
          <cell r="CA36">
            <v>0.3125</v>
          </cell>
          <cell r="CB36">
            <v>1.2324067730708066</v>
          </cell>
          <cell r="CC36">
            <v>3</v>
          </cell>
          <cell r="CD36">
            <v>1.3494331647372091</v>
          </cell>
          <cell r="CE36">
            <v>1233.086724065023</v>
          </cell>
          <cell r="CF36">
            <v>5.5537359346587212E-2</v>
          </cell>
          <cell r="CG36">
            <v>1734.7615344061069</v>
          </cell>
          <cell r="CH36">
            <v>2967.8482584711301</v>
          </cell>
          <cell r="CI36">
            <v>2</v>
          </cell>
          <cell r="CJ36">
            <v>1</v>
          </cell>
          <cell r="CK36">
            <v>1.5</v>
          </cell>
          <cell r="CL36">
            <v>2345</v>
          </cell>
          <cell r="CM36">
            <v>1.8984103998749231</v>
          </cell>
          <cell r="CN36">
            <v>1.9</v>
          </cell>
          <cell r="CO36">
            <v>0</v>
          </cell>
          <cell r="CP36">
            <v>3</v>
          </cell>
          <cell r="CQ36">
            <v>3</v>
          </cell>
          <cell r="DV36" t="str">
            <v>250 mm</v>
          </cell>
          <cell r="DW36">
            <v>53.959999999999994</v>
          </cell>
          <cell r="DX36" t="str">
            <v>1</v>
          </cell>
          <cell r="DY36" t="str">
            <v>CS</v>
          </cell>
          <cell r="DZ36">
            <v>738.71</v>
          </cell>
          <cell r="EA36">
            <v>729.54000000000008</v>
          </cell>
        </row>
        <row r="37">
          <cell r="A37">
            <v>14</v>
          </cell>
          <cell r="B37" t="str">
            <v>C23</v>
          </cell>
          <cell r="C37" t="str">
            <v>C31</v>
          </cell>
          <cell r="D37">
            <v>7.1809999999999999E-2</v>
          </cell>
          <cell r="E37">
            <v>8.6629999999999999E-2</v>
          </cell>
          <cell r="F37">
            <v>0.37261873999999995</v>
          </cell>
          <cell r="G37">
            <v>2.33</v>
          </cell>
          <cell r="K37">
            <v>0.22184895094101992</v>
          </cell>
          <cell r="L37">
            <v>10.568994380147943</v>
          </cell>
          <cell r="M37">
            <v>10.568994380147943</v>
          </cell>
          <cell r="N37">
            <v>184.50670862374747</v>
          </cell>
          <cell r="O37">
            <v>0.63579512022941487</v>
          </cell>
          <cell r="P37">
            <v>44.103774204727941</v>
          </cell>
          <cell r="Q37">
            <v>7.1809999999999999E-2</v>
          </cell>
          <cell r="R37">
            <v>8.6629999999999999E-2</v>
          </cell>
          <cell r="S37">
            <v>0.37261873999999995</v>
          </cell>
          <cell r="U37">
            <v>113</v>
          </cell>
          <cell r="V37">
            <v>158.4</v>
          </cell>
          <cell r="Y37">
            <v>0</v>
          </cell>
          <cell r="AB37">
            <v>0</v>
          </cell>
          <cell r="AC37">
            <v>126.72000000000001</v>
          </cell>
          <cell r="AD37">
            <v>0.16573333333333334</v>
          </cell>
          <cell r="AE37">
            <v>0.66293333333333337</v>
          </cell>
          <cell r="AF37">
            <v>0.66293333333333337</v>
          </cell>
          <cell r="AG37">
            <v>0.77471895533333335</v>
          </cell>
          <cell r="AH37">
            <v>45.603774204727941</v>
          </cell>
          <cell r="AI37">
            <v>39.699999999999996</v>
          </cell>
          <cell r="AJ37">
            <v>16.45</v>
          </cell>
          <cell r="AK37">
            <v>10</v>
          </cell>
          <cell r="AL37">
            <v>0.25</v>
          </cell>
          <cell r="AM37">
            <v>1.4E-2</v>
          </cell>
          <cell r="AN37">
            <v>8.6560964584350586E-2</v>
          </cell>
          <cell r="AO37">
            <v>0.173828125</v>
          </cell>
          <cell r="AP37">
            <v>0.34624385833740234</v>
          </cell>
          <cell r="AQ37">
            <v>3.022594150649287</v>
          </cell>
          <cell r="AR37">
            <v>3.8286415192195782</v>
          </cell>
          <cell r="AS37">
            <v>4.928418935543994</v>
          </cell>
          <cell r="AT37">
            <v>0.46565114166866894</v>
          </cell>
          <cell r="AU37">
            <v>0.55221210625301953</v>
          </cell>
          <cell r="AV37">
            <v>4.5703261049850363</v>
          </cell>
          <cell r="AW37">
            <v>224.34535806141631</v>
          </cell>
          <cell r="AX37">
            <v>0.20327487316338211</v>
          </cell>
          <cell r="AY37">
            <v>302.05426209618196</v>
          </cell>
          <cell r="AZ37" t="str">
            <v>00°00'00''</v>
          </cell>
          <cell r="BA37" t="e">
            <v>#VALUE!</v>
          </cell>
          <cell r="BB37">
            <v>0.13500000000000001</v>
          </cell>
          <cell r="BC37" t="e">
            <v>#VALUE!</v>
          </cell>
          <cell r="BD37" t="e">
            <v>#VALUE!</v>
          </cell>
          <cell r="BE37" t="e">
            <v>#VALUE!</v>
          </cell>
          <cell r="BF37" t="e">
            <v>#VALUE!</v>
          </cell>
          <cell r="BG37" t="e">
            <v>#VALUE!</v>
          </cell>
          <cell r="BH37" t="e">
            <v>#VALUE!</v>
          </cell>
          <cell r="BI37" t="e">
            <v>#VALUE!</v>
          </cell>
          <cell r="BJ37" t="e">
            <v>#VALUE!</v>
          </cell>
          <cell r="BK37" t="e">
            <v>#VALUE!</v>
          </cell>
          <cell r="BL37" t="e">
            <v>#VALUE!</v>
          </cell>
          <cell r="BM37" t="e">
            <v>#VALUE!</v>
          </cell>
          <cell r="BN37">
            <v>5.999999999994543E-2</v>
          </cell>
          <cell r="BO37">
            <v>729.48</v>
          </cell>
          <cell r="BP37">
            <v>722.95</v>
          </cell>
          <cell r="BQ37">
            <v>729.73000000000013</v>
          </cell>
          <cell r="BR37">
            <v>723.2</v>
          </cell>
          <cell r="BS37">
            <v>731.01018787833573</v>
          </cell>
          <cell r="BT37">
            <v>724.42386241618033</v>
          </cell>
          <cell r="BU37">
            <v>0</v>
          </cell>
          <cell r="BV37">
            <v>1.280187878335596</v>
          </cell>
          <cell r="BW37">
            <v>1.2238624161802818</v>
          </cell>
          <cell r="BX37">
            <v>1.530187878335596</v>
          </cell>
          <cell r="BY37">
            <v>250</v>
          </cell>
          <cell r="BZ37">
            <v>0.71250000000000002</v>
          </cell>
          <cell r="CA37">
            <v>0.3125</v>
          </cell>
          <cell r="CB37">
            <v>1.2520251472579389</v>
          </cell>
          <cell r="CC37">
            <v>4</v>
          </cell>
          <cell r="CD37">
            <v>1.2621210124596112</v>
          </cell>
          <cell r="CE37">
            <v>1249.4110594513265</v>
          </cell>
          <cell r="CF37">
            <v>5.4064118561382268E-2</v>
          </cell>
          <cell r="CG37">
            <v>1686.1706350818195</v>
          </cell>
          <cell r="CH37">
            <v>2935.5816945331462</v>
          </cell>
          <cell r="CI37">
            <v>2</v>
          </cell>
          <cell r="CJ37">
            <v>1</v>
          </cell>
          <cell r="CK37">
            <v>1.5</v>
          </cell>
          <cell r="CL37">
            <v>2345</v>
          </cell>
          <cell r="CM37">
            <v>1.8777708067376202</v>
          </cell>
          <cell r="CN37">
            <v>1.9</v>
          </cell>
          <cell r="CO37">
            <v>0</v>
          </cell>
          <cell r="CP37">
            <v>3</v>
          </cell>
          <cell r="CQ37">
            <v>3</v>
          </cell>
          <cell r="DV37" t="str">
            <v>250 mm</v>
          </cell>
          <cell r="DW37">
            <v>39.699999999999996</v>
          </cell>
          <cell r="DX37" t="str">
            <v>1</v>
          </cell>
          <cell r="DY37" t="str">
            <v>CS</v>
          </cell>
          <cell r="DZ37">
            <v>729.48000000000013</v>
          </cell>
          <cell r="EA37">
            <v>722.95000000000016</v>
          </cell>
        </row>
        <row r="38">
          <cell r="A38">
            <v>15</v>
          </cell>
          <cell r="B38" t="str">
            <v>C31</v>
          </cell>
          <cell r="C38" t="str">
            <v>C63</v>
          </cell>
          <cell r="D38">
            <v>0.14121</v>
          </cell>
          <cell r="F38">
            <v>0.5138287399999999</v>
          </cell>
          <cell r="G38">
            <v>2.33</v>
          </cell>
          <cell r="K38">
            <v>0.28498218512361889</v>
          </cell>
          <cell r="L38">
            <v>10.853976565271562</v>
          </cell>
          <cell r="M38">
            <v>10.853976565271562</v>
          </cell>
          <cell r="N38">
            <v>181.76885347304324</v>
          </cell>
          <cell r="O38">
            <v>0.63500080151339533</v>
          </cell>
          <cell r="P38">
            <v>60.402707949956536</v>
          </cell>
          <cell r="Q38">
            <v>0.14121</v>
          </cell>
          <cell r="R38">
            <v>0</v>
          </cell>
          <cell r="S38">
            <v>0.5138287399999999</v>
          </cell>
          <cell r="U38">
            <v>128</v>
          </cell>
          <cell r="V38">
            <v>158.4</v>
          </cell>
          <cell r="W38">
            <v>0.14121</v>
          </cell>
          <cell r="X38">
            <v>0.14121</v>
          </cell>
          <cell r="Y38">
            <v>7.0605000000000001E-2</v>
          </cell>
          <cell r="AB38">
            <v>0</v>
          </cell>
          <cell r="AC38">
            <v>126.72000000000001</v>
          </cell>
          <cell r="AD38">
            <v>0.18773333333333336</v>
          </cell>
          <cell r="AE38">
            <v>0.75093333333333345</v>
          </cell>
          <cell r="AF38">
            <v>0.82153833333333348</v>
          </cell>
          <cell r="AG38">
            <v>0.97568695533333338</v>
          </cell>
          <cell r="AH38">
            <v>61.902707949956536</v>
          </cell>
          <cell r="AI38">
            <v>55.879999999999995</v>
          </cell>
          <cell r="AJ38">
            <v>16.59</v>
          </cell>
          <cell r="AK38">
            <v>10</v>
          </cell>
          <cell r="AL38">
            <v>0.25</v>
          </cell>
          <cell r="AM38">
            <v>1.4E-2</v>
          </cell>
          <cell r="AN38">
            <v>0.10143053531646729</v>
          </cell>
          <cell r="AO38">
            <v>0.2021484375</v>
          </cell>
          <cell r="AP38">
            <v>0.40572214126586914</v>
          </cell>
          <cell r="AQ38">
            <v>3.3127081083449696</v>
          </cell>
          <cell r="AR38">
            <v>3.8304539489885912</v>
          </cell>
          <cell r="AS38">
            <v>5.6863798881557246</v>
          </cell>
          <cell r="AT38">
            <v>0.55932900158483723</v>
          </cell>
          <cell r="AU38">
            <v>0.66075953690130451</v>
          </cell>
          <cell r="AV38">
            <v>4.58973309718602</v>
          </cell>
          <cell r="AW38">
            <v>225.2979965633989</v>
          </cell>
          <cell r="AX38">
            <v>0.2747592472822416</v>
          </cell>
          <cell r="AY38">
            <v>300.62280935279313</v>
          </cell>
          <cell r="AZ38" t="str">
            <v>01°25'53''</v>
          </cell>
          <cell r="BA38" t="e">
            <v>#VALUE!</v>
          </cell>
          <cell r="BB38">
            <v>0.109</v>
          </cell>
          <cell r="BC38" t="e">
            <v>#VALUE!</v>
          </cell>
          <cell r="BD38" t="e">
            <v>#VALUE!</v>
          </cell>
          <cell r="BE38" t="e">
            <v>#VALUE!</v>
          </cell>
          <cell r="BF38" t="e">
            <v>#VALUE!</v>
          </cell>
          <cell r="BG38" t="e">
            <v>#VALUE!</v>
          </cell>
          <cell r="BH38" t="e">
            <v>#VALUE!</v>
          </cell>
          <cell r="BI38" t="e">
            <v>#VALUE!</v>
          </cell>
          <cell r="BJ38" t="e">
            <v>#VALUE!</v>
          </cell>
          <cell r="BK38" t="e">
            <v>#VALUE!</v>
          </cell>
          <cell r="BL38" t="e">
            <v>#VALUE!</v>
          </cell>
          <cell r="BM38" t="e">
            <v>#VALUE!</v>
          </cell>
          <cell r="BN38">
            <v>3.0000000000086402E-2</v>
          </cell>
          <cell r="BO38">
            <v>722.92</v>
          </cell>
          <cell r="BP38">
            <v>713.65</v>
          </cell>
          <cell r="BQ38">
            <v>723.17000000000019</v>
          </cell>
          <cell r="BR38">
            <v>713.9</v>
          </cell>
          <cell r="BS38">
            <v>724.42386241618033</v>
          </cell>
          <cell r="BT38">
            <v>716.04096664480971</v>
          </cell>
          <cell r="BU38">
            <v>0</v>
          </cell>
          <cell r="BV38">
            <v>1.2538624161801408</v>
          </cell>
          <cell r="BW38">
            <v>2.1409666448097369</v>
          </cell>
          <cell r="BX38">
            <v>1.5038624161801408</v>
          </cell>
          <cell r="BY38">
            <v>250</v>
          </cell>
          <cell r="BZ38">
            <v>0.71250000000000002</v>
          </cell>
          <cell r="CA38">
            <v>0.3125</v>
          </cell>
          <cell r="CB38">
            <v>1.6974145304949388</v>
          </cell>
          <cell r="CC38">
            <v>5</v>
          </cell>
          <cell r="CD38">
            <v>1.5359804855645309</v>
          </cell>
          <cell r="CE38">
            <v>1325.5751587372772</v>
          </cell>
          <cell r="CF38">
            <v>3.1533469833290972E-2</v>
          </cell>
          <cell r="CG38">
            <v>983.46689528908655</v>
          </cell>
          <cell r="CH38">
            <v>2309.042054026364</v>
          </cell>
          <cell r="CI38">
            <v>2</v>
          </cell>
          <cell r="CJ38">
            <v>1</v>
          </cell>
          <cell r="CK38">
            <v>1.5</v>
          </cell>
          <cell r="CL38">
            <v>2345</v>
          </cell>
          <cell r="CM38">
            <v>1.476999181679977</v>
          </cell>
          <cell r="CN38">
            <v>1.5</v>
          </cell>
          <cell r="CO38">
            <v>0</v>
          </cell>
          <cell r="CP38">
            <v>3</v>
          </cell>
          <cell r="CQ38">
            <v>3</v>
          </cell>
          <cell r="DV38" t="str">
            <v>250 mm</v>
          </cell>
          <cell r="DW38">
            <v>55.879999999999995</v>
          </cell>
          <cell r="DX38" t="str">
            <v>1</v>
          </cell>
          <cell r="DY38" t="str">
            <v>CS</v>
          </cell>
          <cell r="DZ38">
            <v>722.92000000000019</v>
          </cell>
          <cell r="EA38">
            <v>713.6500000000002</v>
          </cell>
        </row>
        <row r="39">
          <cell r="AD39">
            <v>0</v>
          </cell>
          <cell r="BU39">
            <v>0</v>
          </cell>
        </row>
        <row r="40">
          <cell r="A40">
            <v>16</v>
          </cell>
          <cell r="B40" t="str">
            <v>C31</v>
          </cell>
          <cell r="C40" t="str">
            <v>C33</v>
          </cell>
          <cell r="D40">
            <v>0.22664999999999999</v>
          </cell>
          <cell r="F40">
            <v>0.22664999999999999</v>
          </cell>
          <cell r="G40">
            <v>2.33</v>
          </cell>
          <cell r="H40">
            <v>40.9</v>
          </cell>
          <cell r="I40">
            <v>6.59</v>
          </cell>
          <cell r="J40">
            <v>16.112469437652813</v>
          </cell>
          <cell r="K40">
            <v>0</v>
          </cell>
          <cell r="L40">
            <v>5</v>
          </cell>
          <cell r="M40">
            <v>10</v>
          </cell>
          <cell r="N40">
            <v>190.32831544687943</v>
          </cell>
          <cell r="O40">
            <v>0.62840869169272373</v>
          </cell>
          <cell r="P40">
            <v>27.108239279670432</v>
          </cell>
          <cell r="Q40">
            <v>0.22664999999999999</v>
          </cell>
          <cell r="R40">
            <v>0</v>
          </cell>
          <cell r="S40">
            <v>0.22664999999999999</v>
          </cell>
          <cell r="U40">
            <v>48</v>
          </cell>
          <cell r="V40">
            <v>158.4</v>
          </cell>
          <cell r="Y40">
            <v>0</v>
          </cell>
          <cell r="AB40">
            <v>0</v>
          </cell>
          <cell r="AC40">
            <v>126.72000000000001</v>
          </cell>
          <cell r="AD40">
            <v>7.0400000000000004E-2</v>
          </cell>
          <cell r="AE40">
            <v>0.28160000000000002</v>
          </cell>
          <cell r="AF40">
            <v>0.28160000000000002</v>
          </cell>
          <cell r="AG40">
            <v>0.34959499999999999</v>
          </cell>
          <cell r="AH40">
            <v>28.608239279670432</v>
          </cell>
          <cell r="AI40">
            <v>70.61999999999999</v>
          </cell>
          <cell r="AJ40">
            <v>1.85</v>
          </cell>
          <cell r="AK40">
            <v>10</v>
          </cell>
          <cell r="AL40">
            <v>0.25</v>
          </cell>
          <cell r="AM40">
            <v>1.4E-2</v>
          </cell>
          <cell r="AN40">
            <v>0.12089920043945313</v>
          </cell>
          <cell r="AO40">
            <v>0.13671875</v>
          </cell>
          <cell r="AP40">
            <v>0.4835968017578125</v>
          </cell>
          <cell r="AQ40">
            <v>1.2164087137741089</v>
          </cell>
          <cell r="AR40">
            <v>1.2647854273843198</v>
          </cell>
          <cell r="AS40">
            <v>0.7360513306886135</v>
          </cell>
          <cell r="AT40">
            <v>7.5415400557878792E-2</v>
          </cell>
          <cell r="AU40">
            <v>0.19631460099733192</v>
          </cell>
          <cell r="AV40">
            <v>1.532675101554726</v>
          </cell>
          <cell r="AW40">
            <v>75.235013115379957</v>
          </cell>
          <cell r="AX40">
            <v>0.38025166867183252</v>
          </cell>
          <cell r="AY40">
            <v>207.42299821704316</v>
          </cell>
          <cell r="AZ40" t="e">
            <v>#REF!</v>
          </cell>
          <cell r="BA40" t="e">
            <v>#REF!</v>
          </cell>
          <cell r="BB40" t="e">
            <v>#REF!</v>
          </cell>
          <cell r="BC40" t="e">
            <v>#REF!</v>
          </cell>
          <cell r="BD40" t="e">
            <v>#REF!</v>
          </cell>
          <cell r="BE40" t="e">
            <v>#REF!</v>
          </cell>
          <cell r="BF40" t="e">
            <v>#REF!</v>
          </cell>
          <cell r="BG40" t="e">
            <v>#REF!</v>
          </cell>
          <cell r="BH40" t="e">
            <v>#REF!</v>
          </cell>
          <cell r="BI40" t="e">
            <v>#REF!</v>
          </cell>
          <cell r="BJ40" t="e">
            <v>#REF!</v>
          </cell>
          <cell r="BK40" t="e">
            <v>#REF!</v>
          </cell>
          <cell r="BL40" t="e">
            <v>#REF!</v>
          </cell>
          <cell r="BM40" t="e">
            <v>#REF!</v>
          </cell>
          <cell r="BO40">
            <v>722.97</v>
          </cell>
          <cell r="BP40">
            <v>721.66</v>
          </cell>
          <cell r="BQ40">
            <v>723.21999999999991</v>
          </cell>
          <cell r="BR40">
            <v>721.91</v>
          </cell>
          <cell r="BS40">
            <v>724.42386241618033</v>
          </cell>
          <cell r="BT40">
            <v>723.14042626937749</v>
          </cell>
          <cell r="BU40">
            <v>0</v>
          </cell>
          <cell r="BV40">
            <v>1.2038624161804137</v>
          </cell>
          <cell r="BW40">
            <v>1.2304262693775172</v>
          </cell>
          <cell r="BX40">
            <v>1.4538624161804137</v>
          </cell>
          <cell r="BY40">
            <v>250</v>
          </cell>
          <cell r="BZ40">
            <v>0.71250000000000002</v>
          </cell>
          <cell r="CA40">
            <v>0.3125</v>
          </cell>
          <cell r="CB40">
            <v>1.2171443427789654</v>
          </cell>
          <cell r="CC40">
            <v>3</v>
          </cell>
          <cell r="CD40">
            <v>1.3366430013778312</v>
          </cell>
          <cell r="CE40">
            <v>1221.3993126027865</v>
          </cell>
          <cell r="CF40">
            <v>5.6723067730156784E-2</v>
          </cell>
          <cell r="CG40">
            <v>1774.0949775541274</v>
          </cell>
          <cell r="CH40">
            <v>2995.4942901569138</v>
          </cell>
          <cell r="CI40">
            <v>2</v>
          </cell>
          <cell r="CJ40">
            <v>1</v>
          </cell>
          <cell r="CK40">
            <v>1.5</v>
          </cell>
          <cell r="CL40">
            <v>2345</v>
          </cell>
          <cell r="CM40">
            <v>1.9160944286717998</v>
          </cell>
          <cell r="CN40">
            <v>2.2000000000000002</v>
          </cell>
          <cell r="CO40">
            <v>0</v>
          </cell>
          <cell r="CP40">
            <v>3</v>
          </cell>
          <cell r="CQ40">
            <v>3</v>
          </cell>
          <cell r="DV40" t="str">
            <v>250 mm</v>
          </cell>
          <cell r="DW40">
            <v>70.61999999999999</v>
          </cell>
          <cell r="DX40" t="str">
            <v>1</v>
          </cell>
          <cell r="DY40" t="str">
            <v>CS</v>
          </cell>
          <cell r="DZ40">
            <v>722.96999999999991</v>
          </cell>
          <cell r="EA40">
            <v>721.66</v>
          </cell>
        </row>
        <row r="41">
          <cell r="AD41">
            <v>0</v>
          </cell>
          <cell r="BU41">
            <v>0</v>
          </cell>
        </row>
        <row r="42">
          <cell r="A42">
            <v>17</v>
          </cell>
          <cell r="B42" t="str">
            <v>C23</v>
          </cell>
          <cell r="C42" t="str">
            <v>C25</v>
          </cell>
          <cell r="D42">
            <v>0.15017</v>
          </cell>
          <cell r="F42">
            <v>0.15017</v>
          </cell>
          <cell r="G42">
            <v>2.33</v>
          </cell>
          <cell r="H42">
            <v>55.16</v>
          </cell>
          <cell r="I42">
            <v>9.1999999999999993</v>
          </cell>
          <cell r="J42">
            <v>16.678752719361857</v>
          </cell>
          <cell r="K42">
            <v>0</v>
          </cell>
          <cell r="L42">
            <v>5</v>
          </cell>
          <cell r="M42">
            <v>10</v>
          </cell>
          <cell r="N42">
            <v>190.32831544687943</v>
          </cell>
          <cell r="O42">
            <v>0.6308165803888125</v>
          </cell>
          <cell r="P42">
            <v>18.029749148911783</v>
          </cell>
          <cell r="Q42">
            <v>0.15017</v>
          </cell>
          <cell r="R42">
            <v>0</v>
          </cell>
          <cell r="S42">
            <v>0.15017</v>
          </cell>
          <cell r="U42">
            <v>28</v>
          </cell>
          <cell r="V42">
            <v>158.4</v>
          </cell>
          <cell r="Y42">
            <v>0</v>
          </cell>
          <cell r="AB42">
            <v>0</v>
          </cell>
          <cell r="AC42">
            <v>126.72000000000001</v>
          </cell>
          <cell r="AD42">
            <v>4.1066666666666668E-2</v>
          </cell>
          <cell r="AE42">
            <v>0.16426666666666667</v>
          </cell>
          <cell r="AF42">
            <v>0.16426666666666667</v>
          </cell>
          <cell r="AG42">
            <v>0.20931766666666668</v>
          </cell>
          <cell r="AH42">
            <v>19.529749148911783</v>
          </cell>
          <cell r="AI42">
            <v>65.8</v>
          </cell>
          <cell r="AJ42">
            <v>6.63</v>
          </cell>
          <cell r="AK42">
            <v>10</v>
          </cell>
          <cell r="AL42">
            <v>0.25</v>
          </cell>
          <cell r="AM42">
            <v>1.4E-2</v>
          </cell>
          <cell r="AN42">
            <v>7.0682525634765625E-2</v>
          </cell>
          <cell r="AO42">
            <v>0.111328125</v>
          </cell>
          <cell r="AP42">
            <v>0.2827301025390625</v>
          </cell>
          <cell r="AQ42">
            <v>1.7124343110318445</v>
          </cell>
          <cell r="AR42">
            <v>2.4272341462964113</v>
          </cell>
          <cell r="AS42">
            <v>1.671114216449495</v>
          </cell>
          <cell r="AT42">
            <v>0.14946132872574455</v>
          </cell>
          <cell r="AU42">
            <v>0.22014385436051018</v>
          </cell>
          <cell r="AV42">
            <v>2.9014894935996542</v>
          </cell>
          <cell r="AW42">
            <v>142.42653246188505</v>
          </cell>
          <cell r="AX42">
            <v>0.1371215658440478</v>
          </cell>
          <cell r="AY42">
            <v>217.28082805367993</v>
          </cell>
          <cell r="AZ42" t="e">
            <v>#REF!</v>
          </cell>
          <cell r="BA42" t="e">
            <v>#REF!</v>
          </cell>
          <cell r="BB42" t="e">
            <v>#REF!</v>
          </cell>
          <cell r="BC42" t="e">
            <v>#REF!</v>
          </cell>
          <cell r="BD42" t="e">
            <v>#REF!</v>
          </cell>
          <cell r="BE42" t="e">
            <v>#REF!</v>
          </cell>
          <cell r="BF42" t="e">
            <v>#REF!</v>
          </cell>
          <cell r="BG42" t="e">
            <v>#REF!</v>
          </cell>
          <cell r="BH42" t="e">
            <v>#REF!</v>
          </cell>
          <cell r="BI42" t="e">
            <v>#REF!</v>
          </cell>
          <cell r="BJ42" t="e">
            <v>#REF!</v>
          </cell>
          <cell r="BK42" t="e">
            <v>#REF!</v>
          </cell>
          <cell r="BL42" t="e">
            <v>#REF!</v>
          </cell>
          <cell r="BM42" t="e">
            <v>#REF!</v>
          </cell>
          <cell r="BO42">
            <v>729.56</v>
          </cell>
          <cell r="BP42">
            <v>725.2</v>
          </cell>
          <cell r="BQ42">
            <v>729.81</v>
          </cell>
          <cell r="BR42">
            <v>725.45</v>
          </cell>
          <cell r="BS42">
            <v>731.01018787833573</v>
          </cell>
          <cell r="BT42">
            <v>726.6455680866585</v>
          </cell>
          <cell r="BU42">
            <v>0</v>
          </cell>
          <cell r="BV42">
            <v>1.2001878783357824</v>
          </cell>
          <cell r="BW42">
            <v>1.1955680866584544</v>
          </cell>
          <cell r="BX42">
            <v>1.4501878783357824</v>
          </cell>
          <cell r="BY42">
            <v>250</v>
          </cell>
          <cell r="BZ42">
            <v>0.71250000000000002</v>
          </cell>
          <cell r="CA42">
            <v>0.3125</v>
          </cell>
          <cell r="CB42">
            <v>1.1978779824971184</v>
          </cell>
          <cell r="CC42">
            <v>3</v>
          </cell>
          <cell r="CD42">
            <v>1.3203796703944757</v>
          </cell>
          <cell r="CE42">
            <v>1206.538185687652</v>
          </cell>
          <cell r="CF42">
            <v>5.8271510366329049E-2</v>
          </cell>
          <cell r="CG42">
            <v>1825.7620363359038</v>
          </cell>
          <cell r="CH42">
            <v>3032.3002220235558</v>
          </cell>
          <cell r="CI42">
            <v>2</v>
          </cell>
          <cell r="CJ42">
            <v>1</v>
          </cell>
          <cell r="CK42">
            <v>1.5</v>
          </cell>
          <cell r="CL42">
            <v>2345</v>
          </cell>
          <cell r="CM42">
            <v>1.939637668671784</v>
          </cell>
          <cell r="CN42">
            <v>2.2000000000000002</v>
          </cell>
          <cell r="CO42">
            <v>0</v>
          </cell>
          <cell r="CP42">
            <v>3</v>
          </cell>
          <cell r="CQ42">
            <v>3</v>
          </cell>
          <cell r="DV42" t="str">
            <v>250 mm</v>
          </cell>
          <cell r="DW42">
            <v>65.8</v>
          </cell>
          <cell r="DX42" t="str">
            <v>1</v>
          </cell>
          <cell r="DY42" t="str">
            <v>CS</v>
          </cell>
          <cell r="DZ42">
            <v>729.56</v>
          </cell>
          <cell r="EA42">
            <v>725.19999999999993</v>
          </cell>
        </row>
        <row r="43">
          <cell r="A43">
            <v>18</v>
          </cell>
          <cell r="B43" t="str">
            <v>C25</v>
          </cell>
          <cell r="C43" t="str">
            <v>C33</v>
          </cell>
          <cell r="D43">
            <v>5.2370000000000007E-2</v>
          </cell>
          <cell r="F43">
            <v>0.20254</v>
          </cell>
          <cell r="G43">
            <v>2.33</v>
          </cell>
          <cell r="K43">
            <v>0.20466031998774709</v>
          </cell>
          <cell r="L43">
            <v>10.204660319987747</v>
          </cell>
          <cell r="M43">
            <v>10.204660319987747</v>
          </cell>
          <cell r="N43">
            <v>188.17694710191361</v>
          </cell>
          <cell r="O43">
            <v>0.63371479045617207</v>
          </cell>
          <cell r="P43">
            <v>24.274898598585601</v>
          </cell>
          <cell r="Q43">
            <v>5.2370000000000007E-2</v>
          </cell>
          <cell r="R43">
            <v>0</v>
          </cell>
          <cell r="S43">
            <v>0.20254</v>
          </cell>
          <cell r="U43">
            <v>38</v>
          </cell>
          <cell r="V43">
            <v>158.4</v>
          </cell>
          <cell r="Y43">
            <v>0</v>
          </cell>
          <cell r="AB43">
            <v>0</v>
          </cell>
          <cell r="AC43">
            <v>126.72000000000001</v>
          </cell>
          <cell r="AD43">
            <v>5.5733333333333343E-2</v>
          </cell>
          <cell r="AE43">
            <v>0.22293333333333337</v>
          </cell>
          <cell r="AF43">
            <v>0.22293333333333337</v>
          </cell>
          <cell r="AG43">
            <v>0.28369533333333335</v>
          </cell>
          <cell r="AH43">
            <v>25.774898598585601</v>
          </cell>
          <cell r="AI43">
            <v>28.2</v>
          </cell>
          <cell r="AJ43">
            <v>12.34</v>
          </cell>
          <cell r="AK43">
            <v>10</v>
          </cell>
          <cell r="AL43">
            <v>0.25</v>
          </cell>
          <cell r="AM43">
            <v>1.4E-2</v>
          </cell>
          <cell r="AN43">
            <v>6.9499969482421875E-2</v>
          </cell>
          <cell r="AO43">
            <v>0.12890625</v>
          </cell>
          <cell r="AP43">
            <v>0.2779998779296875</v>
          </cell>
          <cell r="AQ43">
            <v>2.3139070461061602</v>
          </cell>
          <cell r="AR43">
            <v>3.3101075744936024</v>
          </cell>
          <cell r="AS43">
            <v>3.0655976171029766</v>
          </cell>
          <cell r="AT43">
            <v>0.27289326289601096</v>
          </cell>
          <cell r="AU43">
            <v>0.34239323237843283</v>
          </cell>
          <cell r="AV43">
            <v>3.9584195052300957</v>
          </cell>
          <cell r="AW43">
            <v>194.30846308527205</v>
          </cell>
          <cell r="AX43">
            <v>0.13264938741898399</v>
          </cell>
          <cell r="AY43">
            <v>292.53474150643109</v>
          </cell>
          <cell r="AZ43" t="str">
            <v>75°15'14''</v>
          </cell>
          <cell r="BA43" t="e">
            <v>#VALUE!</v>
          </cell>
          <cell r="BB43">
            <v>0.122</v>
          </cell>
          <cell r="BC43" t="e">
            <v>#VALUE!</v>
          </cell>
          <cell r="BD43" t="e">
            <v>#VALUE!</v>
          </cell>
          <cell r="BE43" t="e">
            <v>#VALUE!</v>
          </cell>
          <cell r="BF43" t="e">
            <v>#VALUE!</v>
          </cell>
          <cell r="BG43" t="e">
            <v>#VALUE!</v>
          </cell>
          <cell r="BH43" t="e">
            <v>#VALUE!</v>
          </cell>
          <cell r="BI43" t="e">
            <v>#VALUE!</v>
          </cell>
          <cell r="BJ43" t="e">
            <v>#VALUE!</v>
          </cell>
          <cell r="BK43" t="e">
            <v>#VALUE!</v>
          </cell>
          <cell r="BL43" t="e">
            <v>#VALUE!</v>
          </cell>
          <cell r="BM43" t="e">
            <v>#VALUE!</v>
          </cell>
          <cell r="BN43">
            <v>3.0000000000086402E-2</v>
          </cell>
          <cell r="BO43">
            <v>725.17</v>
          </cell>
          <cell r="BP43">
            <v>721.69</v>
          </cell>
          <cell r="BQ43">
            <v>725.42</v>
          </cell>
          <cell r="BR43">
            <v>721.94</v>
          </cell>
          <cell r="BS43">
            <v>726.6455680866585</v>
          </cell>
          <cell r="BT43">
            <v>723.14042626937749</v>
          </cell>
          <cell r="BU43">
            <v>0</v>
          </cell>
          <cell r="BV43">
            <v>1.2255680866585408</v>
          </cell>
          <cell r="BW43">
            <v>1.2004262693774308</v>
          </cell>
          <cell r="BX43">
            <v>1.4755680866585408</v>
          </cell>
          <cell r="BY43">
            <v>250</v>
          </cell>
          <cell r="BZ43">
            <v>0.71250000000000002</v>
          </cell>
          <cell r="CA43">
            <v>0.3125</v>
          </cell>
          <cell r="CB43">
            <v>1.2129971780179858</v>
          </cell>
          <cell r="CC43">
            <v>3</v>
          </cell>
          <cell r="CD43">
            <v>1.3331533855111526</v>
          </cell>
          <cell r="CE43">
            <v>1218.210567054113</v>
          </cell>
          <cell r="CF43">
            <v>5.705142865545243E-2</v>
          </cell>
          <cell r="CG43">
            <v>1785.023081807261</v>
          </cell>
          <cell r="CH43">
            <v>3003.2336488613737</v>
          </cell>
          <cell r="CI43">
            <v>2</v>
          </cell>
          <cell r="CJ43">
            <v>1</v>
          </cell>
          <cell r="CK43">
            <v>1.5</v>
          </cell>
          <cell r="CL43">
            <v>2345</v>
          </cell>
          <cell r="CM43">
            <v>1.9210449779497061</v>
          </cell>
          <cell r="CN43">
            <v>2.2000000000000002</v>
          </cell>
          <cell r="CO43">
            <v>0</v>
          </cell>
          <cell r="CP43">
            <v>3</v>
          </cell>
          <cell r="CQ43">
            <v>3</v>
          </cell>
          <cell r="DV43" t="str">
            <v>250 mm</v>
          </cell>
          <cell r="DW43">
            <v>28.2</v>
          </cell>
          <cell r="DX43" t="str">
            <v>1</v>
          </cell>
          <cell r="DY43" t="str">
            <v>CS</v>
          </cell>
          <cell r="DZ43">
            <v>725.17</v>
          </cell>
          <cell r="EA43">
            <v>721.68999999999994</v>
          </cell>
        </row>
        <row r="44">
          <cell r="A44">
            <v>19</v>
          </cell>
          <cell r="B44" t="str">
            <v>C33</v>
          </cell>
          <cell r="C44" t="str">
            <v>C67</v>
          </cell>
          <cell r="D44">
            <v>0.18040999999999999</v>
          </cell>
          <cell r="E44">
            <v>0.22664999999999999</v>
          </cell>
          <cell r="F44">
            <v>0.60959999999999992</v>
          </cell>
          <cell r="G44">
            <v>2.33</v>
          </cell>
          <cell r="K44">
            <v>0.29470667596082822</v>
          </cell>
          <cell r="L44">
            <v>10.499366995948575</v>
          </cell>
          <cell r="M44">
            <v>10.499366995948575</v>
          </cell>
          <cell r="N44">
            <v>185.1929562252941</v>
          </cell>
          <cell r="O44">
            <v>0.6351547450254017</v>
          </cell>
          <cell r="P44">
            <v>72.15581342063237</v>
          </cell>
          <cell r="Q44">
            <v>0.18040999999999999</v>
          </cell>
          <cell r="R44">
            <v>0.22664999999999999</v>
          </cell>
          <cell r="S44">
            <v>0.60959999999999992</v>
          </cell>
          <cell r="U44">
            <v>101</v>
          </cell>
          <cell r="V44">
            <v>158.4</v>
          </cell>
          <cell r="Y44">
            <v>0</v>
          </cell>
          <cell r="AB44">
            <v>0</v>
          </cell>
          <cell r="AC44">
            <v>126.72000000000001</v>
          </cell>
          <cell r="AD44">
            <v>0.14813333333333334</v>
          </cell>
          <cell r="AE44">
            <v>0.59253333333333336</v>
          </cell>
          <cell r="AF44">
            <v>0.59253333333333336</v>
          </cell>
          <cell r="AG44">
            <v>0.77541333333333329</v>
          </cell>
          <cell r="AH44">
            <v>73.65581342063237</v>
          </cell>
          <cell r="AI44">
            <v>60.839999999999996</v>
          </cell>
          <cell r="AJ44">
            <v>16.63</v>
          </cell>
          <cell r="AK44">
            <v>10</v>
          </cell>
          <cell r="AL44">
            <v>0.25</v>
          </cell>
          <cell r="AM44">
            <v>1.4E-2</v>
          </cell>
          <cell r="AN44">
            <v>0.11126613616943359</v>
          </cell>
          <cell r="AO44">
            <v>0.21728515625</v>
          </cell>
          <cell r="AP44">
            <v>0.44506454467773438</v>
          </cell>
          <cell r="AQ44">
            <v>3.4879624160130933</v>
          </cell>
          <cell r="AR44">
            <v>3.8167720816742068</v>
          </cell>
          <cell r="AS44">
            <v>6.1662610658442087</v>
          </cell>
          <cell r="AT44">
            <v>0.62007552576554004</v>
          </cell>
          <cell r="AU44">
            <v>0.73134166193497363</v>
          </cell>
          <cell r="AV44">
            <v>4.5952628981038357</v>
          </cell>
          <cell r="AW44">
            <v>225.56944003119924</v>
          </cell>
          <cell r="AX44">
            <v>0.32653276707361067</v>
          </cell>
          <cell r="AY44">
            <v>290.86844755831993</v>
          </cell>
          <cell r="AZ44" t="str">
            <v>01°39'59''</v>
          </cell>
          <cell r="BA44" t="e">
            <v>#VALUE!</v>
          </cell>
          <cell r="BB44">
            <v>0.38900000000000001</v>
          </cell>
          <cell r="BC44" t="e">
            <v>#VALUE!</v>
          </cell>
          <cell r="BD44" t="e">
            <v>#VALUE!</v>
          </cell>
          <cell r="BE44" t="e">
            <v>#VALUE!</v>
          </cell>
          <cell r="BF44" t="e">
            <v>#VALUE!</v>
          </cell>
          <cell r="BG44" t="e">
            <v>#VALUE!</v>
          </cell>
          <cell r="BH44" t="e">
            <v>#VALUE!</v>
          </cell>
          <cell r="BI44" t="e">
            <v>#VALUE!</v>
          </cell>
          <cell r="BJ44" t="e">
            <v>#VALUE!</v>
          </cell>
          <cell r="BK44" t="e">
            <v>#VALUE!</v>
          </cell>
          <cell r="BL44" t="e">
            <v>#VALUE!</v>
          </cell>
          <cell r="BM44" t="e">
            <v>#VALUE!</v>
          </cell>
          <cell r="BN44">
            <v>9.0000000000031832E-2</v>
          </cell>
          <cell r="BO44">
            <v>721.6</v>
          </cell>
          <cell r="BP44">
            <v>711.48</v>
          </cell>
          <cell r="BQ44">
            <v>721.85</v>
          </cell>
          <cell r="BR44">
            <v>711.73</v>
          </cell>
          <cell r="BS44">
            <v>723.14042626937749</v>
          </cell>
          <cell r="BT44">
            <v>713.82613252246881</v>
          </cell>
          <cell r="BU44">
            <v>0</v>
          </cell>
          <cell r="BV44">
            <v>1.2904262693774626</v>
          </cell>
          <cell r="BW44">
            <v>2.0961325224687926</v>
          </cell>
          <cell r="BX44">
            <v>1.5404262693774626</v>
          </cell>
          <cell r="BY44">
            <v>250</v>
          </cell>
          <cell r="BZ44">
            <v>0.71250000000000002</v>
          </cell>
          <cell r="CA44">
            <v>0.3125</v>
          </cell>
          <cell r="CB44">
            <v>1.6932793959231276</v>
          </cell>
          <cell r="CC44">
            <v>3</v>
          </cell>
          <cell r="CD44">
            <v>1.69936264337637</v>
          </cell>
          <cell r="CE44">
            <v>1552.8457204677638</v>
          </cell>
          <cell r="CF44">
            <v>3.1674311026980706E-2</v>
          </cell>
          <cell r="CG44">
            <v>987.62203178386085</v>
          </cell>
          <cell r="CH44">
            <v>2540.4677522516249</v>
          </cell>
          <cell r="CI44">
            <v>2</v>
          </cell>
          <cell r="CJ44">
            <v>1</v>
          </cell>
          <cell r="CK44">
            <v>1.5</v>
          </cell>
          <cell r="CL44">
            <v>2345</v>
          </cell>
          <cell r="CM44">
            <v>1.6250326773464552</v>
          </cell>
          <cell r="CN44">
            <v>1.9</v>
          </cell>
          <cell r="CO44">
            <v>0</v>
          </cell>
          <cell r="CP44">
            <v>3</v>
          </cell>
          <cell r="CQ44">
            <v>3</v>
          </cell>
          <cell r="DV44" t="str">
            <v>250 mm</v>
          </cell>
          <cell r="DW44">
            <v>60.839999999999996</v>
          </cell>
          <cell r="DX44" t="str">
            <v>1</v>
          </cell>
          <cell r="DY44" t="str">
            <v>CS</v>
          </cell>
          <cell r="DZ44">
            <v>721.6</v>
          </cell>
          <cell r="EA44">
            <v>711.48</v>
          </cell>
        </row>
        <row r="45">
          <cell r="AD45">
            <v>0</v>
          </cell>
        </row>
        <row r="46">
          <cell r="A46">
            <v>20</v>
          </cell>
          <cell r="B46" t="str">
            <v>C12</v>
          </cell>
          <cell r="C46" t="str">
            <v>C12'</v>
          </cell>
          <cell r="D46">
            <v>3.5287329999999999E-2</v>
          </cell>
          <cell r="F46">
            <v>3.5287329999999999E-2</v>
          </cell>
          <cell r="G46">
            <v>2.33</v>
          </cell>
          <cell r="H46">
            <v>2</v>
          </cell>
          <cell r="I46">
            <v>0.5</v>
          </cell>
          <cell r="J46">
            <v>25</v>
          </cell>
          <cell r="K46">
            <v>0</v>
          </cell>
          <cell r="L46">
            <v>5</v>
          </cell>
          <cell r="M46">
            <v>10</v>
          </cell>
          <cell r="N46">
            <v>190.32831544687943</v>
          </cell>
          <cell r="O46">
            <v>0.64127954747177229</v>
          </cell>
          <cell r="P46">
            <v>4.3069476370081059</v>
          </cell>
          <cell r="Q46">
            <v>3.5287329999999999E-2</v>
          </cell>
          <cell r="R46">
            <v>0</v>
          </cell>
          <cell r="S46">
            <v>3.5287329999999999E-2</v>
          </cell>
          <cell r="U46">
            <v>37</v>
          </cell>
          <cell r="V46">
            <v>158.4</v>
          </cell>
          <cell r="Y46">
            <v>0</v>
          </cell>
          <cell r="AB46">
            <v>0</v>
          </cell>
          <cell r="AC46">
            <v>126.72000000000001</v>
          </cell>
          <cell r="AD46">
            <v>5.4266666666666671E-2</v>
          </cell>
          <cell r="AE46">
            <v>0.21706666666666669</v>
          </cell>
          <cell r="AF46">
            <v>0.21706666666666669</v>
          </cell>
          <cell r="AG46">
            <v>0.22765286566666668</v>
          </cell>
          <cell r="AH46">
            <v>5.8069476370081059</v>
          </cell>
          <cell r="AI46">
            <v>26.01</v>
          </cell>
          <cell r="AJ46">
            <v>27.57</v>
          </cell>
          <cell r="AK46">
            <v>10</v>
          </cell>
          <cell r="AL46">
            <v>0.25</v>
          </cell>
          <cell r="AM46">
            <v>1.4E-2</v>
          </cell>
          <cell r="AN46">
            <v>2.7177333831787109E-2</v>
          </cell>
          <cell r="AO46">
            <v>5.859375E-2</v>
          </cell>
          <cell r="AP46">
            <v>0.10870933532714844</v>
          </cell>
          <cell r="AQ46">
            <v>2.0110455118769117</v>
          </cell>
          <cell r="AR46">
            <v>4.7098598368689482</v>
          </cell>
          <cell r="AS46">
            <v>3.0715747459432405</v>
          </cell>
          <cell r="AT46">
            <v>0.20613170493579358</v>
          </cell>
          <cell r="AU46">
            <v>0.23330903876758069</v>
          </cell>
          <cell r="AV46">
            <v>5.9167418489490373</v>
          </cell>
          <cell r="AW46">
            <v>290.43738634133723</v>
          </cell>
          <cell r="AX46">
            <v>1.9993802141517265E-2</v>
          </cell>
          <cell r="AY46">
            <v>300.85154633626621</v>
          </cell>
          <cell r="AZ46" t="e">
            <v>#REF!</v>
          </cell>
          <cell r="BA46" t="e">
            <v>#REF!</v>
          </cell>
          <cell r="BB46" t="e">
            <v>#REF!</v>
          </cell>
          <cell r="BC46" t="e">
            <v>#REF!</v>
          </cell>
          <cell r="BD46" t="e">
            <v>#REF!</v>
          </cell>
          <cell r="BE46" t="e">
            <v>#REF!</v>
          </cell>
          <cell r="BF46" t="e">
            <v>#REF!</v>
          </cell>
          <cell r="BG46" t="e">
            <v>#REF!</v>
          </cell>
          <cell r="BH46" t="e">
            <v>#REF!</v>
          </cell>
          <cell r="BI46" t="e">
            <v>#REF!</v>
          </cell>
          <cell r="BJ46" t="e">
            <v>#REF!</v>
          </cell>
          <cell r="BK46" t="e">
            <v>#REF!</v>
          </cell>
          <cell r="BL46" t="e">
            <v>#REF!</v>
          </cell>
          <cell r="BM46" t="e">
            <v>#REF!</v>
          </cell>
          <cell r="BO46">
            <v>762.75</v>
          </cell>
          <cell r="BP46">
            <v>755.58</v>
          </cell>
          <cell r="BQ46">
            <v>763</v>
          </cell>
          <cell r="BR46">
            <v>755.83</v>
          </cell>
          <cell r="BS46">
            <v>764.2</v>
          </cell>
          <cell r="BT46">
            <v>757.0318794051841</v>
          </cell>
          <cell r="BV46">
            <v>1.2000000000000455</v>
          </cell>
          <cell r="BW46">
            <v>1.2018794051840587</v>
          </cell>
          <cell r="BX46">
            <v>1.4500000000000455</v>
          </cell>
          <cell r="BY46">
            <v>250</v>
          </cell>
          <cell r="BZ46">
            <v>0.71250000000000002</v>
          </cell>
          <cell r="CA46">
            <v>0.3125</v>
          </cell>
          <cell r="CB46">
            <v>1.2009397025920521</v>
          </cell>
          <cell r="CC46">
            <v>3</v>
          </cell>
          <cell r="CD46">
            <v>1.3229729882135766</v>
          </cell>
          <cell r="CE46">
            <v>1208.9079108860371</v>
          </cell>
          <cell r="CF46">
            <v>5.8021485266788297E-2</v>
          </cell>
          <cell r="CG46">
            <v>1817.3964985485459</v>
          </cell>
          <cell r="CH46">
            <v>3026.3044094345832</v>
          </cell>
          <cell r="CI46">
            <v>2</v>
          </cell>
          <cell r="CJ46">
            <v>1</v>
          </cell>
          <cell r="CK46">
            <v>1.5</v>
          </cell>
          <cell r="CL46">
            <v>2345</v>
          </cell>
          <cell r="CM46">
            <v>1.9358023940946163</v>
          </cell>
          <cell r="CN46">
            <v>2.2000000000000002</v>
          </cell>
          <cell r="CO46">
            <v>0</v>
          </cell>
          <cell r="CP46">
            <v>3</v>
          </cell>
          <cell r="CQ46">
            <v>3</v>
          </cell>
          <cell r="DV46" t="str">
            <v>250 mm</v>
          </cell>
          <cell r="DW46">
            <v>26.01</v>
          </cell>
          <cell r="DX46" t="str">
            <v>1</v>
          </cell>
          <cell r="DY46" t="str">
            <v>CS</v>
          </cell>
          <cell r="DZ46">
            <v>762.75</v>
          </cell>
          <cell r="EA46">
            <v>755.58</v>
          </cell>
        </row>
        <row r="47">
          <cell r="A47">
            <v>21</v>
          </cell>
          <cell r="B47" t="str">
            <v>C12'</v>
          </cell>
          <cell r="C47" t="str">
            <v>C3</v>
          </cell>
          <cell r="D47">
            <v>2.75E-2</v>
          </cell>
          <cell r="F47">
            <v>6.2787330000000002E-2</v>
          </cell>
          <cell r="G47">
            <v>2.33</v>
          </cell>
          <cell r="K47">
            <v>0.23388857072674005</v>
          </cell>
          <cell r="L47">
            <v>10.233888570726741</v>
          </cell>
          <cell r="M47">
            <v>10.233888570726741</v>
          </cell>
          <cell r="N47">
            <v>187.8751102612004</v>
          </cell>
          <cell r="O47">
            <v>0.63944170787771715</v>
          </cell>
          <cell r="P47">
            <v>7.6106651247693566</v>
          </cell>
          <cell r="Q47">
            <v>2.75E-2</v>
          </cell>
          <cell r="R47">
            <v>0</v>
          </cell>
          <cell r="S47">
            <v>6.2787330000000002E-2</v>
          </cell>
          <cell r="U47">
            <v>47</v>
          </cell>
          <cell r="V47">
            <v>158.4</v>
          </cell>
          <cell r="Y47">
            <v>0</v>
          </cell>
          <cell r="AB47">
            <v>0</v>
          </cell>
          <cell r="AC47">
            <v>126.72000000000001</v>
          </cell>
          <cell r="AD47">
            <v>6.8933333333333346E-2</v>
          </cell>
          <cell r="AE47">
            <v>0.27573333333333339</v>
          </cell>
          <cell r="AF47">
            <v>0.27573333333333339</v>
          </cell>
          <cell r="AG47">
            <v>0.29456953233333338</v>
          </cell>
          <cell r="AH47">
            <v>9.1106651247693566</v>
          </cell>
          <cell r="AI47">
            <v>29.61</v>
          </cell>
          <cell r="AJ47">
            <v>23.78</v>
          </cell>
          <cell r="AK47">
            <v>10</v>
          </cell>
          <cell r="AL47">
            <v>0.25</v>
          </cell>
          <cell r="AM47">
            <v>1.4E-2</v>
          </cell>
          <cell r="AN47">
            <v>3.5136222839355469E-2</v>
          </cell>
          <cell r="AO47">
            <v>7.421875E-2</v>
          </cell>
          <cell r="AP47">
            <v>0.14054489135742188</v>
          </cell>
          <cell r="AQ47">
            <v>2.1688171851267861</v>
          </cell>
          <cell r="AR47">
            <v>4.4498565399843235</v>
          </cell>
          <cell r="AS47">
            <v>3.2971118580376624</v>
          </cell>
          <cell r="AT47">
            <v>0.23974352612136982</v>
          </cell>
          <cell r="AU47">
            <v>0.27487974896072531</v>
          </cell>
          <cell r="AV47">
            <v>5.4950312078151384</v>
          </cell>
          <cell r="AW47">
            <v>269.73671365185447</v>
          </cell>
          <cell r="AX47">
            <v>3.3776140449788265E-2</v>
          </cell>
          <cell r="AY47">
            <v>300.8198498220699</v>
          </cell>
          <cell r="AZ47" t="str">
            <v>00°00'00''</v>
          </cell>
          <cell r="BA47" t="e">
            <v>#VALUE!</v>
          </cell>
          <cell r="BB47">
            <v>4.2000000000000003E-2</v>
          </cell>
          <cell r="BC47" t="e">
            <v>#VALUE!</v>
          </cell>
          <cell r="BD47" t="e">
            <v>#VALUE!</v>
          </cell>
          <cell r="BE47" t="e">
            <v>#VALUE!</v>
          </cell>
          <cell r="BF47" t="e">
            <v>#VALUE!</v>
          </cell>
          <cell r="BG47" t="e">
            <v>#VALUE!</v>
          </cell>
          <cell r="BH47" t="e">
            <v>#VALUE!</v>
          </cell>
          <cell r="BI47" t="e">
            <v>#VALUE!</v>
          </cell>
          <cell r="BJ47" t="e">
            <v>#VALUE!</v>
          </cell>
          <cell r="BK47" t="e">
            <v>#VALUE!</v>
          </cell>
          <cell r="BL47" t="e">
            <v>#VALUE!</v>
          </cell>
          <cell r="BM47" t="e">
            <v>#VALUE!</v>
          </cell>
          <cell r="BN47">
            <v>3.0000000000086402E-2</v>
          </cell>
          <cell r="BO47">
            <v>755.55</v>
          </cell>
          <cell r="BP47">
            <v>748.51</v>
          </cell>
          <cell r="BQ47">
            <v>755.80000000000007</v>
          </cell>
          <cell r="BR47">
            <v>748.76</v>
          </cell>
          <cell r="BS47">
            <v>757.0318794051841</v>
          </cell>
          <cell r="BT47">
            <v>749.96</v>
          </cell>
          <cell r="BU47">
            <v>0</v>
          </cell>
          <cell r="BV47">
            <v>1.2318794051840314</v>
          </cell>
          <cell r="BW47">
            <v>1.2000000000000455</v>
          </cell>
          <cell r="BX47">
            <v>1.4818794051840314</v>
          </cell>
          <cell r="BY47">
            <v>250</v>
          </cell>
          <cell r="BZ47">
            <v>0.71250000000000002</v>
          </cell>
          <cell r="CA47">
            <v>0.3125</v>
          </cell>
          <cell r="CB47">
            <v>1.2159397025920384</v>
          </cell>
          <cell r="CC47">
            <v>3</v>
          </cell>
          <cell r="CD47">
            <v>1.3356299893691448</v>
          </cell>
          <cell r="CE47">
            <v>1220.4736412232239</v>
          </cell>
          <cell r="CF47">
            <v>5.6818172166060221E-2</v>
          </cell>
          <cell r="CG47">
            <v>1777.2585512036121</v>
          </cell>
          <cell r="CH47">
            <v>2997.7321924268363</v>
          </cell>
          <cell r="CI47">
            <v>2</v>
          </cell>
          <cell r="CJ47">
            <v>1</v>
          </cell>
          <cell r="CK47">
            <v>1.5</v>
          </cell>
          <cell r="CL47">
            <v>2345</v>
          </cell>
          <cell r="CM47">
            <v>1.9175259226610892</v>
          </cell>
          <cell r="CN47">
            <v>2.2000000000000002</v>
          </cell>
          <cell r="CO47">
            <v>0</v>
          </cell>
          <cell r="CP47">
            <v>3</v>
          </cell>
          <cell r="CQ47">
            <v>3</v>
          </cell>
          <cell r="DV47" t="str">
            <v>250 mm</v>
          </cell>
          <cell r="DW47">
            <v>29.61</v>
          </cell>
          <cell r="DX47" t="str">
            <v>1</v>
          </cell>
          <cell r="DY47" t="str">
            <v>CS</v>
          </cell>
          <cell r="DZ47">
            <v>755.55000000000007</v>
          </cell>
          <cell r="EA47">
            <v>748.5100000000001</v>
          </cell>
        </row>
        <row r="48">
          <cell r="A48">
            <v>22</v>
          </cell>
          <cell r="B48" t="str">
            <v>C3</v>
          </cell>
          <cell r="C48" t="str">
            <v>C7</v>
          </cell>
          <cell r="D48">
            <v>4.9415000000000001E-2</v>
          </cell>
          <cell r="F48">
            <v>0.11220233</v>
          </cell>
          <cell r="G48">
            <v>2.33</v>
          </cell>
          <cell r="K48">
            <v>0.32639323809582649</v>
          </cell>
          <cell r="L48">
            <v>10.560281808822568</v>
          </cell>
          <cell r="M48">
            <v>10.560281808822568</v>
          </cell>
          <cell r="N48">
            <v>184.59219855738536</v>
          </cell>
          <cell r="O48">
            <v>0.63737040574488801</v>
          </cell>
          <cell r="P48">
            <v>13.424517990734699</v>
          </cell>
          <cell r="Q48">
            <v>4.9415000000000001E-2</v>
          </cell>
          <cell r="R48">
            <v>0</v>
          </cell>
          <cell r="S48">
            <v>0.11220233</v>
          </cell>
          <cell r="U48">
            <v>59</v>
          </cell>
          <cell r="V48">
            <v>158.4</v>
          </cell>
          <cell r="Y48">
            <v>0</v>
          </cell>
          <cell r="AB48">
            <v>0</v>
          </cell>
          <cell r="AC48">
            <v>126.72000000000001</v>
          </cell>
          <cell r="AD48">
            <v>8.6533333333333337E-2</v>
          </cell>
          <cell r="AE48">
            <v>0.34613333333333335</v>
          </cell>
          <cell r="AF48">
            <v>0.34613333333333335</v>
          </cell>
          <cell r="AG48">
            <v>0.37979403233333336</v>
          </cell>
          <cell r="AH48">
            <v>14.924517990734699</v>
          </cell>
          <cell r="AI48">
            <v>44.709999999999994</v>
          </cell>
          <cell r="AJ48">
            <v>19.68</v>
          </cell>
          <cell r="AK48">
            <v>10</v>
          </cell>
          <cell r="AL48">
            <v>0.25</v>
          </cell>
          <cell r="AM48">
            <v>1.4E-2</v>
          </cell>
          <cell r="AN48">
            <v>4.7093391418457031E-2</v>
          </cell>
          <cell r="AO48">
            <v>9.765625E-2</v>
          </cell>
          <cell r="AP48">
            <v>0.18837356567382813</v>
          </cell>
          <cell r="AQ48">
            <v>2.3268246403969663</v>
          </cell>
          <cell r="AR48">
            <v>4.097928860534088</v>
          </cell>
          <cell r="AS48">
            <v>3.4710447574515459</v>
          </cell>
          <cell r="AT48">
            <v>0.27594867008962648</v>
          </cell>
          <cell r="AU48">
            <v>0.32304206150808351</v>
          </cell>
          <cell r="AV48">
            <v>4.99892688965961</v>
          </cell>
          <cell r="AW48">
            <v>245.3842498810485</v>
          </cell>
          <cell r="AX48">
            <v>6.0821010305141629E-2</v>
          </cell>
          <cell r="AY48">
            <v>295.26330877890359</v>
          </cell>
          <cell r="AZ48" t="str">
            <v>05°33'24''</v>
          </cell>
          <cell r="BA48" t="e">
            <v>#VALUE!</v>
          </cell>
          <cell r="BB48">
            <v>4.8000000000000001E-2</v>
          </cell>
          <cell r="BC48" t="e">
            <v>#VALUE!</v>
          </cell>
          <cell r="BD48" t="e">
            <v>#VALUE!</v>
          </cell>
          <cell r="BE48" t="e">
            <v>#VALUE!</v>
          </cell>
          <cell r="BF48" t="e">
            <v>#VALUE!</v>
          </cell>
          <cell r="BG48" t="e">
            <v>#VALUE!</v>
          </cell>
          <cell r="BH48" t="e">
            <v>#VALUE!</v>
          </cell>
          <cell r="BI48" t="e">
            <v>#VALUE!</v>
          </cell>
          <cell r="BJ48" t="e">
            <v>#VALUE!</v>
          </cell>
          <cell r="BK48" t="e">
            <v>#VALUE!</v>
          </cell>
          <cell r="BL48" t="e">
            <v>#VALUE!</v>
          </cell>
          <cell r="BM48" t="e">
            <v>#VALUE!</v>
          </cell>
          <cell r="BN48">
            <v>2.9999999999972715E-2</v>
          </cell>
          <cell r="BO48">
            <v>748.48</v>
          </cell>
          <cell r="BP48">
            <v>739.68</v>
          </cell>
          <cell r="BQ48">
            <v>748.73000000000013</v>
          </cell>
          <cell r="BR48">
            <v>739.93</v>
          </cell>
          <cell r="BS48">
            <v>749.96</v>
          </cell>
          <cell r="BT48">
            <v>741.13388318292118</v>
          </cell>
          <cell r="BU48">
            <v>0</v>
          </cell>
          <cell r="BV48">
            <v>1.2299999999999045</v>
          </cell>
          <cell r="BW48">
            <v>1.2038831829212313</v>
          </cell>
          <cell r="BX48">
            <v>1.4799999999999045</v>
          </cell>
          <cell r="BY48">
            <v>250</v>
          </cell>
          <cell r="BZ48">
            <v>0.71250000000000002</v>
          </cell>
          <cell r="CA48">
            <v>0.3125</v>
          </cell>
          <cell r="CB48">
            <v>1.2169415914605679</v>
          </cell>
          <cell r="CC48">
            <v>3</v>
          </cell>
          <cell r="CD48">
            <v>1.3364725386924601</v>
          </cell>
          <cell r="CE48">
            <v>1221.2435469970696</v>
          </cell>
          <cell r="CF48">
            <v>5.673905888214148E-2</v>
          </cell>
          <cell r="CG48">
            <v>1774.6268206514642</v>
          </cell>
          <cell r="CH48">
            <v>2995.8703676485338</v>
          </cell>
          <cell r="CI48">
            <v>2</v>
          </cell>
          <cell r="CJ48">
            <v>1</v>
          </cell>
          <cell r="CK48">
            <v>1.5</v>
          </cell>
          <cell r="CL48">
            <v>2345</v>
          </cell>
          <cell r="CM48">
            <v>1.916334989967079</v>
          </cell>
          <cell r="CN48">
            <v>2.2000000000000002</v>
          </cell>
          <cell r="CO48">
            <v>0</v>
          </cell>
          <cell r="CP48">
            <v>3</v>
          </cell>
          <cell r="CQ48">
            <v>3</v>
          </cell>
          <cell r="DV48" t="str">
            <v>250 mm</v>
          </cell>
          <cell r="DW48">
            <v>44.709999999999994</v>
          </cell>
          <cell r="DX48" t="str">
            <v>1</v>
          </cell>
          <cell r="DY48" t="str">
            <v>CS</v>
          </cell>
          <cell r="DZ48">
            <v>748.48000000000013</v>
          </cell>
          <cell r="EA48">
            <v>739.68000000000018</v>
          </cell>
        </row>
        <row r="49">
          <cell r="A49">
            <v>23</v>
          </cell>
          <cell r="B49" t="str">
            <v>C7</v>
          </cell>
          <cell r="C49" t="str">
            <v>C13</v>
          </cell>
          <cell r="D49">
            <v>4.1735000000000001E-2</v>
          </cell>
          <cell r="F49">
            <v>0.15393733000000001</v>
          </cell>
          <cell r="G49">
            <v>2.33</v>
          </cell>
          <cell r="K49">
            <v>0.27985885078988287</v>
          </cell>
          <cell r="L49">
            <v>10.84014065961245</v>
          </cell>
          <cell r="M49">
            <v>10.84014065961245</v>
          </cell>
          <cell r="N49">
            <v>181.89921299716585</v>
          </cell>
          <cell r="O49">
            <v>0.63589456779355902</v>
          </cell>
          <cell r="P49">
            <v>18.251952079650028</v>
          </cell>
          <cell r="Q49">
            <v>4.1735000000000001E-2</v>
          </cell>
          <cell r="R49">
            <v>0</v>
          </cell>
          <cell r="S49">
            <v>0.15393733000000001</v>
          </cell>
          <cell r="U49">
            <v>70</v>
          </cell>
          <cell r="V49">
            <v>158.4</v>
          </cell>
          <cell r="Y49">
            <v>0</v>
          </cell>
          <cell r="AB49">
            <v>0</v>
          </cell>
          <cell r="AC49">
            <v>126.72000000000001</v>
          </cell>
          <cell r="AD49">
            <v>0.10266666666666668</v>
          </cell>
          <cell r="AE49">
            <v>0.41066666666666674</v>
          </cell>
          <cell r="AF49">
            <v>0.41066666666666674</v>
          </cell>
          <cell r="AG49">
            <v>0.45684786566666674</v>
          </cell>
          <cell r="AH49">
            <v>19.751952079650028</v>
          </cell>
          <cell r="AI49">
            <v>39.479999999999997</v>
          </cell>
          <cell r="AJ49">
            <v>16.690000000000001</v>
          </cell>
          <cell r="AK49">
            <v>10</v>
          </cell>
          <cell r="AL49">
            <v>0.25</v>
          </cell>
          <cell r="AM49">
            <v>1.4E-2</v>
          </cell>
          <cell r="AN49">
            <v>5.6341648101806641E-2</v>
          </cell>
          <cell r="AO49">
            <v>0.11328125</v>
          </cell>
          <cell r="AP49">
            <v>0.22536659240722656</v>
          </cell>
          <cell r="AQ49">
            <v>2.3837071682910946</v>
          </cell>
          <cell r="AR49">
            <v>3.8181011314435862</v>
          </cell>
          <cell r="AS49">
            <v>3.4546249515651901</v>
          </cell>
          <cell r="AT49">
            <v>0.28960549766372823</v>
          </cell>
          <cell r="AU49">
            <v>0.34594714576553487</v>
          </cell>
          <cell r="AV49">
            <v>4.6035451449526361</v>
          </cell>
          <cell r="AW49">
            <v>225.97599387269003</v>
          </cell>
          <cell r="AX49">
            <v>8.7407302612762708E-2</v>
          </cell>
          <cell r="AY49">
            <v>310.67702155637988</v>
          </cell>
          <cell r="AZ49" t="str">
            <v>15°24'49''</v>
          </cell>
          <cell r="BA49" t="e">
            <v>#VALUE!</v>
          </cell>
          <cell r="BB49">
            <v>2.3E-2</v>
          </cell>
          <cell r="BC49" t="e">
            <v>#VALUE!</v>
          </cell>
          <cell r="BD49" t="e">
            <v>#VALUE!</v>
          </cell>
          <cell r="BE49" t="e">
            <v>#VALUE!</v>
          </cell>
          <cell r="BF49" t="e">
            <v>#VALUE!</v>
          </cell>
          <cell r="BG49" t="e">
            <v>#VALUE!</v>
          </cell>
          <cell r="BH49" t="e">
            <v>#VALUE!</v>
          </cell>
          <cell r="BI49" t="e">
            <v>#VALUE!</v>
          </cell>
          <cell r="BJ49" t="e">
            <v>#VALUE!</v>
          </cell>
          <cell r="BK49" t="e">
            <v>#VALUE!</v>
          </cell>
          <cell r="BL49" t="e">
            <v>#VALUE!</v>
          </cell>
          <cell r="BM49" t="e">
            <v>#VALUE!</v>
          </cell>
          <cell r="BN49">
            <v>2.9999999999972715E-2</v>
          </cell>
          <cell r="BO49">
            <v>739.65</v>
          </cell>
          <cell r="BP49">
            <v>733.06</v>
          </cell>
          <cell r="BQ49">
            <v>739.9000000000002</v>
          </cell>
          <cell r="BR49">
            <v>733.31</v>
          </cell>
          <cell r="BS49">
            <v>741.13388318292118</v>
          </cell>
          <cell r="BT49">
            <v>734.50553245312699</v>
          </cell>
          <cell r="BU49">
            <v>0</v>
          </cell>
          <cell r="BV49">
            <v>1.2338831829209767</v>
          </cell>
          <cell r="BW49">
            <v>1.1955324531270435</v>
          </cell>
          <cell r="BX49">
            <v>1.4838831829209767</v>
          </cell>
          <cell r="BY49">
            <v>250</v>
          </cell>
          <cell r="BZ49">
            <v>0.71250000000000002</v>
          </cell>
          <cell r="CA49">
            <v>0.3125</v>
          </cell>
          <cell r="CB49">
            <v>1.2147078180240101</v>
          </cell>
          <cell r="CC49">
            <v>4</v>
          </cell>
          <cell r="CD49">
            <v>1.2359137859675828</v>
          </cell>
          <cell r="CE49">
            <v>1223.4677479198313</v>
          </cell>
          <cell r="CF49">
            <v>5.6915660554941683E-2</v>
          </cell>
          <cell r="CG49">
            <v>1780.5027587328048</v>
          </cell>
          <cell r="CH49">
            <v>3003.9705066526358</v>
          </cell>
          <cell r="CI49">
            <v>2</v>
          </cell>
          <cell r="CJ49">
            <v>1</v>
          </cell>
          <cell r="CK49">
            <v>1.5</v>
          </cell>
          <cell r="CL49">
            <v>2345</v>
          </cell>
          <cell r="CM49">
            <v>1.9215163155560568</v>
          </cell>
          <cell r="CN49">
            <v>2.2000000000000002</v>
          </cell>
          <cell r="CO49">
            <v>0</v>
          </cell>
          <cell r="CP49">
            <v>3</v>
          </cell>
          <cell r="CQ49">
            <v>3</v>
          </cell>
          <cell r="DV49" t="str">
            <v>250 mm</v>
          </cell>
          <cell r="DW49">
            <v>39.479999999999997</v>
          </cell>
          <cell r="DX49" t="str">
            <v>1</v>
          </cell>
          <cell r="DY49" t="str">
            <v>CS</v>
          </cell>
          <cell r="DZ49">
            <v>739.6500000000002</v>
          </cell>
          <cell r="EA49">
            <v>733.06000000000017</v>
          </cell>
        </row>
        <row r="50">
          <cell r="A50">
            <v>24</v>
          </cell>
          <cell r="B50" t="str">
            <v>C13</v>
          </cell>
          <cell r="C50" t="str">
            <v>C21</v>
          </cell>
          <cell r="D50">
            <v>6.2204999999999996E-2</v>
          </cell>
          <cell r="F50">
            <v>0.21614232999999999</v>
          </cell>
          <cell r="G50">
            <v>2.33</v>
          </cell>
          <cell r="K50">
            <v>0.44690175867593745</v>
          </cell>
          <cell r="L50">
            <v>11.287042418288387</v>
          </cell>
          <cell r="M50">
            <v>11.287042418288387</v>
          </cell>
          <cell r="N50">
            <v>177.81373111169739</v>
          </cell>
          <cell r="O50">
            <v>0.63040507940781598</v>
          </cell>
          <cell r="P50">
            <v>25.224801604341405</v>
          </cell>
          <cell r="Q50">
            <v>6.2204999999999996E-2</v>
          </cell>
          <cell r="R50">
            <v>0</v>
          </cell>
          <cell r="S50">
            <v>0.21614232999999999</v>
          </cell>
          <cell r="U50">
            <v>126</v>
          </cell>
          <cell r="V50">
            <v>158.4</v>
          </cell>
          <cell r="Y50">
            <v>0</v>
          </cell>
          <cell r="AB50">
            <v>0</v>
          </cell>
          <cell r="AC50">
            <v>126.72000000000001</v>
          </cell>
          <cell r="AD50">
            <v>0.18480000000000002</v>
          </cell>
          <cell r="AE50">
            <v>0.73920000000000008</v>
          </cell>
          <cell r="AF50">
            <v>0.73920000000000008</v>
          </cell>
          <cell r="AG50">
            <v>0.80404269900000003</v>
          </cell>
          <cell r="AH50">
            <v>26.724801604341405</v>
          </cell>
          <cell r="AI50">
            <v>47.919999999999995</v>
          </cell>
          <cell r="AJ50">
            <v>5.82</v>
          </cell>
          <cell r="AK50">
            <v>10</v>
          </cell>
          <cell r="AL50">
            <v>0.25</v>
          </cell>
          <cell r="AM50">
            <v>1.4E-2</v>
          </cell>
          <cell r="AN50">
            <v>8.5892915725708008E-2</v>
          </cell>
          <cell r="AO50">
            <v>0.1318359375</v>
          </cell>
          <cell r="AP50">
            <v>0.34357166290283203</v>
          </cell>
          <cell r="AQ50">
            <v>1.7901432372642707</v>
          </cell>
          <cell r="AR50">
            <v>2.2774644364993923</v>
          </cell>
          <cell r="AS50">
            <v>1.7322347891120302</v>
          </cell>
          <cell r="AT50">
            <v>0.16333398623460768</v>
          </cell>
          <cell r="AU50">
            <v>0.24922690196031569</v>
          </cell>
          <cell r="AV50">
            <v>2.7184774223727368</v>
          </cell>
          <cell r="AW50">
            <v>133.44294842306104</v>
          </cell>
          <cell r="AX50">
            <v>0.20027136630415562</v>
          </cell>
          <cell r="AY50">
            <v>216.68132208095028</v>
          </cell>
          <cell r="AZ50" t="str">
            <v>93°59'45''</v>
          </cell>
          <cell r="BA50" t="e">
            <v>#VALUE!</v>
          </cell>
          <cell r="BB50">
            <v>1E-3</v>
          </cell>
          <cell r="BC50" t="e">
            <v>#VALUE!</v>
          </cell>
          <cell r="BD50" t="e">
            <v>#VALUE!</v>
          </cell>
          <cell r="BE50" t="e">
            <v>#VALUE!</v>
          </cell>
          <cell r="BF50" t="e">
            <v>#VALUE!</v>
          </cell>
          <cell r="BG50" t="e">
            <v>#VALUE!</v>
          </cell>
          <cell r="BH50" t="e">
            <v>#VALUE!</v>
          </cell>
          <cell r="BI50" t="e">
            <v>#VALUE!</v>
          </cell>
          <cell r="BJ50" t="e">
            <v>#VALUE!</v>
          </cell>
          <cell r="BK50" t="e">
            <v>#VALUE!</v>
          </cell>
          <cell r="BL50" t="e">
            <v>#VALUE!</v>
          </cell>
          <cell r="BM50" t="e">
            <v>#VALUE!</v>
          </cell>
          <cell r="BN50">
            <v>2.9999999999972715E-2</v>
          </cell>
          <cell r="BO50">
            <v>733.03</v>
          </cell>
          <cell r="BP50">
            <v>730.24</v>
          </cell>
          <cell r="BQ50">
            <v>733.2800000000002</v>
          </cell>
          <cell r="BR50">
            <v>730.49</v>
          </cell>
          <cell r="BS50">
            <v>734.50553245312699</v>
          </cell>
          <cell r="BT50">
            <v>731.7213043486762</v>
          </cell>
          <cell r="BU50">
            <v>0</v>
          </cell>
          <cell r="BV50">
            <v>1.2255324531267888</v>
          </cell>
          <cell r="BW50">
            <v>1.2313043486761899</v>
          </cell>
          <cell r="BX50">
            <v>1.4755324531267888</v>
          </cell>
          <cell r="BY50">
            <v>250</v>
          </cell>
          <cell r="BZ50">
            <v>0.71250000000000002</v>
          </cell>
          <cell r="CA50">
            <v>0.3125</v>
          </cell>
          <cell r="CB50">
            <v>1.2284184009014893</v>
          </cell>
          <cell r="CC50">
            <v>5</v>
          </cell>
          <cell r="CD50">
            <v>1.2456063212141935</v>
          </cell>
          <cell r="CE50">
            <v>1074.9777178066179</v>
          </cell>
          <cell r="CF50">
            <v>5.5843801331532439E-2</v>
          </cell>
          <cell r="CG50">
            <v>1744.9078781321589</v>
          </cell>
          <cell r="CH50">
            <v>2819.8855959387765</v>
          </cell>
          <cell r="CI50">
            <v>2</v>
          </cell>
          <cell r="CJ50">
            <v>1</v>
          </cell>
          <cell r="CK50">
            <v>1.5</v>
          </cell>
          <cell r="CL50">
            <v>2345</v>
          </cell>
          <cell r="CM50">
            <v>1.8037647735216054</v>
          </cell>
          <cell r="CN50">
            <v>1.9</v>
          </cell>
          <cell r="CO50">
            <v>0</v>
          </cell>
          <cell r="CP50">
            <v>3</v>
          </cell>
          <cell r="CQ50">
            <v>3</v>
          </cell>
          <cell r="DV50" t="str">
            <v>250 mm</v>
          </cell>
          <cell r="DW50">
            <v>47.919999999999995</v>
          </cell>
          <cell r="DX50" t="str">
            <v>1</v>
          </cell>
          <cell r="DY50" t="str">
            <v>CS</v>
          </cell>
          <cell r="DZ50">
            <v>733.0300000000002</v>
          </cell>
          <cell r="EA50">
            <v>730.24000000000024</v>
          </cell>
        </row>
        <row r="51">
          <cell r="A51">
            <v>25</v>
          </cell>
          <cell r="B51" t="str">
            <v>C21</v>
          </cell>
          <cell r="C51" t="str">
            <v>C29</v>
          </cell>
          <cell r="D51">
            <v>0.10802</v>
          </cell>
          <cell r="E51">
            <v>0.51816958000000002</v>
          </cell>
          <cell r="F51">
            <v>0.84233190999999996</v>
          </cell>
          <cell r="G51">
            <v>2.33</v>
          </cell>
          <cell r="K51">
            <v>0.22332432585652517</v>
          </cell>
          <cell r="L51">
            <v>11.510366744144912</v>
          </cell>
          <cell r="M51">
            <v>11.510366744144912</v>
          </cell>
          <cell r="N51">
            <v>175.8642761389207</v>
          </cell>
          <cell r="O51">
            <v>0.63544809547176107</v>
          </cell>
          <cell r="P51">
            <v>95.203127368996888</v>
          </cell>
          <cell r="Q51">
            <v>0.10802</v>
          </cell>
          <cell r="R51">
            <v>0.51816958000000002</v>
          </cell>
          <cell r="S51">
            <v>0.84233190999999996</v>
          </cell>
          <cell r="U51">
            <v>486</v>
          </cell>
          <cell r="V51">
            <v>158.4</v>
          </cell>
          <cell r="W51">
            <v>0.10802</v>
          </cell>
          <cell r="X51">
            <v>0.10802</v>
          </cell>
          <cell r="Y51">
            <v>5.4010000000000002E-2</v>
          </cell>
          <cell r="AB51">
            <v>0</v>
          </cell>
          <cell r="AC51">
            <v>126.72000000000001</v>
          </cell>
          <cell r="AD51">
            <v>0.7128000000000001</v>
          </cell>
          <cell r="AE51">
            <v>2.8373281955959038</v>
          </cell>
          <cell r="AF51">
            <v>2.8913381955959037</v>
          </cell>
          <cell r="AG51">
            <v>3.1440377685959038</v>
          </cell>
          <cell r="AH51">
            <v>98.347165137592796</v>
          </cell>
          <cell r="AI51">
            <v>49.459999999999994</v>
          </cell>
          <cell r="AJ51">
            <v>15.91</v>
          </cell>
          <cell r="AK51">
            <v>10</v>
          </cell>
          <cell r="AL51">
            <v>0.25</v>
          </cell>
          <cell r="AM51">
            <v>1.4E-2</v>
          </cell>
          <cell r="AN51">
            <v>0.13208019733428955</v>
          </cell>
          <cell r="AO51">
            <v>0.236572265625</v>
          </cell>
          <cell r="AP51">
            <v>0.5283207893371582</v>
          </cell>
          <cell r="AQ51">
            <v>3.7376189384066101</v>
          </cell>
          <cell r="AR51">
            <v>3.6721746185645014</v>
          </cell>
          <cell r="AS51">
            <v>6.8214174903960823</v>
          </cell>
          <cell r="AT51">
            <v>0.71201811053699049</v>
          </cell>
          <cell r="AU51">
            <v>0.84409830787128004</v>
          </cell>
          <cell r="AV51">
            <v>4.4946856970829208</v>
          </cell>
          <cell r="AW51">
            <v>220.63236822110659</v>
          </cell>
          <cell r="AX51">
            <v>0.44575130082016906</v>
          </cell>
          <cell r="AY51">
            <v>303.51979525014559</v>
          </cell>
          <cell r="AZ51" t="str">
            <v>86°50'19''</v>
          </cell>
          <cell r="BA51" t="e">
            <v>#VALUE!</v>
          </cell>
          <cell r="BB51">
            <v>0.59499999999999997</v>
          </cell>
          <cell r="BC51" t="e">
            <v>#VALUE!</v>
          </cell>
          <cell r="BD51" t="e">
            <v>#VALUE!</v>
          </cell>
          <cell r="BE51" t="e">
            <v>#VALUE!</v>
          </cell>
          <cell r="BF51" t="e">
            <v>#VALUE!</v>
          </cell>
          <cell r="BG51" t="e">
            <v>#VALUE!</v>
          </cell>
          <cell r="BH51" t="e">
            <v>#VALUE!</v>
          </cell>
          <cell r="BI51" t="e">
            <v>#VALUE!</v>
          </cell>
          <cell r="BJ51" t="e">
            <v>#VALUE!</v>
          </cell>
          <cell r="BK51" t="e">
            <v>#VALUE!</v>
          </cell>
          <cell r="BL51" t="e">
            <v>#VALUE!</v>
          </cell>
          <cell r="BM51" t="e">
            <v>#VALUE!</v>
          </cell>
          <cell r="BN51">
            <v>6.0000000000059117E-2</v>
          </cell>
          <cell r="BO51">
            <v>730.18</v>
          </cell>
          <cell r="BP51">
            <v>722.31</v>
          </cell>
          <cell r="BQ51">
            <v>730.43000000000029</v>
          </cell>
          <cell r="BR51">
            <v>722.56</v>
          </cell>
          <cell r="BS51">
            <v>731.7213043486762</v>
          </cell>
          <cell r="BT51">
            <v>723.85904830801019</v>
          </cell>
          <cell r="BU51">
            <v>0</v>
          </cell>
          <cell r="BV51">
            <v>1.2913043486759079</v>
          </cell>
          <cell r="BW51">
            <v>1.2990483080102422</v>
          </cell>
          <cell r="BX51">
            <v>1.5413043486759079</v>
          </cell>
          <cell r="BY51">
            <v>250</v>
          </cell>
          <cell r="BZ51">
            <v>0.71250000000000002</v>
          </cell>
          <cell r="CA51">
            <v>0.3125</v>
          </cell>
          <cell r="CB51">
            <v>1.2951763283430751</v>
          </cell>
          <cell r="CC51">
            <v>6</v>
          </cell>
          <cell r="CD51">
            <v>1.4198853860066456</v>
          </cell>
          <cell r="CE51">
            <v>1225.3832738328915</v>
          </cell>
          <cell r="CF51">
            <v>5.1012857470690509E-2</v>
          </cell>
          <cell r="CG51">
            <v>1586.5351030940396</v>
          </cell>
          <cell r="CH51">
            <v>2811.9183769269312</v>
          </cell>
          <cell r="CI51">
            <v>2</v>
          </cell>
          <cell r="CJ51">
            <v>1</v>
          </cell>
          <cell r="CK51">
            <v>1.5</v>
          </cell>
          <cell r="CL51">
            <v>2345</v>
          </cell>
          <cell r="CM51">
            <v>1.7986684713818324</v>
          </cell>
          <cell r="CN51">
            <v>1.9</v>
          </cell>
          <cell r="CO51">
            <v>0</v>
          </cell>
          <cell r="CP51">
            <v>3</v>
          </cell>
          <cell r="CQ51">
            <v>3</v>
          </cell>
          <cell r="DV51" t="str">
            <v>250 mm</v>
          </cell>
          <cell r="DW51">
            <v>49.459999999999994</v>
          </cell>
          <cell r="DX51" t="str">
            <v>1</v>
          </cell>
          <cell r="DY51" t="str">
            <v>CS</v>
          </cell>
          <cell r="DZ51">
            <v>730.18000000000029</v>
          </cell>
          <cell r="EA51">
            <v>722.31000000000029</v>
          </cell>
        </row>
        <row r="52">
          <cell r="A52">
            <v>26</v>
          </cell>
          <cell r="B52" t="str">
            <v>C29</v>
          </cell>
          <cell r="C52" t="str">
            <v>C61</v>
          </cell>
          <cell r="D52">
            <v>0.10807</v>
          </cell>
          <cell r="E52">
            <v>0.17712</v>
          </cell>
          <cell r="F52">
            <v>1.12752191</v>
          </cell>
          <cell r="G52">
            <v>2.33</v>
          </cell>
          <cell r="K52">
            <v>0.20696883819190759</v>
          </cell>
          <cell r="L52">
            <v>11.717335582336819</v>
          </cell>
          <cell r="M52">
            <v>11.717335582336819</v>
          </cell>
          <cell r="N52">
            <v>174.10894398747362</v>
          </cell>
          <cell r="O52">
            <v>0.63391388844568075</v>
          </cell>
          <cell r="P52">
            <v>126.6795698271963</v>
          </cell>
          <cell r="Q52">
            <v>0.10807</v>
          </cell>
          <cell r="R52">
            <v>0.17712</v>
          </cell>
          <cell r="S52">
            <v>1.12752191</v>
          </cell>
          <cell r="U52">
            <v>540</v>
          </cell>
          <cell r="V52">
            <v>158.4</v>
          </cell>
          <cell r="X52">
            <v>0.16981000000000002</v>
          </cell>
          <cell r="Y52">
            <v>8.4905000000000008E-2</v>
          </cell>
          <cell r="AB52">
            <v>0</v>
          </cell>
          <cell r="AC52">
            <v>126.72000000000001</v>
          </cell>
          <cell r="AD52">
            <v>0.79200000000000004</v>
          </cell>
          <cell r="AE52">
            <v>3.1337863725489026</v>
          </cell>
          <cell r="AF52">
            <v>3.2186913725489026</v>
          </cell>
          <cell r="AG52">
            <v>3.5569479455489024</v>
          </cell>
          <cell r="AH52">
            <v>130.2365177727452</v>
          </cell>
          <cell r="AI52">
            <v>49.349999999999994</v>
          </cell>
          <cell r="AJ52">
            <v>15.5</v>
          </cell>
          <cell r="AK52">
            <v>10</v>
          </cell>
          <cell r="AL52">
            <v>0.25</v>
          </cell>
          <cell r="AM52">
            <v>1.4E-2</v>
          </cell>
          <cell r="AN52">
            <v>0.15670943260192871</v>
          </cell>
          <cell r="AO52">
            <v>0.245361328125</v>
          </cell>
          <cell r="AP52">
            <v>0.62683773040771484</v>
          </cell>
          <cell r="AQ52">
            <v>4.021482883209698</v>
          </cell>
          <cell r="AR52">
            <v>3.5055156644756074</v>
          </cell>
          <cell r="AS52">
            <v>7.658804370750901</v>
          </cell>
          <cell r="AT52">
            <v>0.82427750152643153</v>
          </cell>
          <cell r="AU52">
            <v>0.98098693412836024</v>
          </cell>
          <cell r="AV52">
            <v>4.4363937745529025</v>
          </cell>
          <cell r="AW52">
            <v>217.77097016510768</v>
          </cell>
          <cell r="AX52">
            <v>0.59804352101661495</v>
          </cell>
          <cell r="AY52">
            <v>304.03535973951034</v>
          </cell>
          <cell r="AZ52" t="str">
            <v>00°00'00''</v>
          </cell>
          <cell r="BA52" t="e">
            <v>#VALUE!</v>
          </cell>
          <cell r="BB52">
            <v>0.13700000000000001</v>
          </cell>
          <cell r="BC52" t="e">
            <v>#VALUE!</v>
          </cell>
          <cell r="BD52" t="e">
            <v>#VALUE!</v>
          </cell>
          <cell r="BE52" t="e">
            <v>#VALUE!</v>
          </cell>
          <cell r="BF52" t="e">
            <v>#VALUE!</v>
          </cell>
          <cell r="BG52" t="e">
            <v>#VALUE!</v>
          </cell>
          <cell r="BH52" t="e">
            <v>#VALUE!</v>
          </cell>
          <cell r="BI52" t="e">
            <v>#VALUE!</v>
          </cell>
          <cell r="BJ52" t="e">
            <v>#VALUE!</v>
          </cell>
          <cell r="BK52" t="e">
            <v>#VALUE!</v>
          </cell>
          <cell r="BL52" t="e">
            <v>#VALUE!</v>
          </cell>
          <cell r="BM52" t="e">
            <v>#VALUE!</v>
          </cell>
          <cell r="BN52">
            <v>8.9999999999918145E-2</v>
          </cell>
          <cell r="BO52">
            <v>722.22</v>
          </cell>
          <cell r="BP52">
            <v>714.57</v>
          </cell>
          <cell r="BQ52">
            <v>722.47000000000025</v>
          </cell>
          <cell r="BR52">
            <v>714.82</v>
          </cell>
          <cell r="BS52">
            <v>723.85904830801019</v>
          </cell>
          <cell r="BT52">
            <v>717.52854041212333</v>
          </cell>
          <cell r="BU52">
            <v>0</v>
          </cell>
          <cell r="BV52">
            <v>1.389048308009933</v>
          </cell>
          <cell r="BW52">
            <v>2.7085404121232841</v>
          </cell>
          <cell r="BX52">
            <v>1.639048308009933</v>
          </cell>
          <cell r="BY52">
            <v>250</v>
          </cell>
          <cell r="BZ52">
            <v>0.71250000000000002</v>
          </cell>
          <cell r="CA52">
            <v>0.3125</v>
          </cell>
          <cell r="CB52">
            <v>2.0487943600666085</v>
          </cell>
          <cell r="CC52">
            <v>7</v>
          </cell>
          <cell r="CD52">
            <v>1.7742243577616796</v>
          </cell>
          <cell r="CE52">
            <v>1891.4617766519009</v>
          </cell>
          <cell r="CF52">
            <v>2.2247310420012711E-2</v>
          </cell>
          <cell r="CG52">
            <v>715.12608925778602</v>
          </cell>
          <cell r="CH52">
            <v>2606.587865909687</v>
          </cell>
          <cell r="CI52">
            <v>2</v>
          </cell>
          <cell r="CJ52">
            <v>1</v>
          </cell>
          <cell r="CK52">
            <v>1.5</v>
          </cell>
          <cell r="CL52">
            <v>2345</v>
          </cell>
          <cell r="CM52">
            <v>1.6673269931192027</v>
          </cell>
          <cell r="CN52">
            <v>1.9</v>
          </cell>
          <cell r="CO52">
            <v>0</v>
          </cell>
          <cell r="CP52">
            <v>3</v>
          </cell>
          <cell r="CQ52">
            <v>3</v>
          </cell>
          <cell r="DV52" t="str">
            <v>250 mm</v>
          </cell>
          <cell r="DW52">
            <v>49.349999999999994</v>
          </cell>
          <cell r="DX52" t="str">
            <v>1</v>
          </cell>
          <cell r="DY52" t="str">
            <v>CS</v>
          </cell>
          <cell r="DZ52">
            <v>722.22000000000025</v>
          </cell>
          <cell r="EA52">
            <v>714.57000000000028</v>
          </cell>
        </row>
        <row r="53">
          <cell r="AD53">
            <v>0</v>
          </cell>
        </row>
        <row r="54">
          <cell r="A54">
            <v>27</v>
          </cell>
          <cell r="B54" t="str">
            <v>C69</v>
          </cell>
          <cell r="C54" t="str">
            <v>C70</v>
          </cell>
          <cell r="D54">
            <v>0.10103999999999999</v>
          </cell>
          <cell r="F54">
            <v>0.10103999999999999</v>
          </cell>
          <cell r="G54">
            <v>2.33</v>
          </cell>
          <cell r="H54">
            <v>60.84</v>
          </cell>
          <cell r="I54">
            <v>9.31</v>
          </cell>
          <cell r="J54">
            <v>15.302432610124917</v>
          </cell>
          <cell r="K54">
            <v>0</v>
          </cell>
          <cell r="L54">
            <v>5</v>
          </cell>
          <cell r="M54">
            <v>10</v>
          </cell>
          <cell r="N54">
            <v>190.32831544687943</v>
          </cell>
          <cell r="O54">
            <v>0.63455104103320614</v>
          </cell>
          <cell r="P54">
            <v>12.202907022424487</v>
          </cell>
          <cell r="Q54">
            <v>0.10103999999999999</v>
          </cell>
          <cell r="R54">
            <v>0</v>
          </cell>
          <cell r="S54">
            <v>0.10103999999999999</v>
          </cell>
          <cell r="U54">
            <v>14</v>
          </cell>
          <cell r="V54">
            <v>158.4</v>
          </cell>
          <cell r="Y54">
            <v>0</v>
          </cell>
          <cell r="AB54">
            <v>0</v>
          </cell>
          <cell r="AC54">
            <v>126.72000000000001</v>
          </cell>
          <cell r="AD54">
            <v>2.0533333333333334E-2</v>
          </cell>
          <cell r="AE54">
            <v>8.2133333333333336E-2</v>
          </cell>
          <cell r="AF54">
            <v>8.2133333333333336E-2</v>
          </cell>
          <cell r="AG54">
            <v>0.11244533333333333</v>
          </cell>
          <cell r="AH54">
            <v>13.702907022424487</v>
          </cell>
          <cell r="AI54">
            <v>25.27</v>
          </cell>
          <cell r="AJ54">
            <v>14.13</v>
          </cell>
          <cell r="AK54">
            <v>10</v>
          </cell>
          <cell r="AL54">
            <v>0.25</v>
          </cell>
          <cell r="AM54">
            <v>1.4E-2</v>
          </cell>
          <cell r="AN54">
            <v>4.9011707305908203E-2</v>
          </cell>
          <cell r="AO54">
            <v>9.375E-2</v>
          </cell>
          <cell r="AP54">
            <v>0.19604682922363281</v>
          </cell>
          <cell r="AQ54">
            <v>2.0174723642319421</v>
          </cell>
          <cell r="AR54">
            <v>3.4792044312999191</v>
          </cell>
          <cell r="AS54">
            <v>2.5784949306461433</v>
          </cell>
          <cell r="AT54">
            <v>0.20745131194901234</v>
          </cell>
          <cell r="AU54">
            <v>0.25646301925492054</v>
          </cell>
          <cell r="AV54">
            <v>4.2357987614362109</v>
          </cell>
          <cell r="AW54">
            <v>207.92428548457414</v>
          </cell>
          <cell r="AX54">
            <v>6.5903350301237909E-2</v>
          </cell>
          <cell r="AY54">
            <v>288.52414655635073</v>
          </cell>
          <cell r="AZ54" t="b">
            <v>0</v>
          </cell>
          <cell r="BA54">
            <v>0</v>
          </cell>
          <cell r="BB54">
            <v>0</v>
          </cell>
          <cell r="BC54">
            <v>0</v>
          </cell>
          <cell r="BD54">
            <v>0</v>
          </cell>
          <cell r="BE54">
            <v>0</v>
          </cell>
          <cell r="BF54">
            <v>0</v>
          </cell>
          <cell r="BG54">
            <v>0.13987927488490917</v>
          </cell>
          <cell r="BH54">
            <v>4.8</v>
          </cell>
          <cell r="BI54">
            <v>1.2</v>
          </cell>
          <cell r="BJ54">
            <v>0.4369160521696478</v>
          </cell>
          <cell r="BK54">
            <v>0.5306660521696478</v>
          </cell>
          <cell r="BL54">
            <v>7.7128841390578884E-4</v>
          </cell>
          <cell r="BM54">
            <v>0.63772480870026438</v>
          </cell>
          <cell r="BO54">
            <v>712.19</v>
          </cell>
          <cell r="BP54">
            <v>708.62</v>
          </cell>
          <cell r="BQ54">
            <v>712.44</v>
          </cell>
          <cell r="BR54">
            <v>708.87</v>
          </cell>
          <cell r="BS54">
            <v>713.63697422336816</v>
          </cell>
          <cell r="BT54">
            <v>710.07337808518582</v>
          </cell>
          <cell r="BU54" t="b">
            <v>0</v>
          </cell>
          <cell r="BV54">
            <v>1.1969742233681018</v>
          </cell>
          <cell r="BW54">
            <v>1.2033780851858182</v>
          </cell>
          <cell r="BX54">
            <v>1.4469742233681018</v>
          </cell>
          <cell r="BY54">
            <v>250</v>
          </cell>
          <cell r="BZ54">
            <v>0.71250000000000002</v>
          </cell>
          <cell r="CA54">
            <v>0.3125</v>
          </cell>
          <cell r="CB54">
            <v>1.20017615427696</v>
          </cell>
          <cell r="CC54">
            <v>10</v>
          </cell>
          <cell r="CD54">
            <v>1.2554110066203883</v>
          </cell>
          <cell r="CE54">
            <v>1338.3662120422262</v>
          </cell>
          <cell r="CF54">
            <v>5.8083696092778303E-2</v>
          </cell>
          <cell r="CG54">
            <v>1819.4771752380288</v>
          </cell>
          <cell r="CH54">
            <v>3157.8433872802552</v>
          </cell>
          <cell r="CI54">
            <v>2</v>
          </cell>
          <cell r="CJ54">
            <v>1</v>
          </cell>
          <cell r="CK54">
            <v>1.5</v>
          </cell>
          <cell r="CL54">
            <v>2345</v>
          </cell>
          <cell r="CM54">
            <v>2.0199424652112503</v>
          </cell>
          <cell r="CN54">
            <v>2.2000000000000002</v>
          </cell>
          <cell r="CO54">
            <v>0</v>
          </cell>
          <cell r="CP54">
            <v>3</v>
          </cell>
          <cell r="CQ54">
            <v>3</v>
          </cell>
          <cell r="DV54" t="str">
            <v>250 mm</v>
          </cell>
          <cell r="DW54">
            <v>25.27</v>
          </cell>
          <cell r="DX54" t="str">
            <v>1</v>
          </cell>
          <cell r="DY54" t="str">
            <v>CS</v>
          </cell>
          <cell r="DZ54">
            <v>712.19</v>
          </cell>
          <cell r="EA54">
            <v>708.62</v>
          </cell>
        </row>
        <row r="55">
          <cell r="A55">
            <v>28</v>
          </cell>
          <cell r="B55" t="str">
            <v>C70</v>
          </cell>
          <cell r="C55" t="str">
            <v>3BOX</v>
          </cell>
          <cell r="F55">
            <v>0.10103999999999999</v>
          </cell>
          <cell r="G55">
            <v>2.33</v>
          </cell>
          <cell r="K55">
            <v>1.0160862896435358E-2</v>
          </cell>
          <cell r="L55">
            <v>10.010160862896436</v>
          </cell>
          <cell r="M55">
            <v>10.010160862896436</v>
          </cell>
          <cell r="N55">
            <v>190.21991299689051</v>
          </cell>
          <cell r="O55">
            <v>0.64740896129117442</v>
          </cell>
          <cell r="P55">
            <v>12.202907022424487</v>
          </cell>
          <cell r="Q55">
            <v>0</v>
          </cell>
          <cell r="R55">
            <v>0</v>
          </cell>
          <cell r="S55">
            <v>0.10103999999999999</v>
          </cell>
          <cell r="U55">
            <v>14</v>
          </cell>
          <cell r="V55">
            <v>158.4</v>
          </cell>
          <cell r="Y55">
            <v>0</v>
          </cell>
          <cell r="AB55">
            <v>0</v>
          </cell>
          <cell r="AC55">
            <v>126.72000000000001</v>
          </cell>
          <cell r="AD55">
            <v>2.0533333333333334E-2</v>
          </cell>
          <cell r="AE55">
            <v>8.2133333333333336E-2</v>
          </cell>
          <cell r="AF55">
            <v>8.2133333333333336E-2</v>
          </cell>
          <cell r="AG55">
            <v>0.11244533333333333</v>
          </cell>
          <cell r="AH55">
            <v>13.702907022424487</v>
          </cell>
          <cell r="AI55">
            <v>1.4400000000000002</v>
          </cell>
          <cell r="AJ55">
            <v>23.61</v>
          </cell>
          <cell r="AK55">
            <v>10</v>
          </cell>
          <cell r="AL55">
            <v>0.25</v>
          </cell>
          <cell r="AM55">
            <v>1.4E-2</v>
          </cell>
          <cell r="AN55">
            <v>4.309844970703125E-2</v>
          </cell>
          <cell r="AO55">
            <v>9.375E-2</v>
          </cell>
          <cell r="AP55">
            <v>0.172393798828125</v>
          </cell>
          <cell r="AQ55">
            <v>2.4269442427188084</v>
          </cell>
          <cell r="AR55">
            <v>4.4775895298883315</v>
          </cell>
          <cell r="AS55">
            <v>3.8783898455902714</v>
          </cell>
          <cell r="AT55">
            <v>0.30020684797482011</v>
          </cell>
          <cell r="AU55">
            <v>0.34330529768185136</v>
          </cell>
          <cell r="AV55">
            <v>5.4753543609433679</v>
          </cell>
          <cell r="AW55">
            <v>268.77082868969563</v>
          </cell>
          <cell r="AX55">
            <v>5.0983609676796153E-2</v>
          </cell>
          <cell r="AY55">
            <v>304.19771621937764</v>
          </cell>
          <cell r="AZ55" t="str">
            <v>15°40'25''</v>
          </cell>
          <cell r="BA55" t="e">
            <v>#VALUE!</v>
          </cell>
          <cell r="BB55">
            <v>8.6999999999999994E-2</v>
          </cell>
          <cell r="BC55" t="e">
            <v>#VALUE!</v>
          </cell>
          <cell r="BD55" t="e">
            <v>#VALUE!</v>
          </cell>
          <cell r="BE55" t="e">
            <v>#VALUE!</v>
          </cell>
          <cell r="BF55" t="e">
            <v>#VALUE!</v>
          </cell>
          <cell r="BG55" t="e">
            <v>#VALUE!</v>
          </cell>
          <cell r="BH55" t="e">
            <v>#VALUE!</v>
          </cell>
          <cell r="BI55" t="e">
            <v>#VALUE!</v>
          </cell>
          <cell r="BJ55" t="e">
            <v>#VALUE!</v>
          </cell>
          <cell r="BK55" t="e">
            <v>#VALUE!</v>
          </cell>
          <cell r="BL55" t="e">
            <v>#VALUE!</v>
          </cell>
          <cell r="BM55" t="e">
            <v>#VALUE!</v>
          </cell>
          <cell r="BN55">
            <v>2.9999999999972715E-2</v>
          </cell>
          <cell r="BO55">
            <v>708.59</v>
          </cell>
          <cell r="BP55">
            <v>708.25</v>
          </cell>
          <cell r="BQ55">
            <v>708.84</v>
          </cell>
          <cell r="BR55">
            <v>708.5</v>
          </cell>
          <cell r="BS55">
            <v>710.07337808518582</v>
          </cell>
          <cell r="BT55">
            <v>709.5</v>
          </cell>
          <cell r="BU55">
            <v>0</v>
          </cell>
          <cell r="BV55">
            <v>1.233378085185791</v>
          </cell>
          <cell r="BW55">
            <v>1</v>
          </cell>
          <cell r="BX55">
            <v>1.483378085185791</v>
          </cell>
          <cell r="BY55">
            <v>250</v>
          </cell>
          <cell r="BZ55">
            <v>0.71250000000000002</v>
          </cell>
          <cell r="CA55">
            <v>0.3125</v>
          </cell>
          <cell r="CB55">
            <v>1.1166890425928955</v>
          </cell>
          <cell r="CC55">
            <v>3</v>
          </cell>
          <cell r="CD55">
            <v>1.2503775299418127</v>
          </cell>
          <cell r="CE55">
            <v>1142.5715422821422</v>
          </cell>
          <cell r="CF55">
            <v>6.5494299598437222E-2</v>
          </cell>
          <cell r="CG55">
            <v>2071.1604742970753</v>
          </cell>
          <cell r="CH55">
            <v>3213.7320165792175</v>
          </cell>
          <cell r="CI55">
            <v>2</v>
          </cell>
          <cell r="CJ55">
            <v>1</v>
          </cell>
          <cell r="CK55">
            <v>1.5</v>
          </cell>
          <cell r="CL55">
            <v>2345</v>
          </cell>
          <cell r="CM55">
            <v>2.0556921214792436</v>
          </cell>
          <cell r="CN55">
            <v>2.2000000000000002</v>
          </cell>
          <cell r="CO55">
            <v>0</v>
          </cell>
          <cell r="CP55">
            <v>3</v>
          </cell>
          <cell r="CQ55">
            <v>3</v>
          </cell>
          <cell r="DV55" t="str">
            <v>250 mm</v>
          </cell>
          <cell r="DW55">
            <v>1.4400000000000002</v>
          </cell>
          <cell r="DX55" t="str">
            <v>1</v>
          </cell>
          <cell r="DY55" t="str">
            <v>CS</v>
          </cell>
          <cell r="DZ55">
            <v>708.59</v>
          </cell>
          <cell r="EA55">
            <v>708.25</v>
          </cell>
        </row>
        <row r="56">
          <cell r="AD56">
            <v>0</v>
          </cell>
          <cell r="BU56">
            <v>0</v>
          </cell>
        </row>
        <row r="57">
          <cell r="A57">
            <v>29</v>
          </cell>
          <cell r="B57" t="str">
            <v>C4</v>
          </cell>
          <cell r="C57" t="str">
            <v>C55</v>
          </cell>
          <cell r="D57">
            <v>0.12245999999999999</v>
          </cell>
          <cell r="F57">
            <v>0.12245999999999999</v>
          </cell>
          <cell r="G57">
            <v>2.33</v>
          </cell>
          <cell r="H57">
            <v>2</v>
          </cell>
          <cell r="I57">
            <v>0.5</v>
          </cell>
          <cell r="J57">
            <v>25</v>
          </cell>
          <cell r="K57">
            <v>0</v>
          </cell>
          <cell r="L57">
            <v>5</v>
          </cell>
          <cell r="M57">
            <v>10</v>
          </cell>
          <cell r="N57">
            <v>190.32831544687943</v>
          </cell>
          <cell r="O57">
            <v>0.63231589736950611</v>
          </cell>
          <cell r="P57">
            <v>14.737769493352884</v>
          </cell>
          <cell r="Q57">
            <v>0.12245999999999999</v>
          </cell>
          <cell r="R57">
            <v>0</v>
          </cell>
          <cell r="S57">
            <v>0.12245999999999999</v>
          </cell>
          <cell r="U57">
            <v>18</v>
          </cell>
          <cell r="V57">
            <v>158.4</v>
          </cell>
          <cell r="Y57">
            <v>0</v>
          </cell>
          <cell r="AB57">
            <v>0</v>
          </cell>
          <cell r="AC57">
            <v>126.72000000000001</v>
          </cell>
          <cell r="AD57">
            <v>2.64E-2</v>
          </cell>
          <cell r="AE57">
            <v>0.1056</v>
          </cell>
          <cell r="AF57">
            <v>0.1056</v>
          </cell>
          <cell r="AG57">
            <v>0.14233799999999999</v>
          </cell>
          <cell r="AH57">
            <v>16.237769493352886</v>
          </cell>
          <cell r="AI57">
            <v>36.479999999999997</v>
          </cell>
          <cell r="AJ57">
            <v>9.9</v>
          </cell>
          <cell r="AK57">
            <v>10</v>
          </cell>
          <cell r="AL57">
            <v>0.25</v>
          </cell>
          <cell r="AM57">
            <v>1.4E-2</v>
          </cell>
          <cell r="AN57">
            <v>5.8205604553222656E-2</v>
          </cell>
          <cell r="AO57">
            <v>0.1015625</v>
          </cell>
          <cell r="AP57">
            <v>0.23282241821289063</v>
          </cell>
          <cell r="AQ57">
            <v>1.8711642239408266</v>
          </cell>
          <cell r="AR57">
            <v>2.9455176379075874</v>
          </cell>
          <cell r="AS57">
            <v>2.1086591013100056</v>
          </cell>
          <cell r="AT57">
            <v>0.17845339209765931</v>
          </cell>
          <cell r="AU57">
            <v>0.23665899665088197</v>
          </cell>
          <cell r="AV57">
            <v>3.5455354776124119</v>
          </cell>
          <cell r="AW57">
            <v>174.04106577358019</v>
          </cell>
          <cell r="AX57">
            <v>9.3298494933819323E-2</v>
          </cell>
          <cell r="AY57">
            <v>134.56763007581799</v>
          </cell>
          <cell r="AZ57" t="e">
            <v>#REF!</v>
          </cell>
          <cell r="BA57" t="e">
            <v>#REF!</v>
          </cell>
          <cell r="BB57" t="e">
            <v>#REF!</v>
          </cell>
          <cell r="BC57" t="e">
            <v>#REF!</v>
          </cell>
          <cell r="BD57" t="e">
            <v>#REF!</v>
          </cell>
          <cell r="BE57" t="e">
            <v>#REF!</v>
          </cell>
          <cell r="BF57" t="e">
            <v>#REF!</v>
          </cell>
          <cell r="BG57" t="e">
            <v>#REF!</v>
          </cell>
          <cell r="BH57" t="e">
            <v>#REF!</v>
          </cell>
          <cell r="BI57" t="e">
            <v>#REF!</v>
          </cell>
          <cell r="BJ57" t="e">
            <v>#REF!</v>
          </cell>
          <cell r="BK57" t="e">
            <v>#REF!</v>
          </cell>
          <cell r="BL57" t="e">
            <v>#REF!</v>
          </cell>
          <cell r="BM57" t="e">
            <v>#REF!</v>
          </cell>
          <cell r="BO57">
            <v>725.25</v>
          </cell>
          <cell r="BP57">
            <v>721.64</v>
          </cell>
          <cell r="BQ57">
            <v>725.5</v>
          </cell>
          <cell r="BR57">
            <v>721.89</v>
          </cell>
          <cell r="BS57">
            <v>726.7</v>
          </cell>
          <cell r="BT57">
            <v>723.18632127920841</v>
          </cell>
          <cell r="BU57" t="b">
            <v>0</v>
          </cell>
          <cell r="BV57">
            <v>1.2000000000000455</v>
          </cell>
          <cell r="BW57">
            <v>1.2963212792084278</v>
          </cell>
          <cell r="BX57">
            <v>1.4500000000000455</v>
          </cell>
          <cell r="BY57">
            <v>250</v>
          </cell>
          <cell r="BZ57">
            <v>0.71250000000000002</v>
          </cell>
          <cell r="CA57">
            <v>0.3125</v>
          </cell>
          <cell r="CB57">
            <v>1.2481606396042366</v>
          </cell>
          <cell r="CC57">
            <v>3</v>
          </cell>
          <cell r="CD57">
            <v>1.3625492362463218</v>
          </cell>
          <cell r="CE57">
            <v>1245.0719442837094</v>
          </cell>
          <cell r="CF57">
            <v>5.4349909994806045E-2</v>
          </cell>
          <cell r="CG57">
            <v>1695.5722413263761</v>
          </cell>
          <cell r="CH57">
            <v>2940.6441856100855</v>
          </cell>
          <cell r="CI57">
            <v>2</v>
          </cell>
          <cell r="CJ57">
            <v>1</v>
          </cell>
          <cell r="CK57">
            <v>1.5</v>
          </cell>
          <cell r="CL57">
            <v>2345</v>
          </cell>
          <cell r="CM57">
            <v>1.8810090739510139</v>
          </cell>
          <cell r="CN57">
            <v>1.9</v>
          </cell>
          <cell r="CO57">
            <v>0</v>
          </cell>
          <cell r="CP57">
            <v>3</v>
          </cell>
          <cell r="CQ57">
            <v>3</v>
          </cell>
          <cell r="DV57" t="str">
            <v>250 mm</v>
          </cell>
          <cell r="DW57">
            <v>36.479999999999997</v>
          </cell>
          <cell r="DX57" t="str">
            <v>1</v>
          </cell>
          <cell r="DY57" t="str">
            <v>CS</v>
          </cell>
          <cell r="DZ57">
            <v>725.25</v>
          </cell>
          <cell r="EA57">
            <v>721.64</v>
          </cell>
        </row>
        <row r="58">
          <cell r="AD58">
            <v>0</v>
          </cell>
          <cell r="BU58">
            <v>0</v>
          </cell>
        </row>
        <row r="59">
          <cell r="A59">
            <v>30</v>
          </cell>
          <cell r="B59" t="str">
            <v>C85</v>
          </cell>
          <cell r="C59" t="str">
            <v>C59</v>
          </cell>
          <cell r="D59">
            <v>0.23923000000000003</v>
          </cell>
          <cell r="F59">
            <v>0.23923000000000003</v>
          </cell>
          <cell r="G59">
            <v>2.33</v>
          </cell>
          <cell r="H59">
            <v>5.18</v>
          </cell>
          <cell r="I59">
            <v>0.14000000000000057</v>
          </cell>
          <cell r="J59">
            <v>2.7027027027027142</v>
          </cell>
          <cell r="K59">
            <v>0</v>
          </cell>
          <cell r="L59">
            <v>5</v>
          </cell>
          <cell r="M59">
            <v>10</v>
          </cell>
          <cell r="N59">
            <v>190.32831544687943</v>
          </cell>
          <cell r="O59">
            <v>0.63183446498091855</v>
          </cell>
          <cell r="P59">
            <v>28.768840334855611</v>
          </cell>
          <cell r="Q59">
            <v>0.23923000000000003</v>
          </cell>
          <cell r="R59">
            <v>0</v>
          </cell>
          <cell r="S59">
            <v>0.23923000000000003</v>
          </cell>
          <cell r="U59">
            <v>21</v>
          </cell>
          <cell r="V59">
            <v>158.4</v>
          </cell>
          <cell r="W59">
            <v>0.23923000000000003</v>
          </cell>
          <cell r="X59">
            <v>0.23923000000000003</v>
          </cell>
          <cell r="Y59">
            <v>0.11961500000000001</v>
          </cell>
          <cell r="AB59">
            <v>0</v>
          </cell>
          <cell r="AC59">
            <v>126.72000000000001</v>
          </cell>
          <cell r="AD59">
            <v>3.0800000000000004E-2</v>
          </cell>
          <cell r="AE59">
            <v>0.12320000000000002</v>
          </cell>
          <cell r="AF59">
            <v>0.24281500000000003</v>
          </cell>
          <cell r="AG59">
            <v>0.31458400000000003</v>
          </cell>
          <cell r="AH59">
            <v>30.268840334855611</v>
          </cell>
          <cell r="AI59">
            <v>66.759999999999991</v>
          </cell>
          <cell r="AJ59">
            <v>11.16</v>
          </cell>
          <cell r="AK59">
            <v>10</v>
          </cell>
          <cell r="AL59">
            <v>0.25</v>
          </cell>
          <cell r="AM59">
            <v>1.4E-2</v>
          </cell>
          <cell r="AN59">
            <v>7.7414274215698242E-2</v>
          </cell>
          <cell r="AO59">
            <v>0.140625</v>
          </cell>
          <cell r="AP59">
            <v>0.30965709686279297</v>
          </cell>
          <cell r="AQ59">
            <v>2.3389497418288974</v>
          </cell>
          <cell r="AR59">
            <v>3.1535216676814168</v>
          </cell>
          <cell r="AS59">
            <v>3.0405028267981913</v>
          </cell>
          <cell r="AT59">
            <v>0.27883210472994213</v>
          </cell>
          <cell r="AU59">
            <v>0.35624637894564037</v>
          </cell>
          <cell r="AV59">
            <v>3.7644049464001683</v>
          </cell>
          <cell r="AW59">
            <v>184.78479569918514</v>
          </cell>
          <cell r="AX59">
            <v>0.16380590307944415</v>
          </cell>
          <cell r="AY59">
            <v>146.25311169283839</v>
          </cell>
          <cell r="AZ59" t="e">
            <v>#REF!</v>
          </cell>
          <cell r="BA59" t="e">
            <v>#REF!</v>
          </cell>
          <cell r="BB59" t="e">
            <v>#REF!</v>
          </cell>
          <cell r="BC59" t="e">
            <v>#REF!</v>
          </cell>
          <cell r="BD59" t="e">
            <v>#REF!</v>
          </cell>
          <cell r="BE59" t="e">
            <v>#REF!</v>
          </cell>
          <cell r="BF59" t="e">
            <v>#REF!</v>
          </cell>
          <cell r="BG59" t="e">
            <v>#REF!</v>
          </cell>
          <cell r="BH59" t="e">
            <v>#REF!</v>
          </cell>
          <cell r="BI59" t="e">
            <v>#REF!</v>
          </cell>
          <cell r="BJ59" t="e">
            <v>#REF!</v>
          </cell>
          <cell r="BK59" t="e">
            <v>#REF!</v>
          </cell>
          <cell r="BL59" t="e">
            <v>#REF!</v>
          </cell>
          <cell r="BM59" t="e">
            <v>#REF!</v>
          </cell>
          <cell r="BO59">
            <v>722.26</v>
          </cell>
          <cell r="BP59">
            <v>714.81</v>
          </cell>
          <cell r="BQ59">
            <v>722.51</v>
          </cell>
          <cell r="BR59">
            <v>715.06</v>
          </cell>
          <cell r="BS59">
            <v>723.70945573876008</v>
          </cell>
          <cell r="BT59">
            <v>717.92207809623778</v>
          </cell>
          <cell r="BU59" t="b">
            <v>0</v>
          </cell>
          <cell r="BV59">
            <v>1.1994557387600935</v>
          </cell>
          <cell r="BW59">
            <v>2.8620780962378376</v>
          </cell>
          <cell r="BX59">
            <v>1.4494557387600935</v>
          </cell>
          <cell r="BY59">
            <v>250</v>
          </cell>
          <cell r="BZ59">
            <v>0.71250000000000002</v>
          </cell>
          <cell r="CA59">
            <v>0.3125</v>
          </cell>
          <cell r="CB59">
            <v>2.0307669174989655</v>
          </cell>
          <cell r="CC59">
            <v>3</v>
          </cell>
          <cell r="CD59">
            <v>1.9158074028115268</v>
          </cell>
          <cell r="CE59">
            <v>1750.6288833003707</v>
          </cell>
          <cell r="CF59">
            <v>2.261943592280391E-2</v>
          </cell>
          <cell r="CG59">
            <v>725.70261808240321</v>
          </cell>
          <cell r="CH59">
            <v>2476.3315013827741</v>
          </cell>
          <cell r="CI59">
            <v>2</v>
          </cell>
          <cell r="CJ59">
            <v>1</v>
          </cell>
          <cell r="CK59">
            <v>1.5</v>
          </cell>
          <cell r="CL59">
            <v>2345</v>
          </cell>
          <cell r="CM59">
            <v>1.5840073569612627</v>
          </cell>
          <cell r="CN59">
            <v>1.9</v>
          </cell>
          <cell r="CO59">
            <v>0</v>
          </cell>
          <cell r="CP59">
            <v>3</v>
          </cell>
          <cell r="CQ59">
            <v>3</v>
          </cell>
          <cell r="DV59" t="str">
            <v>250 mm</v>
          </cell>
          <cell r="DW59">
            <v>66.759999999999991</v>
          </cell>
          <cell r="DX59" t="str">
            <v>1</v>
          </cell>
          <cell r="DY59" t="str">
            <v>CS</v>
          </cell>
          <cell r="DZ59">
            <v>722.26</v>
          </cell>
          <cell r="EA59">
            <v>714.81</v>
          </cell>
        </row>
        <row r="60">
          <cell r="AD60">
            <v>0</v>
          </cell>
        </row>
        <row r="61">
          <cell r="A61" t="str">
            <v>SECTOR 3</v>
          </cell>
        </row>
        <row r="62">
          <cell r="AD62">
            <v>0</v>
          </cell>
        </row>
        <row r="63">
          <cell r="A63">
            <v>31</v>
          </cell>
          <cell r="B63" t="str">
            <v>C73</v>
          </cell>
          <cell r="C63" t="str">
            <v>CBA16</v>
          </cell>
          <cell r="D63">
            <v>3.8610000000000005E-2</v>
          </cell>
          <cell r="F63">
            <v>3.8610000000000005E-2</v>
          </cell>
          <cell r="G63">
            <v>2.33</v>
          </cell>
          <cell r="H63">
            <v>46.62</v>
          </cell>
          <cell r="I63">
            <v>5.160000000000001</v>
          </cell>
          <cell r="J63">
            <v>11.068211068211072</v>
          </cell>
          <cell r="K63">
            <v>0</v>
          </cell>
          <cell r="L63">
            <v>5</v>
          </cell>
          <cell r="M63">
            <v>10</v>
          </cell>
          <cell r="N63">
            <v>190.32831544687943</v>
          </cell>
          <cell r="O63">
            <v>0.63286203960825993</v>
          </cell>
          <cell r="P63">
            <v>4.6506349597432628</v>
          </cell>
          <cell r="Q63">
            <v>3.8610000000000005E-2</v>
          </cell>
          <cell r="R63">
            <v>0</v>
          </cell>
          <cell r="S63">
            <v>3.8610000000000005E-2</v>
          </cell>
          <cell r="U63">
            <v>4</v>
          </cell>
          <cell r="V63">
            <v>158.4</v>
          </cell>
          <cell r="Y63">
            <v>0</v>
          </cell>
          <cell r="AB63">
            <v>0</v>
          </cell>
          <cell r="AC63">
            <v>126.72000000000001</v>
          </cell>
          <cell r="AD63">
            <v>5.8666666666666676E-3</v>
          </cell>
          <cell r="AE63">
            <v>2.346666666666667E-2</v>
          </cell>
          <cell r="AF63">
            <v>2.346666666666667E-2</v>
          </cell>
          <cell r="AG63">
            <v>3.5049666666666673E-2</v>
          </cell>
          <cell r="AH63">
            <v>6.1506349597432628</v>
          </cell>
          <cell r="AI63">
            <v>36.75</v>
          </cell>
          <cell r="AJ63">
            <v>9.09</v>
          </cell>
          <cell r="AK63">
            <v>10</v>
          </cell>
          <cell r="AL63">
            <v>0.25</v>
          </cell>
          <cell r="AM63">
            <v>1.4E-2</v>
          </cell>
          <cell r="AN63">
            <v>3.668975830078125E-2</v>
          </cell>
          <cell r="AO63">
            <v>6.25E-2</v>
          </cell>
          <cell r="AP63">
            <v>0.146759033203125</v>
          </cell>
          <cell r="AQ63">
            <v>1.3749956133680434</v>
          </cell>
          <cell r="AR63">
            <v>2.758601263812722</v>
          </cell>
          <cell r="AS63">
            <v>1.307655183519429</v>
          </cell>
          <cell r="AT63">
            <v>9.636151563615504E-2</v>
          </cell>
          <cell r="AU63">
            <v>0.13305127393693628</v>
          </cell>
          <cell r="AV63">
            <v>3.3973960672093293</v>
          </cell>
          <cell r="AW63">
            <v>166.76928946999504</v>
          </cell>
          <cell r="AX63">
            <v>3.6881100706793374E-2</v>
          </cell>
          <cell r="AY63">
            <v>293.66261885726135</v>
          </cell>
          <cell r="AZ63" t="e">
            <v>#REF!</v>
          </cell>
          <cell r="BA63" t="e">
            <v>#REF!</v>
          </cell>
          <cell r="BB63" t="e">
            <v>#REF!</v>
          </cell>
          <cell r="BC63" t="e">
            <v>#REF!</v>
          </cell>
          <cell r="BD63" t="e">
            <v>#REF!</v>
          </cell>
          <cell r="BE63" t="e">
            <v>#REF!</v>
          </cell>
          <cell r="BF63" t="e">
            <v>#REF!</v>
          </cell>
          <cell r="BG63" t="e">
            <v>#REF!</v>
          </cell>
          <cell r="BH63" t="e">
            <v>#REF!</v>
          </cell>
          <cell r="BI63" t="e">
            <v>#REF!</v>
          </cell>
          <cell r="BJ63" t="e">
            <v>#REF!</v>
          </cell>
          <cell r="BK63" t="e">
            <v>#REF!</v>
          </cell>
          <cell r="BL63" t="e">
            <v>#REF!</v>
          </cell>
          <cell r="BM63" t="e">
            <v>#REF!</v>
          </cell>
          <cell r="BO63">
            <v>703.19</v>
          </cell>
          <cell r="BP63">
            <v>699.85</v>
          </cell>
          <cell r="BQ63">
            <v>703.43999999999994</v>
          </cell>
          <cell r="BR63">
            <v>700.1</v>
          </cell>
          <cell r="BS63">
            <v>704.64109911207106</v>
          </cell>
          <cell r="BT63">
            <v>700.7</v>
          </cell>
          <cell r="BV63">
            <v>1.2010991120711196</v>
          </cell>
          <cell r="BW63">
            <v>0.60000000000002274</v>
          </cell>
          <cell r="BX63">
            <v>1.4510991120711196</v>
          </cell>
          <cell r="BY63">
            <v>250</v>
          </cell>
          <cell r="BZ63">
            <v>0.71250000000000002</v>
          </cell>
          <cell r="CA63">
            <v>0.3125</v>
          </cell>
          <cell r="CB63">
            <v>0.90054955603557119</v>
          </cell>
          <cell r="CC63">
            <v>3</v>
          </cell>
          <cell r="CD63">
            <v>1.0519224868971604</v>
          </cell>
          <cell r="CE63">
            <v>961.22704497999587</v>
          </cell>
          <cell r="CF63">
            <v>9.1982052339059428E-2</v>
          </cell>
          <cell r="CG63">
            <v>3027.7501226620266</v>
          </cell>
          <cell r="CH63">
            <v>3988.9771676420223</v>
          </cell>
          <cell r="CI63">
            <v>2</v>
          </cell>
          <cell r="CJ63">
            <v>1</v>
          </cell>
          <cell r="CK63">
            <v>1.5</v>
          </cell>
          <cell r="CL63">
            <v>2345</v>
          </cell>
          <cell r="CM63">
            <v>2.55158454220172</v>
          </cell>
          <cell r="CN63">
            <v>3</v>
          </cell>
          <cell r="CO63">
            <v>0</v>
          </cell>
          <cell r="CP63">
            <v>3</v>
          </cell>
          <cell r="CQ63">
            <v>3</v>
          </cell>
          <cell r="DV63" t="str">
            <v>250 mm</v>
          </cell>
          <cell r="DW63">
            <v>36.75</v>
          </cell>
          <cell r="DX63" t="str">
            <v>1</v>
          </cell>
          <cell r="DY63" t="str">
            <v>CS</v>
          </cell>
          <cell r="DZ63">
            <v>703.18999999999994</v>
          </cell>
          <cell r="EA63">
            <v>699.84999999999991</v>
          </cell>
        </row>
        <row r="64">
          <cell r="AD64">
            <v>0</v>
          </cell>
        </row>
        <row r="65">
          <cell r="A65" t="str">
            <v>SECTOR 4</v>
          </cell>
        </row>
        <row r="66">
          <cell r="AD66">
            <v>0</v>
          </cell>
        </row>
        <row r="67">
          <cell r="A67">
            <v>32</v>
          </cell>
          <cell r="B67" t="str">
            <v>C95'</v>
          </cell>
          <cell r="C67" t="str">
            <v>CBB5</v>
          </cell>
          <cell r="D67">
            <v>4.7100000000000003E-2</v>
          </cell>
          <cell r="F67">
            <v>4.7100000000000003E-2</v>
          </cell>
          <cell r="G67">
            <v>2.33</v>
          </cell>
          <cell r="H67">
            <v>14.78</v>
          </cell>
          <cell r="I67">
            <v>0.25000000000000022</v>
          </cell>
          <cell r="J67">
            <v>1.6914749661705024</v>
          </cell>
          <cell r="K67">
            <v>0</v>
          </cell>
          <cell r="L67">
            <v>5</v>
          </cell>
          <cell r="M67">
            <v>10</v>
          </cell>
          <cell r="N67">
            <v>190.32831544687943</v>
          </cell>
          <cell r="O67">
            <v>0.6296357380161367</v>
          </cell>
          <cell r="P67">
            <v>5.6443466909390851</v>
          </cell>
          <cell r="Q67">
            <v>4.7100000000000003E-2</v>
          </cell>
          <cell r="R67">
            <v>0</v>
          </cell>
          <cell r="S67">
            <v>4.7100000000000003E-2</v>
          </cell>
          <cell r="U67">
            <v>27</v>
          </cell>
          <cell r="V67">
            <v>158.4</v>
          </cell>
          <cell r="Y67">
            <v>0</v>
          </cell>
          <cell r="AB67">
            <v>0</v>
          </cell>
          <cell r="AC67">
            <v>126.72000000000001</v>
          </cell>
          <cell r="AD67">
            <v>3.9600000000000003E-2</v>
          </cell>
          <cell r="AE67">
            <v>0.15840000000000001</v>
          </cell>
          <cell r="AF67">
            <v>0.15840000000000001</v>
          </cell>
          <cell r="AG67">
            <v>0.17253000000000002</v>
          </cell>
          <cell r="AH67">
            <v>7.1443466909390851</v>
          </cell>
          <cell r="AI67">
            <v>42.14</v>
          </cell>
          <cell r="AJ67">
            <v>2.8</v>
          </cell>
          <cell r="AK67">
            <v>10</v>
          </cell>
          <cell r="AL67">
            <v>0.25</v>
          </cell>
          <cell r="AM67">
            <v>1.4E-2</v>
          </cell>
          <cell r="AN67">
            <v>5.2966117858886719E-2</v>
          </cell>
          <cell r="AO67">
            <v>6.640625E-2</v>
          </cell>
          <cell r="AP67">
            <v>0.21186447143554688</v>
          </cell>
          <cell r="AQ67">
            <v>0.94144810954741032</v>
          </cell>
          <cell r="AR67">
            <v>1.5583098880092694</v>
          </cell>
          <cell r="AS67">
            <v>0.54872660639991422</v>
          </cell>
          <cell r="AT67">
            <v>4.5174543474535811E-2</v>
          </cell>
          <cell r="AU67">
            <v>9.814066133342253E-2</v>
          </cell>
          <cell r="AV67">
            <v>1.8855725788051052</v>
          </cell>
          <cell r="AW67">
            <v>92.55782752163249</v>
          </cell>
          <cell r="AX67">
            <v>7.7187925454163434E-2</v>
          </cell>
          <cell r="AY67">
            <v>111.73297270166353</v>
          </cell>
          <cell r="AZ67" t="e">
            <v>#REF!</v>
          </cell>
          <cell r="BA67" t="e">
            <v>#REF!</v>
          </cell>
          <cell r="BB67" t="e">
            <v>#REF!</v>
          </cell>
          <cell r="BC67" t="e">
            <v>#REF!</v>
          </cell>
          <cell r="BD67" t="e">
            <v>#REF!</v>
          </cell>
          <cell r="BE67" t="e">
            <v>#REF!</v>
          </cell>
          <cell r="BF67" t="e">
            <v>#REF!</v>
          </cell>
          <cell r="BG67" t="e">
            <v>#REF!</v>
          </cell>
          <cell r="BH67" t="e">
            <v>#REF!</v>
          </cell>
          <cell r="BI67" t="e">
            <v>#REF!</v>
          </cell>
          <cell r="BJ67" t="e">
            <v>#REF!</v>
          </cell>
          <cell r="BK67" t="e">
            <v>#REF!</v>
          </cell>
          <cell r="BL67" t="e">
            <v>#REF!</v>
          </cell>
          <cell r="BM67" t="e">
            <v>#REF!</v>
          </cell>
          <cell r="BO67">
            <v>701.05</v>
          </cell>
          <cell r="BP67">
            <v>699.87</v>
          </cell>
          <cell r="BQ67">
            <v>701.3</v>
          </cell>
          <cell r="BR67">
            <v>700.12</v>
          </cell>
          <cell r="BS67">
            <v>702.5</v>
          </cell>
          <cell r="BT67">
            <v>700.7</v>
          </cell>
          <cell r="BV67">
            <v>1.2000000000000455</v>
          </cell>
          <cell r="BW67">
            <v>0.58000000000004093</v>
          </cell>
          <cell r="BX67">
            <v>1.4500000000000455</v>
          </cell>
          <cell r="BY67">
            <v>250</v>
          </cell>
          <cell r="BZ67">
            <v>0.71250000000000002</v>
          </cell>
          <cell r="CA67">
            <v>0.3125</v>
          </cell>
          <cell r="CB67">
            <v>0.8900000000000432</v>
          </cell>
          <cell r="CC67">
            <v>3</v>
          </cell>
          <cell r="CD67">
            <v>1.0417661060305516</v>
          </cell>
          <cell r="CE67">
            <v>951.94633457623002</v>
          </cell>
          <cell r="CF67">
            <v>9.3625256581334138E-2</v>
          </cell>
          <cell r="CG67">
            <v>3089.7487139105087</v>
          </cell>
          <cell r="CH67">
            <v>4041.6950484867389</v>
          </cell>
          <cell r="CI67">
            <v>2</v>
          </cell>
          <cell r="CJ67">
            <v>1</v>
          </cell>
          <cell r="CK67">
            <v>1.5</v>
          </cell>
          <cell r="CL67">
            <v>2345</v>
          </cell>
          <cell r="CM67">
            <v>2.5853060011642253</v>
          </cell>
          <cell r="CN67">
            <v>3</v>
          </cell>
          <cell r="CO67">
            <v>0</v>
          </cell>
          <cell r="CP67">
            <v>3</v>
          </cell>
          <cell r="CQ67">
            <v>3</v>
          </cell>
          <cell r="DV67" t="str">
            <v>250 mm</v>
          </cell>
          <cell r="DW67">
            <v>42.14</v>
          </cell>
          <cell r="DX67" t="str">
            <v>1</v>
          </cell>
          <cell r="DY67" t="str">
            <v>CS</v>
          </cell>
          <cell r="DZ67">
            <v>701.05</v>
          </cell>
          <cell r="EA67">
            <v>699.87</v>
          </cell>
        </row>
        <row r="68">
          <cell r="AD68">
            <v>0</v>
          </cell>
        </row>
        <row r="69">
          <cell r="A69" t="str">
            <v>SECTOR 5</v>
          </cell>
        </row>
        <row r="70">
          <cell r="AD70">
            <v>0</v>
          </cell>
        </row>
        <row r="71">
          <cell r="A71">
            <v>33</v>
          </cell>
          <cell r="B71" t="str">
            <v>C89</v>
          </cell>
          <cell r="C71" t="str">
            <v>C62</v>
          </cell>
          <cell r="D71">
            <v>0.25011</v>
          </cell>
          <cell r="F71">
            <v>0.25011</v>
          </cell>
          <cell r="G71">
            <v>2.33</v>
          </cell>
          <cell r="H71">
            <v>40.909999999999997</v>
          </cell>
          <cell r="I71">
            <v>2.9499999999999993</v>
          </cell>
          <cell r="J71">
            <v>7.2109508677584939</v>
          </cell>
          <cell r="K71">
            <v>0</v>
          </cell>
          <cell r="L71">
            <v>5</v>
          </cell>
          <cell r="M71">
            <v>10</v>
          </cell>
          <cell r="N71">
            <v>190.32831544687943</v>
          </cell>
          <cell r="O71">
            <v>0.62939981418826019</v>
          </cell>
          <cell r="P71">
            <v>29.961328780959093</v>
          </cell>
          <cell r="Q71">
            <v>0.25011</v>
          </cell>
          <cell r="R71">
            <v>0</v>
          </cell>
          <cell r="S71">
            <v>0.25011</v>
          </cell>
          <cell r="U71">
            <v>40</v>
          </cell>
          <cell r="V71">
            <v>158.4</v>
          </cell>
          <cell r="W71">
            <v>0.25011</v>
          </cell>
          <cell r="X71">
            <v>0.25011</v>
          </cell>
          <cell r="Y71">
            <v>0.125055</v>
          </cell>
          <cell r="AB71">
            <v>0</v>
          </cell>
          <cell r="AC71">
            <v>126.72000000000001</v>
          </cell>
          <cell r="AD71">
            <v>5.8666666666666666E-2</v>
          </cell>
          <cell r="AE71">
            <v>0.23466666666666666</v>
          </cell>
          <cell r="AF71">
            <v>0.35972166666666666</v>
          </cell>
          <cell r="AG71">
            <v>0.43475466666666668</v>
          </cell>
          <cell r="AH71">
            <v>31.461328780959093</v>
          </cell>
          <cell r="AI71">
            <v>58.83</v>
          </cell>
          <cell r="AJ71">
            <v>3.79</v>
          </cell>
          <cell r="AK71">
            <v>10</v>
          </cell>
          <cell r="AL71">
            <v>0.25</v>
          </cell>
          <cell r="AM71">
            <v>1.4E-2</v>
          </cell>
          <cell r="AN71">
            <v>0.10480809211730957</v>
          </cell>
          <cell r="AO71">
            <v>0.1435546875</v>
          </cell>
          <cell r="AP71">
            <v>0.41923236846923828</v>
          </cell>
          <cell r="AQ71">
            <v>1.611932591239071</v>
          </cell>
          <cell r="AR71">
            <v>1.8281925081694561</v>
          </cell>
          <cell r="AS71">
            <v>1.3357052763975217</v>
          </cell>
          <cell r="AT71">
            <v>0.1324325524311267</v>
          </cell>
          <cell r="AU71">
            <v>0.23724064454843627</v>
          </cell>
          <cell r="AV71">
            <v>2.1937333776561276</v>
          </cell>
          <cell r="AW71">
            <v>107.68463536217521</v>
          </cell>
          <cell r="AX71">
            <v>0.2921617246057932</v>
          </cell>
          <cell r="AY71">
            <v>119.24184582538125</v>
          </cell>
          <cell r="AZ71" t="e">
            <v>#REF!</v>
          </cell>
          <cell r="BA71" t="e">
            <v>#REF!</v>
          </cell>
          <cell r="BB71" t="e">
            <v>#REF!</v>
          </cell>
          <cell r="BC71" t="e">
            <v>#REF!</v>
          </cell>
          <cell r="BD71" t="e">
            <v>#REF!</v>
          </cell>
          <cell r="BE71" t="e">
            <v>#REF!</v>
          </cell>
          <cell r="BF71" t="e">
            <v>#REF!</v>
          </cell>
          <cell r="BG71" t="e">
            <v>#REF!</v>
          </cell>
          <cell r="BH71" t="e">
            <v>#REF!</v>
          </cell>
          <cell r="BI71" t="e">
            <v>#REF!</v>
          </cell>
          <cell r="BJ71" t="e">
            <v>#REF!</v>
          </cell>
          <cell r="BK71" t="e">
            <v>#REF!</v>
          </cell>
          <cell r="BL71" t="e">
            <v>#REF!</v>
          </cell>
          <cell r="BM71" t="e">
            <v>#REF!</v>
          </cell>
          <cell r="BO71">
            <v>716.3</v>
          </cell>
          <cell r="BP71">
            <v>714.07</v>
          </cell>
          <cell r="BQ71">
            <v>716.55</v>
          </cell>
          <cell r="BR71">
            <v>714.32</v>
          </cell>
          <cell r="BS71">
            <v>717.75432137390692</v>
          </cell>
          <cell r="BT71">
            <v>715.51900000000001</v>
          </cell>
          <cell r="BV71">
            <v>1.2043213739069643</v>
          </cell>
          <cell r="BW71">
            <v>1.1989999999999554</v>
          </cell>
          <cell r="BX71">
            <v>1.4543213739069643</v>
          </cell>
          <cell r="BY71">
            <v>250</v>
          </cell>
          <cell r="BZ71">
            <v>0.71250000000000002</v>
          </cell>
          <cell r="CA71">
            <v>0.3125</v>
          </cell>
          <cell r="CB71">
            <v>1.2016606869534598</v>
          </cell>
          <cell r="CC71">
            <v>3</v>
          </cell>
          <cell r="CD71">
            <v>1.3235831854292277</v>
          </cell>
          <cell r="CE71">
            <v>1209.4654976605016</v>
          </cell>
          <cell r="CF71">
            <v>5.7962828594546489E-2</v>
          </cell>
          <cell r="CG71">
            <v>1815.435191939323</v>
          </cell>
          <cell r="CH71">
            <v>3024.9006895998245</v>
          </cell>
          <cell r="CI71">
            <v>2</v>
          </cell>
          <cell r="CJ71">
            <v>1</v>
          </cell>
          <cell r="CK71">
            <v>1.5</v>
          </cell>
          <cell r="CL71">
            <v>2345</v>
          </cell>
          <cell r="CM71">
            <v>1.9349044922813377</v>
          </cell>
          <cell r="CN71">
            <v>2.2000000000000002</v>
          </cell>
          <cell r="CO71">
            <v>0</v>
          </cell>
          <cell r="CP71">
            <v>3</v>
          </cell>
          <cell r="CQ71">
            <v>3</v>
          </cell>
          <cell r="DV71" t="str">
            <v>250 mm</v>
          </cell>
          <cell r="DW71">
            <v>58.83</v>
          </cell>
          <cell r="DX71" t="str">
            <v>1</v>
          </cell>
          <cell r="DY71" t="str">
            <v>CS</v>
          </cell>
          <cell r="DZ71">
            <v>716.3</v>
          </cell>
          <cell r="EA71">
            <v>714.06999999999994</v>
          </cell>
        </row>
        <row r="72">
          <cell r="A72">
            <v>34</v>
          </cell>
          <cell r="B72" t="str">
            <v>C62</v>
          </cell>
          <cell r="C72" t="str">
            <v>C63</v>
          </cell>
          <cell r="F72">
            <v>0.25011</v>
          </cell>
          <cell r="G72">
            <v>2.33</v>
          </cell>
          <cell r="K72">
            <v>0.1211545124428197</v>
          </cell>
          <cell r="L72">
            <v>10.121154512442819</v>
          </cell>
          <cell r="M72">
            <v>10.121154512442819</v>
          </cell>
          <cell r="N72">
            <v>189.04667411689451</v>
          </cell>
          <cell r="O72">
            <v>0.62422542882804455</v>
          </cell>
          <cell r="P72">
            <v>29.961328780959093</v>
          </cell>
          <cell r="Q72">
            <v>0</v>
          </cell>
          <cell r="R72">
            <v>0</v>
          </cell>
          <cell r="S72">
            <v>0.25011</v>
          </cell>
          <cell r="U72">
            <v>40</v>
          </cell>
          <cell r="V72">
            <v>158.4</v>
          </cell>
          <cell r="X72">
            <v>0.25011</v>
          </cell>
          <cell r="Y72">
            <v>0.125055</v>
          </cell>
          <cell r="AB72">
            <v>0</v>
          </cell>
          <cell r="AC72">
            <v>126.72000000000001</v>
          </cell>
          <cell r="AD72">
            <v>5.8666666666666666E-2</v>
          </cell>
          <cell r="AE72">
            <v>0.23466666666666666</v>
          </cell>
          <cell r="AF72">
            <v>0.35972166666666666</v>
          </cell>
          <cell r="AG72">
            <v>0.43475466666666668</v>
          </cell>
          <cell r="AH72">
            <v>31.461328780959093</v>
          </cell>
          <cell r="AI72">
            <v>7.97</v>
          </cell>
          <cell r="AJ72">
            <v>0.63</v>
          </cell>
          <cell r="AK72">
            <v>10</v>
          </cell>
          <cell r="AL72">
            <v>0.22700000000000001</v>
          </cell>
          <cell r="AM72">
            <v>0.01</v>
          </cell>
          <cell r="AN72">
            <v>0.15148689270019527</v>
          </cell>
          <cell r="AO72">
            <v>0.14808203124999997</v>
          </cell>
          <cell r="AP72">
            <v>0.66734313964843728</v>
          </cell>
          <cell r="AQ72">
            <v>1.0964178445055512</v>
          </cell>
          <cell r="AR72">
            <v>0.95495069686344947</v>
          </cell>
          <cell r="AS72">
            <v>0.29730018767143679</v>
          </cell>
          <cell r="AT72">
            <v>6.1270748713058064E-2</v>
          </cell>
          <cell r="AU72">
            <v>0.21275764141325335</v>
          </cell>
          <cell r="AV72">
            <v>1.1741397221590137</v>
          </cell>
          <cell r="AW72">
            <v>47.518352688076824</v>
          </cell>
          <cell r="AX72">
            <v>0.66208795131177356</v>
          </cell>
          <cell r="AY72">
            <v>119.15647129298684</v>
          </cell>
          <cell r="AZ72" t="str">
            <v>00°00'00''</v>
          </cell>
          <cell r="BA72" t="e">
            <v>#VALUE!</v>
          </cell>
          <cell r="BB72">
            <v>1E-3</v>
          </cell>
          <cell r="BC72" t="e">
            <v>#VALUE!</v>
          </cell>
          <cell r="BD72" t="e">
            <v>#VALUE!</v>
          </cell>
          <cell r="BE72" t="e">
            <v>#VALUE!</v>
          </cell>
          <cell r="BF72" t="e">
            <v>#VALUE!</v>
          </cell>
          <cell r="BG72" t="e">
            <v>#VALUE!</v>
          </cell>
          <cell r="BH72" t="e">
            <v>#VALUE!</v>
          </cell>
          <cell r="BI72" t="e">
            <v>#VALUE!</v>
          </cell>
          <cell r="BJ72" t="e">
            <v>#VALUE!</v>
          </cell>
          <cell r="BK72" t="e">
            <v>#VALUE!</v>
          </cell>
          <cell r="BL72" t="e">
            <v>#VALUE!</v>
          </cell>
          <cell r="BM72" t="e">
            <v>#VALUE!</v>
          </cell>
          <cell r="BN72">
            <v>0.40000000000009095</v>
          </cell>
          <cell r="BO72">
            <v>713.67</v>
          </cell>
          <cell r="BP72">
            <v>713.62</v>
          </cell>
          <cell r="BQ72">
            <v>713.89699999999993</v>
          </cell>
          <cell r="BR72">
            <v>713.84699999999998</v>
          </cell>
          <cell r="BS72">
            <v>715.51900000000001</v>
          </cell>
          <cell r="BT72">
            <v>716.04096664480971</v>
          </cell>
          <cell r="BU72">
            <v>0</v>
          </cell>
          <cell r="BV72">
            <v>1.6220000000000709</v>
          </cell>
          <cell r="BW72">
            <v>2.1939666448097341</v>
          </cell>
          <cell r="BX72">
            <v>1.849000000000071</v>
          </cell>
          <cell r="BY72">
            <v>250</v>
          </cell>
          <cell r="BZ72">
            <v>0.65</v>
          </cell>
          <cell r="CA72">
            <v>0.25</v>
          </cell>
          <cell r="CB72">
            <v>1.9079833224049025</v>
          </cell>
          <cell r="CC72">
            <v>3</v>
          </cell>
          <cell r="CD72">
            <v>1.9515635668009799</v>
          </cell>
          <cell r="CE72">
            <v>3434.3699803288246</v>
          </cell>
          <cell r="CF72">
            <v>2.0593399812147743E-2</v>
          </cell>
          <cell r="CG72">
            <v>633.91672942896321</v>
          </cell>
          <cell r="CH72">
            <v>4068.2867097577878</v>
          </cell>
          <cell r="CI72">
            <v>4</v>
          </cell>
          <cell r="CJ72">
            <v>1</v>
          </cell>
          <cell r="CK72">
            <v>0</v>
          </cell>
          <cell r="CL72">
            <v>0</v>
          </cell>
          <cell r="CM72">
            <v>0</v>
          </cell>
          <cell r="CN72">
            <v>0</v>
          </cell>
          <cell r="CO72">
            <v>0.63081481588887955</v>
          </cell>
          <cell r="CP72">
            <v>3</v>
          </cell>
          <cell r="CQ72">
            <v>3</v>
          </cell>
          <cell r="DV72" t="str">
            <v>250 mm</v>
          </cell>
          <cell r="DW72">
            <v>7.97</v>
          </cell>
          <cell r="DX72" t="str">
            <v>-</v>
          </cell>
          <cell r="DY72" t="str">
            <v>PVC</v>
          </cell>
          <cell r="DZ72">
            <v>713.67</v>
          </cell>
          <cell r="EA72">
            <v>713.62</v>
          </cell>
        </row>
        <row r="73">
          <cell r="AD73">
            <v>0</v>
          </cell>
        </row>
        <row r="74">
          <cell r="A74" t="str">
            <v>SECTOR 6</v>
          </cell>
        </row>
        <row r="76">
          <cell r="A76">
            <v>35</v>
          </cell>
          <cell r="B76" t="str">
            <v>C13</v>
          </cell>
          <cell r="C76" t="str">
            <v>C27</v>
          </cell>
          <cell r="D76">
            <v>0.13056099999999998</v>
          </cell>
          <cell r="F76">
            <v>0.13056099999999998</v>
          </cell>
          <cell r="G76">
            <v>2.33</v>
          </cell>
          <cell r="H76">
            <v>40.68</v>
          </cell>
          <cell r="I76">
            <v>6.6200000000000045</v>
          </cell>
          <cell r="J76">
            <v>16.273352999016726</v>
          </cell>
          <cell r="K76">
            <v>0</v>
          </cell>
          <cell r="L76">
            <v>5</v>
          </cell>
          <cell r="M76">
            <v>10</v>
          </cell>
          <cell r="N76">
            <v>190.32831544687943</v>
          </cell>
          <cell r="O76">
            <v>0.63506954780995117</v>
          </cell>
          <cell r="P76">
            <v>15.781132272780271</v>
          </cell>
          <cell r="Q76">
            <v>0.13056099999999998</v>
          </cell>
          <cell r="R76">
            <v>0</v>
          </cell>
          <cell r="S76">
            <v>0.13056099999999998</v>
          </cell>
          <cell r="U76">
            <v>9</v>
          </cell>
          <cell r="V76">
            <v>158.4</v>
          </cell>
          <cell r="Y76">
            <v>0</v>
          </cell>
          <cell r="AB76">
            <v>0</v>
          </cell>
          <cell r="AC76">
            <v>126.72000000000001</v>
          </cell>
          <cell r="AD76">
            <v>1.32E-2</v>
          </cell>
          <cell r="AE76">
            <v>5.28E-2</v>
          </cell>
          <cell r="AF76">
            <v>5.28E-2</v>
          </cell>
          <cell r="AG76">
            <v>9.1968300000000003E-2</v>
          </cell>
          <cell r="AH76">
            <v>17.281132272780269</v>
          </cell>
          <cell r="AI76">
            <v>56.279999999999994</v>
          </cell>
          <cell r="AJ76">
            <v>15.16</v>
          </cell>
          <cell r="AK76">
            <v>10</v>
          </cell>
          <cell r="AL76">
            <v>0.25</v>
          </cell>
          <cell r="AM76">
            <v>1.4E-2</v>
          </cell>
          <cell r="AN76">
            <v>5.3994655609130859E-2</v>
          </cell>
          <cell r="AO76">
            <v>0.10546875</v>
          </cell>
          <cell r="AP76">
            <v>0.21597862243652344</v>
          </cell>
          <cell r="AQ76">
            <v>2.2156616006192431</v>
          </cell>
          <cell r="AR76">
            <v>3.6301843147368764</v>
          </cell>
          <cell r="AS76">
            <v>3.0221246271479751</v>
          </cell>
          <cell r="AT76">
            <v>0.25021184140971586</v>
          </cell>
          <cell r="AU76">
            <v>0.30420649701884672</v>
          </cell>
          <cell r="AV76">
            <v>4.3874667553122553</v>
          </cell>
          <cell r="AW76">
            <v>215.36927072435043</v>
          </cell>
          <cell r="AX76">
            <v>8.0239544920492692E-2</v>
          </cell>
          <cell r="AY76">
            <v>300.65294645163277</v>
          </cell>
          <cell r="AZ76" t="e">
            <v>#REF!</v>
          </cell>
          <cell r="BA76" t="e">
            <v>#REF!</v>
          </cell>
          <cell r="BB76" t="e">
            <v>#REF!</v>
          </cell>
          <cell r="BC76" t="e">
            <v>#REF!</v>
          </cell>
          <cell r="BD76" t="e">
            <v>#REF!</v>
          </cell>
          <cell r="BE76" t="e">
            <v>#REF!</v>
          </cell>
          <cell r="BF76" t="e">
            <v>#REF!</v>
          </cell>
          <cell r="BG76" t="e">
            <v>#REF!</v>
          </cell>
          <cell r="BH76" t="e">
            <v>#REF!</v>
          </cell>
          <cell r="BI76" t="e">
            <v>#REF!</v>
          </cell>
          <cell r="BJ76" t="e">
            <v>#REF!</v>
          </cell>
          <cell r="BK76" t="e">
            <v>#REF!</v>
          </cell>
          <cell r="BL76" t="e">
            <v>#REF!</v>
          </cell>
          <cell r="BM76" t="e">
            <v>#REF!</v>
          </cell>
          <cell r="BO76">
            <v>733.06</v>
          </cell>
          <cell r="BP76">
            <v>724.53</v>
          </cell>
          <cell r="BQ76">
            <v>733.31</v>
          </cell>
          <cell r="BR76">
            <v>724.78</v>
          </cell>
          <cell r="BS76">
            <v>734.50553245312699</v>
          </cell>
          <cell r="BT76">
            <v>725.985249438246</v>
          </cell>
          <cell r="BV76">
            <v>1.1955324531270435</v>
          </cell>
          <cell r="BW76">
            <v>1.2052494382460281</v>
          </cell>
          <cell r="BX76">
            <v>1.4455324531270435</v>
          </cell>
          <cell r="BY76">
            <v>250</v>
          </cell>
          <cell r="BZ76">
            <v>0.71250000000000002</v>
          </cell>
          <cell r="CA76">
            <v>0.3125</v>
          </cell>
          <cell r="CB76">
            <v>1.2003909456865358</v>
          </cell>
          <cell r="CC76">
            <v>3</v>
          </cell>
          <cell r="CD76">
            <v>1.322508429652772</v>
          </cell>
          <cell r="CE76">
            <v>1208.4834059836473</v>
          </cell>
          <cell r="CF76">
            <v>5.8066186253963759E-2</v>
          </cell>
          <cell r="CG76">
            <v>1818.8914935369526</v>
          </cell>
          <cell r="CH76">
            <v>3027.3748995205997</v>
          </cell>
          <cell r="CI76">
            <v>2</v>
          </cell>
          <cell r="CJ76">
            <v>1</v>
          </cell>
          <cell r="CK76">
            <v>1.5</v>
          </cell>
          <cell r="CL76">
            <v>2345</v>
          </cell>
          <cell r="CM76">
            <v>1.9364871425504899</v>
          </cell>
          <cell r="CN76">
            <v>2.2000000000000002</v>
          </cell>
          <cell r="CO76">
            <v>0</v>
          </cell>
          <cell r="CP76">
            <v>3</v>
          </cell>
          <cell r="CQ76">
            <v>3</v>
          </cell>
          <cell r="DV76" t="str">
            <v>250 mm</v>
          </cell>
          <cell r="DW76">
            <v>56.279999999999994</v>
          </cell>
          <cell r="DX76" t="str">
            <v>1</v>
          </cell>
          <cell r="DY76" t="str">
            <v>CS</v>
          </cell>
          <cell r="DZ76">
            <v>733.06</v>
          </cell>
          <cell r="EA76">
            <v>724.53</v>
          </cell>
        </row>
        <row r="77">
          <cell r="A77">
            <v>36</v>
          </cell>
          <cell r="B77" t="str">
            <v>C27</v>
          </cell>
          <cell r="C77" t="str">
            <v>C37</v>
          </cell>
          <cell r="D77">
            <v>5.8717999999999992E-2</v>
          </cell>
          <cell r="F77">
            <v>0.18927899999999998</v>
          </cell>
          <cell r="G77">
            <v>2.33</v>
          </cell>
          <cell r="K77">
            <v>0.16499798339261612</v>
          </cell>
          <cell r="L77">
            <v>10.164997983392617</v>
          </cell>
          <cell r="M77">
            <v>10.164997983392617</v>
          </cell>
          <cell r="N77">
            <v>188.58866752679822</v>
          </cell>
          <cell r="O77">
            <v>0.6374956830140498</v>
          </cell>
          <cell r="P77">
            <v>22.840472198070245</v>
          </cell>
          <cell r="Q77">
            <v>5.8717999999999992E-2</v>
          </cell>
          <cell r="R77">
            <v>0</v>
          </cell>
          <cell r="S77">
            <v>0.18927899999999998</v>
          </cell>
          <cell r="U77">
            <v>20</v>
          </cell>
          <cell r="V77">
            <v>158.4</v>
          </cell>
          <cell r="Y77">
            <v>0</v>
          </cell>
          <cell r="AB77">
            <v>0</v>
          </cell>
          <cell r="AC77">
            <v>126.72000000000001</v>
          </cell>
          <cell r="AD77">
            <v>2.9333333333333333E-2</v>
          </cell>
          <cell r="AE77">
            <v>0.11733333333333333</v>
          </cell>
          <cell r="AF77">
            <v>0.11733333333333333</v>
          </cell>
          <cell r="AG77">
            <v>0.17411703333333334</v>
          </cell>
          <cell r="AH77">
            <v>24.340472198070245</v>
          </cell>
          <cell r="AI77">
            <v>26.18</v>
          </cell>
          <cell r="AJ77">
            <v>19.899999999999999</v>
          </cell>
          <cell r="AK77">
            <v>10</v>
          </cell>
          <cell r="AL77">
            <v>0.25</v>
          </cell>
          <cell r="AM77">
            <v>1.4E-2</v>
          </cell>
          <cell r="AN77">
            <v>5.9851169586181641E-2</v>
          </cell>
          <cell r="AO77">
            <v>0.125</v>
          </cell>
          <cell r="AP77">
            <v>0.23940467834472656</v>
          </cell>
          <cell r="AQ77">
            <v>2.6963303478406777</v>
          </cell>
          <cell r="AR77">
            <v>4.1815948814210238</v>
          </cell>
          <cell r="AS77">
            <v>4.3433515222482848</v>
          </cell>
          <cell r="AT77">
            <v>0.37055032337852345</v>
          </cell>
          <cell r="AU77">
            <v>0.43040149296470509</v>
          </cell>
          <cell r="AV77">
            <v>5.0267903919129902</v>
          </cell>
          <cell r="AW77">
            <v>246.75199634952511</v>
          </cell>
          <cell r="AX77">
            <v>9.8643466144816422E-2</v>
          </cell>
          <cell r="AY77">
            <v>300.57427830454486</v>
          </cell>
          <cell r="AZ77" t="str">
            <v>00°00'00''</v>
          </cell>
          <cell r="BA77" t="e">
            <v>#VALUE!</v>
          </cell>
          <cell r="BB77">
            <v>0.126</v>
          </cell>
          <cell r="BC77" t="e">
            <v>#VALUE!</v>
          </cell>
          <cell r="BD77" t="e">
            <v>#VALUE!</v>
          </cell>
          <cell r="BE77" t="e">
            <v>#VALUE!</v>
          </cell>
          <cell r="BF77" t="e">
            <v>#VALUE!</v>
          </cell>
          <cell r="BG77" t="e">
            <v>#VALUE!</v>
          </cell>
          <cell r="BH77" t="e">
            <v>#VALUE!</v>
          </cell>
          <cell r="BI77" t="e">
            <v>#VALUE!</v>
          </cell>
          <cell r="BJ77" t="e">
            <v>#VALUE!</v>
          </cell>
          <cell r="BK77" t="e">
            <v>#VALUE!</v>
          </cell>
          <cell r="BL77" t="e">
            <v>#VALUE!</v>
          </cell>
          <cell r="BM77" t="e">
            <v>#VALUE!</v>
          </cell>
          <cell r="BN77">
            <v>1.999999999998181E-2</v>
          </cell>
          <cell r="BO77">
            <v>724.51</v>
          </cell>
          <cell r="BP77">
            <v>719.3</v>
          </cell>
          <cell r="BQ77">
            <v>724.76</v>
          </cell>
          <cell r="BR77">
            <v>719.55</v>
          </cell>
          <cell r="BS77">
            <v>725.985249438246</v>
          </cell>
          <cell r="BT77">
            <v>720.75150981208958</v>
          </cell>
          <cell r="BU77">
            <v>0</v>
          </cell>
          <cell r="BV77">
            <v>1.22524943824601</v>
          </cell>
          <cell r="BW77">
            <v>1.2015098120896255</v>
          </cell>
          <cell r="BX77">
            <v>1.47524943824601</v>
          </cell>
          <cell r="BY77">
            <v>250</v>
          </cell>
          <cell r="BZ77">
            <v>0.71250000000000002</v>
          </cell>
          <cell r="CA77">
            <v>0.3125</v>
          </cell>
          <cell r="CB77">
            <v>1.2133796251678177</v>
          </cell>
          <cell r="CC77">
            <v>3</v>
          </cell>
          <cell r="CD77">
            <v>1.3334754493142476</v>
          </cell>
          <cell r="CE77">
            <v>1218.5048629186849</v>
          </cell>
          <cell r="CF77">
            <v>5.7021035374993811E-2</v>
          </cell>
          <cell r="CG77">
            <v>1784.0109273096268</v>
          </cell>
          <cell r="CH77">
            <v>3002.5157902283117</v>
          </cell>
          <cell r="CI77">
            <v>2</v>
          </cell>
          <cell r="CJ77">
            <v>1</v>
          </cell>
          <cell r="CK77">
            <v>1.5</v>
          </cell>
          <cell r="CL77">
            <v>2345</v>
          </cell>
          <cell r="CM77">
            <v>1.9205857933230139</v>
          </cell>
          <cell r="CN77">
            <v>2.2000000000000002</v>
          </cell>
          <cell r="CO77">
            <v>0</v>
          </cell>
          <cell r="CP77">
            <v>3</v>
          </cell>
          <cell r="CQ77">
            <v>3</v>
          </cell>
          <cell r="DV77" t="str">
            <v>250 mm</v>
          </cell>
          <cell r="DW77">
            <v>26.18</v>
          </cell>
          <cell r="DX77" t="str">
            <v>1</v>
          </cell>
          <cell r="DY77" t="str">
            <v>CS</v>
          </cell>
          <cell r="DZ77">
            <v>724.51</v>
          </cell>
          <cell r="EA77">
            <v>719.3</v>
          </cell>
        </row>
        <row r="78">
          <cell r="A78">
            <v>37</v>
          </cell>
          <cell r="B78" t="str">
            <v>C37</v>
          </cell>
          <cell r="C78" t="str">
            <v>C39</v>
          </cell>
          <cell r="D78">
            <v>2.1915E-2</v>
          </cell>
          <cell r="F78">
            <v>0.21119399999999997</v>
          </cell>
          <cell r="G78">
            <v>2.33</v>
          </cell>
          <cell r="K78">
            <v>8.5393223587953079E-2</v>
          </cell>
          <cell r="L78">
            <v>10.25039120698057</v>
          </cell>
          <cell r="M78">
            <v>10.25039120698057</v>
          </cell>
          <cell r="N78">
            <v>187.70527413870511</v>
          </cell>
          <cell r="O78">
            <v>0.63014250300535823</v>
          </cell>
          <cell r="P78">
            <v>25.432601875019586</v>
          </cell>
          <cell r="Q78">
            <v>2.1915E-2</v>
          </cell>
          <cell r="R78">
            <v>0</v>
          </cell>
          <cell r="S78">
            <v>0.21119399999999997</v>
          </cell>
          <cell r="U78">
            <v>20</v>
          </cell>
          <cell r="V78">
            <v>158.4</v>
          </cell>
          <cell r="Y78">
            <v>0</v>
          </cell>
          <cell r="AB78">
            <v>0</v>
          </cell>
          <cell r="AC78">
            <v>126.72000000000001</v>
          </cell>
          <cell r="AD78">
            <v>2.9333333333333333E-2</v>
          </cell>
          <cell r="AE78">
            <v>0.11733333333333333</v>
          </cell>
          <cell r="AF78">
            <v>0.11733333333333333</v>
          </cell>
          <cell r="AG78">
            <v>0.18069153333333332</v>
          </cell>
          <cell r="AH78">
            <v>26.932601875019586</v>
          </cell>
          <cell r="AI78">
            <v>14.270000000000001</v>
          </cell>
          <cell r="AJ78">
            <v>10.09</v>
          </cell>
          <cell r="AK78">
            <v>10</v>
          </cell>
          <cell r="AL78">
            <v>0.22700000000000001</v>
          </cell>
          <cell r="AM78">
            <v>0.01</v>
          </cell>
          <cell r="AN78">
            <v>6.5245484352111818E-2</v>
          </cell>
          <cell r="AO78">
            <v>0.13655468750000002</v>
          </cell>
          <cell r="AP78">
            <v>0.28742504119873047</v>
          </cell>
          <cell r="AQ78">
            <v>2.7992963079505802</v>
          </cell>
          <cell r="AR78">
            <v>4.126596540819766</v>
          </cell>
          <cell r="AS78">
            <v>2.3420885133347937</v>
          </cell>
          <cell r="AT78">
            <v>0.39939142811955908</v>
          </cell>
          <cell r="AU78">
            <v>0.46463691247167088</v>
          </cell>
          <cell r="AV78">
            <v>4.6988879534400789</v>
          </cell>
          <cell r="AW78">
            <v>190.16766982616562</v>
          </cell>
          <cell r="AX78">
            <v>0.14162555548815936</v>
          </cell>
          <cell r="AY78">
            <v>303.0188456878073</v>
          </cell>
          <cell r="AZ78" t="str">
            <v>02°26'40''</v>
          </cell>
          <cell r="BA78" t="e">
            <v>#VALUE!</v>
          </cell>
          <cell r="BB78">
            <v>3.4000000000000002E-2</v>
          </cell>
          <cell r="BC78" t="e">
            <v>#VALUE!</v>
          </cell>
          <cell r="BD78" t="e">
            <v>#VALUE!</v>
          </cell>
          <cell r="BE78" t="e">
            <v>#VALUE!</v>
          </cell>
          <cell r="BF78" t="e">
            <v>#VALUE!</v>
          </cell>
          <cell r="BG78" t="e">
            <v>#VALUE!</v>
          </cell>
          <cell r="BH78" t="e">
            <v>#VALUE!</v>
          </cell>
          <cell r="BI78" t="e">
            <v>#VALUE!</v>
          </cell>
          <cell r="BJ78" t="e">
            <v>#VALUE!</v>
          </cell>
          <cell r="BK78" t="e">
            <v>#VALUE!</v>
          </cell>
          <cell r="BL78" t="e">
            <v>#VALUE!</v>
          </cell>
          <cell r="BM78" t="e">
            <v>#VALUE!</v>
          </cell>
          <cell r="BN78">
            <v>2.9999999999972715E-2</v>
          </cell>
          <cell r="BO78">
            <v>719.27</v>
          </cell>
          <cell r="BP78">
            <v>717.83</v>
          </cell>
          <cell r="BQ78">
            <v>719.49699999999996</v>
          </cell>
          <cell r="BR78">
            <v>718.05700000000002</v>
          </cell>
          <cell r="BS78">
            <v>720.75150981208958</v>
          </cell>
          <cell r="BT78">
            <v>719.99733945436037</v>
          </cell>
          <cell r="BU78">
            <v>0</v>
          </cell>
          <cell r="BV78">
            <v>1.2545098120896228</v>
          </cell>
          <cell r="BW78">
            <v>1.9403394543603554</v>
          </cell>
          <cell r="BX78">
            <v>1.4815098120896228</v>
          </cell>
          <cell r="BY78">
            <v>250</v>
          </cell>
          <cell r="BZ78">
            <v>0.65</v>
          </cell>
          <cell r="CA78">
            <v>0.25</v>
          </cell>
          <cell r="CB78">
            <v>1.5974246332249891</v>
          </cell>
          <cell r="CC78">
            <v>4</v>
          </cell>
          <cell r="CD78">
            <v>1.5645614401076875</v>
          </cell>
          <cell r="CE78">
            <v>3114.9780347887286</v>
          </cell>
          <cell r="CF78">
            <v>2.867416841609027E-2</v>
          </cell>
          <cell r="CG78">
            <v>856.55511045402238</v>
          </cell>
          <cell r="CH78">
            <v>3971.5331452427508</v>
          </cell>
          <cell r="CI78">
            <v>4</v>
          </cell>
          <cell r="CJ78">
            <v>1</v>
          </cell>
          <cell r="CK78">
            <v>0</v>
          </cell>
          <cell r="CL78">
            <v>0</v>
          </cell>
          <cell r="CM78">
            <v>0</v>
          </cell>
          <cell r="CN78">
            <v>0</v>
          </cell>
          <cell r="CO78">
            <v>0.6028530219266941</v>
          </cell>
          <cell r="CP78">
            <v>3</v>
          </cell>
          <cell r="CQ78">
            <v>3</v>
          </cell>
          <cell r="DV78" t="str">
            <v>250 mm</v>
          </cell>
          <cell r="DW78">
            <v>14.270000000000001</v>
          </cell>
          <cell r="DX78" t="str">
            <v>-</v>
          </cell>
          <cell r="DY78" t="str">
            <v>PVC</v>
          </cell>
          <cell r="DZ78">
            <v>719.27</v>
          </cell>
          <cell r="EA78">
            <v>717.82999999999993</v>
          </cell>
        </row>
        <row r="79">
          <cell r="AD79">
            <v>0</v>
          </cell>
        </row>
        <row r="80">
          <cell r="A80" t="str">
            <v>DISTRITO 2</v>
          </cell>
        </row>
        <row r="81">
          <cell r="AD81">
            <v>0</v>
          </cell>
          <cell r="BU81">
            <v>0</v>
          </cell>
        </row>
        <row r="82">
          <cell r="A82">
            <v>38</v>
          </cell>
          <cell r="B82" t="str">
            <v>C77</v>
          </cell>
          <cell r="C82" t="str">
            <v>C81</v>
          </cell>
          <cell r="D82">
            <v>0.11669000000000002</v>
          </cell>
          <cell r="F82">
            <v>0.11669000000000002</v>
          </cell>
          <cell r="G82">
            <v>2.33</v>
          </cell>
          <cell r="H82">
            <v>2</v>
          </cell>
          <cell r="I82">
            <v>0.5</v>
          </cell>
          <cell r="J82">
            <v>25</v>
          </cell>
          <cell r="K82">
            <v>0</v>
          </cell>
          <cell r="L82">
            <v>5</v>
          </cell>
          <cell r="M82">
            <v>10</v>
          </cell>
          <cell r="N82">
            <v>190.32831544687943</v>
          </cell>
          <cell r="O82">
            <v>0.63114984264322405</v>
          </cell>
          <cell r="P82">
            <v>14.017466339580299</v>
          </cell>
          <cell r="Q82">
            <v>0.11669000000000002</v>
          </cell>
          <cell r="R82">
            <v>0</v>
          </cell>
          <cell r="S82">
            <v>0.11669000000000002</v>
          </cell>
          <cell r="U82">
            <v>20</v>
          </cell>
          <cell r="V82">
            <v>158.4</v>
          </cell>
          <cell r="W82">
            <v>0.11669000000000002</v>
          </cell>
          <cell r="X82">
            <v>0.11669000000000002</v>
          </cell>
          <cell r="Y82">
            <v>5.8345000000000008E-2</v>
          </cell>
          <cell r="AB82">
            <v>0</v>
          </cell>
          <cell r="AC82">
            <v>126.72000000000001</v>
          </cell>
          <cell r="AD82">
            <v>2.9333333333333333E-2</v>
          </cell>
          <cell r="AE82">
            <v>0.11733333333333333</v>
          </cell>
          <cell r="AF82">
            <v>0.17567833333333333</v>
          </cell>
          <cell r="AG82">
            <v>0.21068533333333334</v>
          </cell>
          <cell r="AH82">
            <v>15.517466339580299</v>
          </cell>
          <cell r="AI82">
            <v>47.37</v>
          </cell>
          <cell r="AJ82">
            <v>7.39</v>
          </cell>
          <cell r="AK82">
            <v>10</v>
          </cell>
          <cell r="AL82">
            <v>0.25</v>
          </cell>
          <cell r="AM82">
            <v>1.4E-2</v>
          </cell>
          <cell r="AN82">
            <v>6.1221122741699219E-2</v>
          </cell>
          <cell r="AO82">
            <v>9.9609375E-2</v>
          </cell>
          <cell r="AP82">
            <v>0.24488449096679688</v>
          </cell>
          <cell r="AQ82">
            <v>1.6648407365902147</v>
          </cell>
          <cell r="AR82">
            <v>2.5507484971143466</v>
          </cell>
          <cell r="AS82">
            <v>1.6451036520531588</v>
          </cell>
          <cell r="AT82">
            <v>0.14126884190674049</v>
          </cell>
          <cell r="AU82">
            <v>0.20248996464843971</v>
          </cell>
          <cell r="AV82">
            <v>3.0632783203427554</v>
          </cell>
          <cell r="AW82">
            <v>150.36832292327625</v>
          </cell>
          <cell r="AX82">
            <v>0.10319637831897555</v>
          </cell>
          <cell r="AY82">
            <v>216.83231289606789</v>
          </cell>
          <cell r="AZ82" t="e">
            <v>#REF!</v>
          </cell>
          <cell r="BA82" t="e">
            <v>#REF!</v>
          </cell>
          <cell r="BB82" t="e">
            <v>#REF!</v>
          </cell>
          <cell r="BC82" t="e">
            <v>#REF!</v>
          </cell>
          <cell r="BD82" t="e">
            <v>#REF!</v>
          </cell>
          <cell r="BE82" t="e">
            <v>#REF!</v>
          </cell>
          <cell r="BF82" t="e">
            <v>#REF!</v>
          </cell>
          <cell r="BG82" t="e">
            <v>#REF!</v>
          </cell>
          <cell r="BH82" t="e">
            <v>#REF!</v>
          </cell>
          <cell r="BI82" t="e">
            <v>#REF!</v>
          </cell>
          <cell r="BJ82" t="e">
            <v>#REF!</v>
          </cell>
          <cell r="BK82" t="e">
            <v>#REF!</v>
          </cell>
          <cell r="BL82" t="e">
            <v>#REF!</v>
          </cell>
          <cell r="BM82" t="e">
            <v>#REF!</v>
          </cell>
          <cell r="BO82">
            <v>726.08</v>
          </cell>
          <cell r="BP82">
            <v>722.58</v>
          </cell>
          <cell r="BQ82">
            <v>726.32999999999993</v>
          </cell>
          <cell r="BR82">
            <v>722.83</v>
          </cell>
          <cell r="BS82">
            <v>727.52591500558594</v>
          </cell>
          <cell r="BT82">
            <v>724.06805408539549</v>
          </cell>
          <cell r="BU82">
            <v>0</v>
          </cell>
          <cell r="BV82">
            <v>1.1959150055860164</v>
          </cell>
          <cell r="BW82">
            <v>1.2380540853954471</v>
          </cell>
          <cell r="BX82">
            <v>1.4459150055860164</v>
          </cell>
          <cell r="BY82">
            <v>250</v>
          </cell>
          <cell r="BZ82">
            <v>0.71250000000000002</v>
          </cell>
          <cell r="CA82">
            <v>0.3125</v>
          </cell>
          <cell r="CB82">
            <v>1.2169845454907318</v>
          </cell>
          <cell r="CC82">
            <v>3</v>
          </cell>
          <cell r="CD82">
            <v>1.3365086534053725</v>
          </cell>
          <cell r="CE82">
            <v>1221.2765479445779</v>
          </cell>
          <cell r="CF82">
            <v>5.6735670533309968E-2</v>
          </cell>
          <cell r="CG82">
            <v>1774.5141259269124</v>
          </cell>
          <cell r="CH82">
            <v>2995.7906738714901</v>
          </cell>
          <cell r="CI82">
            <v>2</v>
          </cell>
          <cell r="CJ82">
            <v>1</v>
          </cell>
          <cell r="CK82">
            <v>1.5</v>
          </cell>
          <cell r="CL82">
            <v>2345</v>
          </cell>
          <cell r="CM82">
            <v>1.9162840131374137</v>
          </cell>
          <cell r="CN82">
            <v>2.2000000000000002</v>
          </cell>
          <cell r="CO82">
            <v>0</v>
          </cell>
          <cell r="CP82">
            <v>3</v>
          </cell>
          <cell r="CQ82">
            <v>3</v>
          </cell>
          <cell r="DV82" t="str">
            <v>250 mm</v>
          </cell>
          <cell r="DW82">
            <v>47.37</v>
          </cell>
          <cell r="DX82" t="str">
            <v>1</v>
          </cell>
          <cell r="DY82" t="str">
            <v>CS</v>
          </cell>
          <cell r="DZ82">
            <v>726.07999999999993</v>
          </cell>
          <cell r="EA82">
            <v>722.57999999999993</v>
          </cell>
        </row>
        <row r="83">
          <cell r="AD83">
            <v>0</v>
          </cell>
          <cell r="BU83">
            <v>0</v>
          </cell>
        </row>
        <row r="84">
          <cell r="A84">
            <v>39</v>
          </cell>
          <cell r="B84" t="str">
            <v>C83'</v>
          </cell>
          <cell r="C84" t="str">
            <v>C83</v>
          </cell>
          <cell r="D84">
            <v>0.10196000000000001</v>
          </cell>
          <cell r="F84">
            <v>0.10196000000000001</v>
          </cell>
          <cell r="G84">
            <v>2.33</v>
          </cell>
          <cell r="H84">
            <v>53.33</v>
          </cell>
          <cell r="I84">
            <v>2.9</v>
          </cell>
          <cell r="J84">
            <v>5.4378398649915622</v>
          </cell>
          <cell r="K84">
            <v>0</v>
          </cell>
          <cell r="L84">
            <v>5</v>
          </cell>
          <cell r="M84">
            <v>10</v>
          </cell>
          <cell r="N84">
            <v>190.32831544687943</v>
          </cell>
          <cell r="O84">
            <v>0.63172358653408001</v>
          </cell>
          <cell r="P84">
            <v>12.259148981973304</v>
          </cell>
          <cell r="Q84">
            <v>0.10196000000000001</v>
          </cell>
          <cell r="R84">
            <v>0</v>
          </cell>
          <cell r="S84">
            <v>0.10196000000000001</v>
          </cell>
          <cell r="U84">
            <v>3</v>
          </cell>
          <cell r="V84">
            <v>158.4</v>
          </cell>
          <cell r="W84">
            <v>0.10196000000000001</v>
          </cell>
          <cell r="X84">
            <v>0.10196000000000001</v>
          </cell>
          <cell r="Y84">
            <v>5.0980000000000004E-2</v>
          </cell>
          <cell r="AB84">
            <v>0</v>
          </cell>
          <cell r="AC84">
            <v>126.72000000000001</v>
          </cell>
          <cell r="AD84">
            <v>4.4000000000000003E-3</v>
          </cell>
          <cell r="AE84">
            <v>1.7600000000000001E-2</v>
          </cell>
          <cell r="AF84">
            <v>6.8580000000000002E-2</v>
          </cell>
          <cell r="AG84">
            <v>9.9168000000000006E-2</v>
          </cell>
          <cell r="AH84">
            <v>13.759148981973304</v>
          </cell>
          <cell r="AI84">
            <v>26.7</v>
          </cell>
          <cell r="AJ84">
            <v>8.58</v>
          </cell>
          <cell r="AK84">
            <v>10</v>
          </cell>
          <cell r="AL84">
            <v>0.25</v>
          </cell>
          <cell r="AM84">
            <v>1.4E-2</v>
          </cell>
          <cell r="AN84">
            <v>5.5537700653076172E-2</v>
          </cell>
          <cell r="AO84">
            <v>9.375E-2</v>
          </cell>
          <cell r="AP84">
            <v>0.22215080261230469</v>
          </cell>
          <cell r="AQ84">
            <v>1.6947441895005628</v>
          </cell>
          <cell r="AR84">
            <v>2.7354151094265675</v>
          </cell>
          <cell r="AS84">
            <v>1.7535843753477789</v>
          </cell>
          <cell r="AT84">
            <v>0.14638928990040365</v>
          </cell>
          <cell r="AU84">
            <v>0.20192699055347982</v>
          </cell>
          <cell r="AV84">
            <v>3.3007138995385792</v>
          </cell>
          <cell r="AW84">
            <v>162.02341466237687</v>
          </cell>
          <cell r="AX84">
            <v>8.4920744391448061E-2</v>
          </cell>
          <cell r="AY84">
            <v>220.02245712294987</v>
          </cell>
          <cell r="AZ84" t="e">
            <v>#REF!</v>
          </cell>
          <cell r="BA84" t="e">
            <v>#REF!</v>
          </cell>
          <cell r="BB84" t="e">
            <v>#REF!</v>
          </cell>
          <cell r="BC84" t="e">
            <v>#REF!</v>
          </cell>
          <cell r="BD84" t="e">
            <v>#REF!</v>
          </cell>
          <cell r="BE84" t="e">
            <v>#REF!</v>
          </cell>
          <cell r="BF84" t="e">
            <v>#REF!</v>
          </cell>
          <cell r="BG84" t="e">
            <v>#REF!</v>
          </cell>
          <cell r="BH84" t="e">
            <v>#REF!</v>
          </cell>
          <cell r="BI84" t="e">
            <v>#REF!</v>
          </cell>
          <cell r="BJ84" t="e">
            <v>#REF!</v>
          </cell>
          <cell r="BK84" t="e">
            <v>#REF!</v>
          </cell>
          <cell r="BL84" t="e">
            <v>#REF!</v>
          </cell>
          <cell r="BM84" t="e">
            <v>#REF!</v>
          </cell>
          <cell r="BO84">
            <v>724.65</v>
          </cell>
          <cell r="BP84">
            <v>722.36</v>
          </cell>
          <cell r="BQ84">
            <v>724.9</v>
          </cell>
          <cell r="BR84">
            <v>722.61</v>
          </cell>
          <cell r="BS84">
            <v>726.1</v>
          </cell>
          <cell r="BT84">
            <v>723.84460479080133</v>
          </cell>
          <cell r="BU84">
            <v>0</v>
          </cell>
          <cell r="BV84">
            <v>1.2000000000000455</v>
          </cell>
          <cell r="BW84">
            <v>1.2346047908013134</v>
          </cell>
          <cell r="BX84">
            <v>1.4500000000000455</v>
          </cell>
          <cell r="BY84">
            <v>250</v>
          </cell>
          <cell r="BZ84">
            <v>0.71250000000000002</v>
          </cell>
          <cell r="CA84">
            <v>0.3125</v>
          </cell>
          <cell r="CB84">
            <v>1.2173023954006794</v>
          </cell>
          <cell r="CC84">
            <v>3</v>
          </cell>
          <cell r="CD84">
            <v>1.3367758736478079</v>
          </cell>
          <cell r="CE84">
            <v>1221.520728791736</v>
          </cell>
          <cell r="CF84">
            <v>5.6710606413490239E-2</v>
          </cell>
          <cell r="CG84">
            <v>1773.6805569863327</v>
          </cell>
          <cell r="CH84">
            <v>2995.2012857780687</v>
          </cell>
          <cell r="CI84">
            <v>2</v>
          </cell>
          <cell r="CJ84">
            <v>1</v>
          </cell>
          <cell r="CK84">
            <v>1.5</v>
          </cell>
          <cell r="CL84">
            <v>2345</v>
          </cell>
          <cell r="CM84">
            <v>1.9159070058281891</v>
          </cell>
          <cell r="CN84">
            <v>2.2000000000000002</v>
          </cell>
          <cell r="CO84">
            <v>0</v>
          </cell>
          <cell r="CP84">
            <v>3</v>
          </cell>
          <cell r="CQ84">
            <v>3</v>
          </cell>
          <cell r="DV84" t="str">
            <v>250 mm</v>
          </cell>
          <cell r="DW84">
            <v>26.7</v>
          </cell>
          <cell r="DX84" t="str">
            <v>1</v>
          </cell>
          <cell r="DY84" t="str">
            <v>CS</v>
          </cell>
          <cell r="DZ84">
            <v>724.65</v>
          </cell>
          <cell r="EA84">
            <v>722.36</v>
          </cell>
        </row>
        <row r="85">
          <cell r="AD85">
            <v>0</v>
          </cell>
          <cell r="BU85">
            <v>0</v>
          </cell>
        </row>
        <row r="86">
          <cell r="A86">
            <v>40</v>
          </cell>
          <cell r="B86" t="str">
            <v>C79</v>
          </cell>
          <cell r="C86" t="str">
            <v>C107</v>
          </cell>
          <cell r="D86">
            <v>0.12464700000000001</v>
          </cell>
          <cell r="F86">
            <v>0.12464700000000001</v>
          </cell>
          <cell r="G86">
            <v>2.33</v>
          </cell>
          <cell r="H86">
            <v>2</v>
          </cell>
          <cell r="I86">
            <v>0.5</v>
          </cell>
          <cell r="J86">
            <v>25</v>
          </cell>
          <cell r="K86">
            <v>0</v>
          </cell>
          <cell r="L86">
            <v>5</v>
          </cell>
          <cell r="M86">
            <v>10</v>
          </cell>
          <cell r="N86">
            <v>190.32831544687943</v>
          </cell>
          <cell r="O86">
            <v>0.63103660758868219</v>
          </cell>
          <cell r="P86">
            <v>14.970620053977216</v>
          </cell>
          <cell r="Q86">
            <v>0.12464700000000001</v>
          </cell>
          <cell r="R86">
            <v>0</v>
          </cell>
          <cell r="S86">
            <v>0.12464700000000001</v>
          </cell>
          <cell r="U86">
            <v>45</v>
          </cell>
          <cell r="V86">
            <v>158.4</v>
          </cell>
          <cell r="W86">
            <v>0.12464700000000001</v>
          </cell>
          <cell r="X86">
            <v>0.12464700000000001</v>
          </cell>
          <cell r="Y86">
            <v>6.2323500000000004E-2</v>
          </cell>
          <cell r="AB86">
            <v>0</v>
          </cell>
          <cell r="AC86">
            <v>126.72000000000001</v>
          </cell>
          <cell r="AD86">
            <v>6.6000000000000003E-2</v>
          </cell>
          <cell r="AE86">
            <v>0.26400000000000001</v>
          </cell>
          <cell r="AF86">
            <v>0.32632349999999999</v>
          </cell>
          <cell r="AG86">
            <v>0.36371759999999997</v>
          </cell>
          <cell r="AH86">
            <v>16.470620053977214</v>
          </cell>
          <cell r="AI86">
            <v>32.15</v>
          </cell>
          <cell r="AJ86">
            <v>7.09</v>
          </cell>
          <cell r="AK86">
            <v>10</v>
          </cell>
          <cell r="AL86">
            <v>0.25</v>
          </cell>
          <cell r="AM86">
            <v>1.4E-2</v>
          </cell>
          <cell r="AN86">
            <v>6.3745975494384766E-2</v>
          </cell>
          <cell r="AO86">
            <v>0.1015625</v>
          </cell>
          <cell r="AP86">
            <v>0.25498390197753906</v>
          </cell>
          <cell r="AQ86">
            <v>1.6692214946049038</v>
          </cell>
          <cell r="AR86">
            <v>2.5024208517232935</v>
          </cell>
          <cell r="AS86">
            <v>1.6347507997197515</v>
          </cell>
          <cell r="AT86">
            <v>0.14201327207191788</v>
          </cell>
          <cell r="AU86">
            <v>0.20575924756630265</v>
          </cell>
          <cell r="AV86">
            <v>3.0004566441202449</v>
          </cell>
          <cell r="AW86">
            <v>147.28457110285697</v>
          </cell>
          <cell r="AX86">
            <v>0.11182855020486068</v>
          </cell>
          <cell r="AY86">
            <v>209.41874719569654</v>
          </cell>
          <cell r="AZ86" t="e">
            <v>#REF!</v>
          </cell>
          <cell r="BA86" t="e">
            <v>#REF!</v>
          </cell>
          <cell r="BB86" t="e">
            <v>#REF!</v>
          </cell>
          <cell r="BC86" t="e">
            <v>#REF!</v>
          </cell>
          <cell r="BD86" t="e">
            <v>#REF!</v>
          </cell>
          <cell r="BE86" t="e">
            <v>#REF!</v>
          </cell>
          <cell r="BF86" t="e">
            <v>#REF!</v>
          </cell>
          <cell r="BG86" t="e">
            <v>#REF!</v>
          </cell>
          <cell r="BH86" t="e">
            <v>#REF!</v>
          </cell>
          <cell r="BI86" t="e">
            <v>#REF!</v>
          </cell>
          <cell r="BJ86" t="e">
            <v>#REF!</v>
          </cell>
          <cell r="BK86" t="e">
            <v>#REF!</v>
          </cell>
          <cell r="BL86" t="e">
            <v>#REF!</v>
          </cell>
          <cell r="BM86" t="e">
            <v>#REF!</v>
          </cell>
          <cell r="BO86">
            <v>723.12</v>
          </cell>
          <cell r="BP86">
            <v>720.84</v>
          </cell>
          <cell r="BQ86">
            <v>723.37</v>
          </cell>
          <cell r="BR86">
            <v>721.09</v>
          </cell>
          <cell r="BS86">
            <v>724.56890518959699</v>
          </cell>
          <cell r="BT86">
            <v>722.29486651007437</v>
          </cell>
          <cell r="BU86">
            <v>0</v>
          </cell>
          <cell r="BV86">
            <v>1.1989051895969851</v>
          </cell>
          <cell r="BW86">
            <v>1.2048665100743392</v>
          </cell>
          <cell r="BX86">
            <v>1.4489051895969851</v>
          </cell>
          <cell r="BY86">
            <v>250</v>
          </cell>
          <cell r="BZ86">
            <v>0.71250000000000002</v>
          </cell>
          <cell r="CA86">
            <v>0.3125</v>
          </cell>
          <cell r="CB86">
            <v>1.2018858498356622</v>
          </cell>
          <cell r="CC86">
            <v>3</v>
          </cell>
          <cell r="CD86">
            <v>1.3237737116127044</v>
          </cell>
          <cell r="CE86">
            <v>1209.6395969145967</v>
          </cell>
          <cell r="CF86">
            <v>5.7944527295482939E-2</v>
          </cell>
          <cell r="CG86">
            <v>1814.823349560477</v>
          </cell>
          <cell r="CH86">
            <v>3024.4629464750737</v>
          </cell>
          <cell r="CI86">
            <v>2</v>
          </cell>
          <cell r="CJ86">
            <v>1</v>
          </cell>
          <cell r="CK86">
            <v>1.5</v>
          </cell>
          <cell r="CL86">
            <v>2345</v>
          </cell>
          <cell r="CM86">
            <v>1.9346244860181707</v>
          </cell>
          <cell r="CN86">
            <v>2.2000000000000002</v>
          </cell>
          <cell r="CO86">
            <v>0</v>
          </cell>
          <cell r="CP86">
            <v>3</v>
          </cell>
          <cell r="CQ86">
            <v>3</v>
          </cell>
          <cell r="DV86" t="str">
            <v>250 mm</v>
          </cell>
          <cell r="DW86">
            <v>32.15</v>
          </cell>
          <cell r="DX86" t="str">
            <v>1</v>
          </cell>
          <cell r="DY86" t="str">
            <v>CS</v>
          </cell>
          <cell r="DZ86">
            <v>723.12</v>
          </cell>
          <cell r="EA86">
            <v>720.84</v>
          </cell>
        </row>
        <row r="87">
          <cell r="A87">
            <v>41</v>
          </cell>
          <cell r="B87" t="str">
            <v>C107</v>
          </cell>
          <cell r="C87" t="str">
            <v>C87</v>
          </cell>
          <cell r="D87">
            <v>8.3889999999999992E-2</v>
          </cell>
          <cell r="F87">
            <v>0.208537</v>
          </cell>
          <cell r="G87">
            <v>2.33</v>
          </cell>
          <cell r="K87">
            <v>0.46959256222987811</v>
          </cell>
          <cell r="L87">
            <v>10.469592562229877</v>
          </cell>
          <cell r="M87">
            <v>10.469592562229877</v>
          </cell>
          <cell r="N87">
            <v>185.48855420910041</v>
          </cell>
          <cell r="O87">
            <v>0.62936326262899633</v>
          </cell>
          <cell r="P87">
            <v>24.763911948214393</v>
          </cell>
          <cell r="Q87">
            <v>8.3889999999999992E-2</v>
          </cell>
          <cell r="R87">
            <v>0</v>
          </cell>
          <cell r="S87">
            <v>0.208537</v>
          </cell>
          <cell r="U87">
            <v>48</v>
          </cell>
          <cell r="V87">
            <v>158.4</v>
          </cell>
          <cell r="W87">
            <v>8.3889999999999992E-2</v>
          </cell>
          <cell r="X87">
            <v>0.208537</v>
          </cell>
          <cell r="Y87">
            <v>0.1042685</v>
          </cell>
          <cell r="AB87">
            <v>0</v>
          </cell>
          <cell r="AC87">
            <v>126.72000000000001</v>
          </cell>
          <cell r="AD87">
            <v>7.0400000000000004E-2</v>
          </cell>
          <cell r="AE87">
            <v>0.28160000000000002</v>
          </cell>
          <cell r="AF87">
            <v>0.3858685</v>
          </cell>
          <cell r="AG87">
            <v>0.44842959999999998</v>
          </cell>
          <cell r="AH87">
            <v>26.263911948214393</v>
          </cell>
          <cell r="AI87">
            <v>42.779999999999994</v>
          </cell>
          <cell r="AJ87">
            <v>3.72</v>
          </cell>
          <cell r="AK87">
            <v>10</v>
          </cell>
          <cell r="AL87">
            <v>0.25</v>
          </cell>
          <cell r="AM87">
            <v>1.4E-2</v>
          </cell>
          <cell r="AN87">
            <v>9.5697879791259766E-2</v>
          </cell>
          <cell r="AO87">
            <v>0.130859375</v>
          </cell>
          <cell r="AP87">
            <v>0.38279151916503906</v>
          </cell>
          <cell r="AQ87">
            <v>1.5193877113691827</v>
          </cell>
          <cell r="AR87">
            <v>1.8173889168404904</v>
          </cell>
          <cell r="AS87">
            <v>1.2136157146717275</v>
          </cell>
          <cell r="AT87">
            <v>0.11766253911619177</v>
          </cell>
          <cell r="AU87">
            <v>0.21336041890745155</v>
          </cell>
          <cell r="AV87">
            <v>2.1733802091428962</v>
          </cell>
          <cell r="AW87">
            <v>106.68555153907454</v>
          </cell>
          <cell r="AX87">
            <v>0.2461805893049632</v>
          </cell>
          <cell r="AY87">
            <v>125.66589862093946</v>
          </cell>
          <cell r="AZ87" t="str">
            <v>83°45'10''</v>
          </cell>
          <cell r="BA87" t="e">
            <v>#VALUE!</v>
          </cell>
          <cell r="BB87">
            <v>8.0000000000000002E-3</v>
          </cell>
          <cell r="BC87" t="e">
            <v>#VALUE!</v>
          </cell>
          <cell r="BD87" t="e">
            <v>#VALUE!</v>
          </cell>
          <cell r="BE87" t="e">
            <v>#VALUE!</v>
          </cell>
          <cell r="BF87" t="e">
            <v>#VALUE!</v>
          </cell>
          <cell r="BG87" t="e">
            <v>#VALUE!</v>
          </cell>
          <cell r="BH87" t="e">
            <v>#VALUE!</v>
          </cell>
          <cell r="BI87" t="e">
            <v>#VALUE!</v>
          </cell>
          <cell r="BJ87" t="e">
            <v>#VALUE!</v>
          </cell>
          <cell r="BK87" t="e">
            <v>#VALUE!</v>
          </cell>
          <cell r="BL87" t="e">
            <v>#VALUE!</v>
          </cell>
          <cell r="BM87" t="e">
            <v>#VALUE!</v>
          </cell>
          <cell r="BN87">
            <v>3.0000000000086402E-2</v>
          </cell>
          <cell r="BO87">
            <v>720.81</v>
          </cell>
          <cell r="BP87">
            <v>719.22</v>
          </cell>
          <cell r="BQ87">
            <v>721.06000000000006</v>
          </cell>
          <cell r="BR87">
            <v>719.47</v>
          </cell>
          <cell r="BS87">
            <v>722.29486651007437</v>
          </cell>
          <cell r="BT87">
            <v>720.70065900470513</v>
          </cell>
          <cell r="BU87">
            <v>0</v>
          </cell>
          <cell r="BV87">
            <v>1.2348665100743119</v>
          </cell>
          <cell r="BW87">
            <v>1.2306590047051031</v>
          </cell>
          <cell r="BX87">
            <v>1.4848665100743119</v>
          </cell>
          <cell r="BY87">
            <v>250</v>
          </cell>
          <cell r="BZ87">
            <v>0.71250000000000002</v>
          </cell>
          <cell r="CA87">
            <v>0.3125</v>
          </cell>
          <cell r="CB87">
            <v>1.2327627573897075</v>
          </cell>
          <cell r="CC87">
            <v>3</v>
          </cell>
          <cell r="CD87">
            <v>1.3497305055475799</v>
          </cell>
          <cell r="CE87">
            <v>1233.3584285223997</v>
          </cell>
          <cell r="CF87">
            <v>5.5510123398453404E-2</v>
          </cell>
          <cell r="CG87">
            <v>1733.8603984873255</v>
          </cell>
          <cell r="CH87">
            <v>2967.2188270097249</v>
          </cell>
          <cell r="CI87">
            <v>2</v>
          </cell>
          <cell r="CJ87">
            <v>1</v>
          </cell>
          <cell r="CK87">
            <v>1.5</v>
          </cell>
          <cell r="CL87">
            <v>2345</v>
          </cell>
          <cell r="CM87">
            <v>1.8980077784710394</v>
          </cell>
          <cell r="CN87">
            <v>1.9</v>
          </cell>
          <cell r="CO87">
            <v>0</v>
          </cell>
          <cell r="CP87">
            <v>3</v>
          </cell>
          <cell r="CQ87">
            <v>3</v>
          </cell>
          <cell r="DV87" t="str">
            <v>250 mm</v>
          </cell>
          <cell r="DW87">
            <v>42.779999999999994</v>
          </cell>
          <cell r="DX87" t="str">
            <v>1</v>
          </cell>
          <cell r="DY87" t="str">
            <v>CS</v>
          </cell>
          <cell r="DZ87">
            <v>720.81000000000006</v>
          </cell>
          <cell r="EA87">
            <v>719.22</v>
          </cell>
        </row>
        <row r="88">
          <cell r="AD88">
            <v>0</v>
          </cell>
          <cell r="BU88">
            <v>0</v>
          </cell>
        </row>
        <row r="89">
          <cell r="A89">
            <v>42</v>
          </cell>
          <cell r="B89" t="str">
            <v>C111</v>
          </cell>
          <cell r="C89" t="str">
            <v>C89</v>
          </cell>
          <cell r="D89">
            <v>9.6370000000000011E-2</v>
          </cell>
          <cell r="F89">
            <v>9.6370000000000011E-2</v>
          </cell>
          <cell r="G89">
            <v>2.33</v>
          </cell>
          <cell r="H89">
            <v>45.78</v>
          </cell>
          <cell r="I89">
            <v>4.09</v>
          </cell>
          <cell r="J89">
            <v>8.9340323285277421</v>
          </cell>
          <cell r="K89">
            <v>0</v>
          </cell>
          <cell r="L89">
            <v>5</v>
          </cell>
          <cell r="M89">
            <v>10</v>
          </cell>
          <cell r="N89">
            <v>190.32831544687943</v>
          </cell>
          <cell r="O89">
            <v>0.62803314743416527</v>
          </cell>
          <cell r="P89">
            <v>11.519346157279351</v>
          </cell>
          <cell r="Q89">
            <v>9.6370000000000011E-2</v>
          </cell>
          <cell r="R89">
            <v>0</v>
          </cell>
          <cell r="S89">
            <v>9.6370000000000011E-2</v>
          </cell>
          <cell r="U89">
            <v>2</v>
          </cell>
          <cell r="V89">
            <v>158.4</v>
          </cell>
          <cell r="W89">
            <v>9.6370000000000011E-2</v>
          </cell>
          <cell r="X89">
            <v>9.6370000000000011E-2</v>
          </cell>
          <cell r="Y89">
            <v>4.8185000000000006E-2</v>
          </cell>
          <cell r="AB89">
            <v>0</v>
          </cell>
          <cell r="AC89">
            <v>126.72000000000001</v>
          </cell>
          <cell r="AD89">
            <v>2.9333333333333338E-3</v>
          </cell>
          <cell r="AE89">
            <v>1.1733333333333335E-2</v>
          </cell>
          <cell r="AF89">
            <v>5.9918333333333337E-2</v>
          </cell>
          <cell r="AG89">
            <v>8.8829333333333343E-2</v>
          </cell>
          <cell r="AH89">
            <v>13.019346157279351</v>
          </cell>
          <cell r="AI89">
            <v>42.73</v>
          </cell>
          <cell r="AJ89">
            <v>1.08</v>
          </cell>
          <cell r="AK89">
            <v>10</v>
          </cell>
          <cell r="AL89">
            <v>0.25</v>
          </cell>
          <cell r="AM89">
            <v>1.4E-2</v>
          </cell>
          <cell r="AN89">
            <v>9.1592311859130859E-2</v>
          </cell>
          <cell r="AO89">
            <v>8.984375E-2</v>
          </cell>
          <cell r="AP89">
            <v>0.36636924743652344</v>
          </cell>
          <cell r="AQ89">
            <v>0.79911064891818528</v>
          </cell>
          <cell r="AR89">
            <v>0.9802352755599667</v>
          </cell>
          <cell r="AS89">
            <v>0.33946712662341438</v>
          </cell>
          <cell r="AT89">
            <v>3.2547289970155102E-2</v>
          </cell>
          <cell r="AU89">
            <v>0.12413960182928596</v>
          </cell>
          <cell r="AV89">
            <v>1.1710518266463752</v>
          </cell>
          <cell r="AW89">
            <v>57.483872118205632</v>
          </cell>
          <cell r="AX89">
            <v>0.22648693759716323</v>
          </cell>
          <cell r="AY89">
            <v>119.31459812157628</v>
          </cell>
          <cell r="AZ89" t="e">
            <v>#REF!</v>
          </cell>
          <cell r="BA89" t="e">
            <v>#REF!</v>
          </cell>
          <cell r="BB89" t="e">
            <v>#REF!</v>
          </cell>
          <cell r="BC89" t="e">
            <v>#REF!</v>
          </cell>
          <cell r="BD89" t="e">
            <v>#REF!</v>
          </cell>
          <cell r="BE89" t="e">
            <v>#REF!</v>
          </cell>
          <cell r="BF89" t="e">
            <v>#REF!</v>
          </cell>
          <cell r="BG89" t="e">
            <v>#REF!</v>
          </cell>
          <cell r="BH89" t="e">
            <v>#REF!</v>
          </cell>
          <cell r="BI89" t="e">
            <v>#REF!</v>
          </cell>
          <cell r="BJ89" t="e">
            <v>#REF!</v>
          </cell>
          <cell r="BK89" t="e">
            <v>#REF!</v>
          </cell>
          <cell r="BL89" t="e">
            <v>#REF!</v>
          </cell>
          <cell r="BM89" t="e">
            <v>#REF!</v>
          </cell>
          <cell r="BO89">
            <v>716.76</v>
          </cell>
          <cell r="BP89">
            <v>716.3</v>
          </cell>
          <cell r="BQ89">
            <v>717.01</v>
          </cell>
          <cell r="BR89">
            <v>716.55</v>
          </cell>
          <cell r="BS89">
            <v>718.20994917114456</v>
          </cell>
          <cell r="BT89">
            <v>717.75432137390692</v>
          </cell>
          <cell r="BU89">
            <v>0</v>
          </cell>
          <cell r="BV89">
            <v>1.1999491711445671</v>
          </cell>
          <cell r="BW89">
            <v>1.2043213739069643</v>
          </cell>
          <cell r="BX89">
            <v>1.4499491711445671</v>
          </cell>
          <cell r="BY89">
            <v>250</v>
          </cell>
          <cell r="BZ89">
            <v>0.71250000000000002</v>
          </cell>
          <cell r="CA89">
            <v>0.3125</v>
          </cell>
          <cell r="CB89">
            <v>1.2021352725257657</v>
          </cell>
          <cell r="CC89">
            <v>3</v>
          </cell>
          <cell r="CD89">
            <v>1.3239847446434827</v>
          </cell>
          <cell r="CE89">
            <v>1209.8324349412526</v>
          </cell>
          <cell r="CF89">
            <v>5.792426366507486E-2</v>
          </cell>
          <cell r="CG89">
            <v>1814.14595830745</v>
          </cell>
          <cell r="CH89">
            <v>3023.9783932487026</v>
          </cell>
          <cell r="CI89">
            <v>2</v>
          </cell>
          <cell r="CJ89">
            <v>1</v>
          </cell>
          <cell r="CK89">
            <v>1.5</v>
          </cell>
          <cell r="CL89">
            <v>2345</v>
          </cell>
          <cell r="CM89">
            <v>1.934314537259298</v>
          </cell>
          <cell r="CN89">
            <v>2.2000000000000002</v>
          </cell>
          <cell r="CO89">
            <v>0</v>
          </cell>
          <cell r="CP89">
            <v>3</v>
          </cell>
          <cell r="CQ89">
            <v>3</v>
          </cell>
          <cell r="DV89" t="str">
            <v>250 mm</v>
          </cell>
          <cell r="DW89">
            <v>42.73</v>
          </cell>
          <cell r="DX89" t="str">
            <v>1</v>
          </cell>
          <cell r="DY89" t="str">
            <v>CS</v>
          </cell>
          <cell r="DZ89">
            <v>716.76</v>
          </cell>
          <cell r="EA89">
            <v>716.3</v>
          </cell>
        </row>
        <row r="90">
          <cell r="AD90">
            <v>0</v>
          </cell>
          <cell r="BU90">
            <v>0</v>
          </cell>
        </row>
        <row r="91">
          <cell r="A91">
            <v>43</v>
          </cell>
          <cell r="B91" t="str">
            <v>C91'</v>
          </cell>
          <cell r="C91" t="str">
            <v>C91</v>
          </cell>
          <cell r="D91">
            <v>8.1379999999999994E-2</v>
          </cell>
          <cell r="F91">
            <v>8.1379999999999994E-2</v>
          </cell>
          <cell r="G91">
            <v>2.33</v>
          </cell>
          <cell r="H91">
            <v>2</v>
          </cell>
          <cell r="I91">
            <v>0.5</v>
          </cell>
          <cell r="J91">
            <v>25</v>
          </cell>
          <cell r="K91">
            <v>0</v>
          </cell>
          <cell r="L91">
            <v>5</v>
          </cell>
          <cell r="M91">
            <v>10</v>
          </cell>
          <cell r="N91">
            <v>190.32831544687943</v>
          </cell>
          <cell r="O91">
            <v>0.62537935034209058</v>
          </cell>
          <cell r="P91">
            <v>9.6864496708768204</v>
          </cell>
          <cell r="Q91">
            <v>8.1379999999999994E-2</v>
          </cell>
          <cell r="R91">
            <v>0</v>
          </cell>
          <cell r="S91">
            <v>8.1379999999999994E-2</v>
          </cell>
          <cell r="U91">
            <v>1</v>
          </cell>
          <cell r="V91">
            <v>158.4</v>
          </cell>
          <cell r="W91">
            <v>8.1379999999999994E-2</v>
          </cell>
          <cell r="X91">
            <v>8.1379999999999994E-2</v>
          </cell>
          <cell r="Y91">
            <v>4.0689999999999997E-2</v>
          </cell>
          <cell r="AB91">
            <v>0</v>
          </cell>
          <cell r="AC91">
            <v>126.72000000000001</v>
          </cell>
          <cell r="AD91">
            <v>1.4666666666666669E-3</v>
          </cell>
          <cell r="AE91">
            <v>5.8666666666666676E-3</v>
          </cell>
          <cell r="AF91">
            <v>4.6556666666666663E-2</v>
          </cell>
          <cell r="AG91">
            <v>7.0970666666666654E-2</v>
          </cell>
          <cell r="AH91">
            <v>11.18644967087682</v>
          </cell>
          <cell r="AI91">
            <v>29.85</v>
          </cell>
          <cell r="AJ91">
            <v>1.1100000000000001</v>
          </cell>
          <cell r="AK91">
            <v>10</v>
          </cell>
          <cell r="AL91">
            <v>0.25</v>
          </cell>
          <cell r="AM91">
            <v>1.4E-2</v>
          </cell>
          <cell r="AN91">
            <v>8.4020614624023438E-2</v>
          </cell>
          <cell r="AO91">
            <v>8.3984375E-2</v>
          </cell>
          <cell r="AP91">
            <v>0.33608245849609375</v>
          </cell>
          <cell r="AQ91">
            <v>0.77225134696429265</v>
          </cell>
          <cell r="AR91">
            <v>0.99473765505957135</v>
          </cell>
          <cell r="AS91">
            <v>0.32424577081306322</v>
          </cell>
          <cell r="AT91">
            <v>3.0396133684412043E-2</v>
          </cell>
          <cell r="AU91">
            <v>0.11441674830843548</v>
          </cell>
          <cell r="AV91">
            <v>1.1872050286936429</v>
          </cell>
          <cell r="AW91">
            <v>58.276790569512627</v>
          </cell>
          <cell r="AX91">
            <v>0.1919537703012936</v>
          </cell>
          <cell r="AY91">
            <v>295.08993856909416</v>
          </cell>
          <cell r="AZ91" t="e">
            <v>#REF!</v>
          </cell>
          <cell r="BA91" t="e">
            <v>#REF!</v>
          </cell>
          <cell r="BB91" t="e">
            <v>#REF!</v>
          </cell>
          <cell r="BC91" t="e">
            <v>#REF!</v>
          </cell>
          <cell r="BD91" t="e">
            <v>#REF!</v>
          </cell>
          <cell r="BE91" t="e">
            <v>#REF!</v>
          </cell>
          <cell r="BF91" t="e">
            <v>#REF!</v>
          </cell>
          <cell r="BG91" t="e">
            <v>#REF!</v>
          </cell>
          <cell r="BH91" t="e">
            <v>#REF!</v>
          </cell>
          <cell r="BI91" t="e">
            <v>#REF!</v>
          </cell>
          <cell r="BJ91" t="e">
            <v>#REF!</v>
          </cell>
          <cell r="BK91" t="e">
            <v>#REF!</v>
          </cell>
          <cell r="BL91" t="e">
            <v>#REF!</v>
          </cell>
          <cell r="BM91" t="e">
            <v>#REF!</v>
          </cell>
          <cell r="BO91">
            <v>708.71</v>
          </cell>
          <cell r="BP91">
            <v>708.38</v>
          </cell>
          <cell r="BQ91">
            <v>708.95999999999992</v>
          </cell>
          <cell r="BR91">
            <v>708.63</v>
          </cell>
          <cell r="BS91">
            <v>710.16</v>
          </cell>
          <cell r="BT91">
            <v>711.42602784577196</v>
          </cell>
          <cell r="BU91">
            <v>0</v>
          </cell>
          <cell r="BV91">
            <v>1.2000000000000455</v>
          </cell>
          <cell r="BW91">
            <v>2.7960278457719596</v>
          </cell>
          <cell r="BX91">
            <v>1.4500000000000455</v>
          </cell>
          <cell r="BY91">
            <v>250</v>
          </cell>
          <cell r="BZ91">
            <v>0.71250000000000002</v>
          </cell>
          <cell r="CA91">
            <v>0.3125</v>
          </cell>
          <cell r="CB91">
            <v>1.9980139228860025</v>
          </cell>
          <cell r="CC91">
            <v>3</v>
          </cell>
          <cell r="CD91">
            <v>1.8961232615352774</v>
          </cell>
          <cell r="CE91">
            <v>1732.6418840797828</v>
          </cell>
          <cell r="CF91">
            <v>2.3319291766612404E-2</v>
          </cell>
          <cell r="CG91">
            <v>745.62339824634932</v>
          </cell>
          <cell r="CH91">
            <v>2478.2652823261324</v>
          </cell>
          <cell r="CI91">
            <v>2</v>
          </cell>
          <cell r="CJ91">
            <v>1</v>
          </cell>
          <cell r="CK91">
            <v>1.5</v>
          </cell>
          <cell r="CL91">
            <v>2345</v>
          </cell>
          <cell r="CM91">
            <v>1.5852443170529631</v>
          </cell>
          <cell r="CN91">
            <v>1.9</v>
          </cell>
          <cell r="CO91">
            <v>0</v>
          </cell>
          <cell r="CP91">
            <v>3</v>
          </cell>
          <cell r="CQ91">
            <v>3</v>
          </cell>
          <cell r="DV91" t="str">
            <v>250 mm</v>
          </cell>
          <cell r="DW91">
            <v>29.85</v>
          </cell>
          <cell r="DX91" t="str">
            <v>1</v>
          </cell>
          <cell r="DY91" t="str">
            <v>CS</v>
          </cell>
          <cell r="DZ91">
            <v>708.70999999999992</v>
          </cell>
          <cell r="EA91">
            <v>708.37999999999988</v>
          </cell>
        </row>
        <row r="92">
          <cell r="AD92">
            <v>0</v>
          </cell>
          <cell r="BU92">
            <v>0</v>
          </cell>
        </row>
        <row r="93">
          <cell r="A93">
            <v>44</v>
          </cell>
          <cell r="B93" t="str">
            <v>C119</v>
          </cell>
          <cell r="C93" t="str">
            <v>C95</v>
          </cell>
          <cell r="D93">
            <v>0.10576300000000001</v>
          </cell>
          <cell r="F93">
            <v>0.10576300000000001</v>
          </cell>
          <cell r="G93">
            <v>2.33</v>
          </cell>
          <cell r="H93">
            <v>63.05</v>
          </cell>
          <cell r="I93">
            <v>3.6900000000000004</v>
          </cell>
          <cell r="J93">
            <v>5.8524980174464716</v>
          </cell>
          <cell r="K93">
            <v>0</v>
          </cell>
          <cell r="L93">
            <v>5.0249754408322307</v>
          </cell>
          <cell r="M93">
            <v>10</v>
          </cell>
          <cell r="N93">
            <v>190.32831544687943</v>
          </cell>
          <cell r="O93">
            <v>0.62766247445148893</v>
          </cell>
          <cell r="P93">
            <v>12.634653311627339</v>
          </cell>
          <cell r="Q93">
            <v>0.10576300000000001</v>
          </cell>
          <cell r="R93">
            <v>0</v>
          </cell>
          <cell r="S93">
            <v>0.10576300000000001</v>
          </cell>
          <cell r="U93">
            <v>16</v>
          </cell>
          <cell r="V93">
            <v>158.4</v>
          </cell>
          <cell r="Y93">
            <v>0</v>
          </cell>
          <cell r="AB93">
            <v>0</v>
          </cell>
          <cell r="AC93">
            <v>126.72000000000001</v>
          </cell>
          <cell r="AD93">
            <v>2.346666666666667E-2</v>
          </cell>
          <cell r="AE93">
            <v>9.3866666666666682E-2</v>
          </cell>
          <cell r="AF93">
            <v>9.3866666666666682E-2</v>
          </cell>
          <cell r="AG93">
            <v>0.12559556666666669</v>
          </cell>
          <cell r="AH93">
            <v>14.134653311627339</v>
          </cell>
          <cell r="AI93">
            <v>44.61</v>
          </cell>
          <cell r="AJ93">
            <v>1.01</v>
          </cell>
          <cell r="AK93">
            <v>10</v>
          </cell>
          <cell r="AL93">
            <v>0.25</v>
          </cell>
          <cell r="AM93">
            <v>1.4E-2</v>
          </cell>
          <cell r="AN93">
            <v>9.7345352172851563E-2</v>
          </cell>
          <cell r="AO93">
            <v>9.375E-2</v>
          </cell>
          <cell r="AP93">
            <v>0.38938140869140625</v>
          </cell>
          <cell r="AQ93">
            <v>0.79915981335299979</v>
          </cell>
          <cell r="AR93">
            <v>0.9464994537604251</v>
          </cell>
          <cell r="AS93">
            <v>0.3343123009632909</v>
          </cell>
          <cell r="AT93">
            <v>3.2551294968318115E-2</v>
          </cell>
          <cell r="AU93">
            <v>0.12989664714116966</v>
          </cell>
          <cell r="AV93">
            <v>1.132465355736443</v>
          </cell>
          <cell r="AW93">
            <v>55.589763156665015</v>
          </cell>
          <cell r="AX93">
            <v>0.25426719793341385</v>
          </cell>
          <cell r="AY93">
            <v>119.62365886910952</v>
          </cell>
          <cell r="AZ93" t="e">
            <v>#REF!</v>
          </cell>
          <cell r="BA93" t="e">
            <v>#REF!</v>
          </cell>
          <cell r="BB93" t="e">
            <v>#REF!</v>
          </cell>
          <cell r="BC93" t="e">
            <v>#REF!</v>
          </cell>
          <cell r="BD93" t="e">
            <v>#REF!</v>
          </cell>
          <cell r="BE93" t="e">
            <v>#REF!</v>
          </cell>
          <cell r="BF93" t="e">
            <v>#REF!</v>
          </cell>
          <cell r="BG93" t="e">
            <v>#REF!</v>
          </cell>
          <cell r="BH93" t="e">
            <v>#REF!</v>
          </cell>
          <cell r="BI93" t="e">
            <v>#REF!</v>
          </cell>
          <cell r="BJ93" t="e">
            <v>#REF!</v>
          </cell>
          <cell r="BK93" t="e">
            <v>#REF!</v>
          </cell>
          <cell r="BL93" t="e">
            <v>#REF!</v>
          </cell>
          <cell r="BM93" t="e">
            <v>#REF!</v>
          </cell>
          <cell r="BO93">
            <v>700.89</v>
          </cell>
          <cell r="BP93">
            <v>700.44</v>
          </cell>
          <cell r="BQ93">
            <v>701.14</v>
          </cell>
          <cell r="BR93">
            <v>700.69</v>
          </cell>
          <cell r="BS93">
            <v>702.3410864928934</v>
          </cell>
          <cell r="BT93">
            <v>702.19612678727503</v>
          </cell>
          <cell r="BU93">
            <v>0</v>
          </cell>
          <cell r="BV93">
            <v>1.2010864928934097</v>
          </cell>
          <cell r="BW93">
            <v>1.5061267872749795</v>
          </cell>
          <cell r="BX93">
            <v>1.4510864928934097</v>
          </cell>
          <cell r="BY93">
            <v>250</v>
          </cell>
          <cell r="BZ93">
            <v>0.71250000000000002</v>
          </cell>
          <cell r="CA93">
            <v>0.3125</v>
          </cell>
          <cell r="CB93">
            <v>1.3536066400841946</v>
          </cell>
          <cell r="CC93">
            <v>3</v>
          </cell>
          <cell r="CD93">
            <v>1.4481347466138736</v>
          </cell>
          <cell r="CE93">
            <v>1323.2783789292589</v>
          </cell>
          <cell r="CF93">
            <v>4.7257961638187962E-2</v>
          </cell>
          <cell r="CG93">
            <v>1465.809718311863</v>
          </cell>
          <cell r="CH93">
            <v>2789.0880972411219</v>
          </cell>
          <cell r="CI93">
            <v>2</v>
          </cell>
          <cell r="CJ93">
            <v>1</v>
          </cell>
          <cell r="CK93">
            <v>1.5</v>
          </cell>
          <cell r="CL93">
            <v>2345</v>
          </cell>
          <cell r="CM93">
            <v>1.7840648809644704</v>
          </cell>
          <cell r="CN93">
            <v>1.9</v>
          </cell>
          <cell r="CO93">
            <v>0</v>
          </cell>
          <cell r="CP93">
            <v>3</v>
          </cell>
          <cell r="CQ93">
            <v>3</v>
          </cell>
          <cell r="DV93" t="str">
            <v>250 mm</v>
          </cell>
          <cell r="DW93">
            <v>44.61</v>
          </cell>
          <cell r="DX93" t="str">
            <v>1</v>
          </cell>
          <cell r="DY93" t="str">
            <v>CS</v>
          </cell>
          <cell r="DZ93">
            <v>700.89</v>
          </cell>
          <cell r="EA93">
            <v>700.43999999999994</v>
          </cell>
        </row>
        <row r="94">
          <cell r="AD94">
            <v>0</v>
          </cell>
        </row>
        <row r="95">
          <cell r="A95">
            <v>45</v>
          </cell>
          <cell r="B95" t="str">
            <v>C113</v>
          </cell>
          <cell r="C95" t="str">
            <v>C111</v>
          </cell>
          <cell r="D95">
            <v>0.25900000000000001</v>
          </cell>
          <cell r="F95">
            <v>0.25900000000000001</v>
          </cell>
          <cell r="G95">
            <v>2.33</v>
          </cell>
          <cell r="H95">
            <v>2</v>
          </cell>
          <cell r="I95">
            <v>0.5</v>
          </cell>
          <cell r="J95">
            <v>25</v>
          </cell>
          <cell r="K95">
            <v>0</v>
          </cell>
          <cell r="L95">
            <v>5</v>
          </cell>
          <cell r="M95">
            <v>10</v>
          </cell>
          <cell r="N95">
            <v>190.32831544687943</v>
          </cell>
          <cell r="O95">
            <v>0.62625269109302639</v>
          </cell>
          <cell r="P95">
            <v>30.871147512610964</v>
          </cell>
          <cell r="Q95">
            <v>0.25900000000000001</v>
          </cell>
          <cell r="R95">
            <v>0</v>
          </cell>
          <cell r="S95">
            <v>0.25900000000000001</v>
          </cell>
          <cell r="U95">
            <v>59</v>
          </cell>
          <cell r="V95">
            <v>158.4</v>
          </cell>
          <cell r="Y95">
            <v>0</v>
          </cell>
          <cell r="AB95">
            <v>0</v>
          </cell>
          <cell r="AC95">
            <v>126.72000000000001</v>
          </cell>
          <cell r="AD95">
            <v>8.6533333333333337E-2</v>
          </cell>
          <cell r="AE95">
            <v>0.34613333333333335</v>
          </cell>
          <cell r="AF95">
            <v>0.34613333333333335</v>
          </cell>
          <cell r="AG95">
            <v>0.42383333333333334</v>
          </cell>
          <cell r="AH95">
            <v>32.37114751261096</v>
          </cell>
          <cell r="AI95">
            <v>72.47</v>
          </cell>
          <cell r="AJ95">
            <v>0.59</v>
          </cell>
          <cell r="AK95">
            <v>10</v>
          </cell>
          <cell r="AL95">
            <v>0.25</v>
          </cell>
          <cell r="AM95">
            <v>1.4E-2</v>
          </cell>
          <cell r="AN95">
            <v>0.18275070190429688</v>
          </cell>
          <cell r="AO95">
            <v>0.146484375</v>
          </cell>
          <cell r="AP95">
            <v>0.7310028076171875</v>
          </cell>
          <cell r="AQ95">
            <v>0.84190538499543588</v>
          </cell>
          <cell r="AR95">
            <v>0.64492326932242916</v>
          </cell>
          <cell r="AS95">
            <v>0.32945019143716781</v>
          </cell>
          <cell r="AT95">
            <v>3.6126640024684659E-2</v>
          </cell>
          <cell r="AU95">
            <v>0.21887734192898153</v>
          </cell>
          <cell r="AV95">
            <v>0.86554617984946836</v>
          </cell>
          <cell r="AW95">
            <v>42.48739874934062</v>
          </cell>
          <cell r="AX95">
            <v>0.76189996247095126</v>
          </cell>
          <cell r="AY95">
            <v>117.55592837022566</v>
          </cell>
          <cell r="AZ95" t="e">
            <v>#REF!</v>
          </cell>
          <cell r="BA95" t="e">
            <v>#REF!</v>
          </cell>
          <cell r="BB95" t="e">
            <v>#REF!</v>
          </cell>
          <cell r="BC95" t="e">
            <v>#REF!</v>
          </cell>
          <cell r="BD95" t="e">
            <v>#REF!</v>
          </cell>
          <cell r="BE95" t="e">
            <v>#REF!</v>
          </cell>
          <cell r="BF95" t="e">
            <v>#REF!</v>
          </cell>
          <cell r="BG95" t="e">
            <v>#REF!</v>
          </cell>
          <cell r="BH95" t="e">
            <v>#REF!</v>
          </cell>
          <cell r="BI95" t="e">
            <v>#REF!</v>
          </cell>
          <cell r="BJ95" t="e">
            <v>#REF!</v>
          </cell>
          <cell r="BK95" t="e">
            <v>#REF!</v>
          </cell>
          <cell r="BL95" t="e">
            <v>#REF!</v>
          </cell>
          <cell r="BM95" t="e">
            <v>#REF!</v>
          </cell>
          <cell r="BO95">
            <v>714.95</v>
          </cell>
          <cell r="BP95">
            <v>714.52</v>
          </cell>
          <cell r="BQ95">
            <v>715.19999999999993</v>
          </cell>
          <cell r="BR95">
            <v>714.77</v>
          </cell>
          <cell r="BS95">
            <v>716.40209964137694</v>
          </cell>
          <cell r="BT95">
            <v>718.20994917114456</v>
          </cell>
          <cell r="BU95">
            <v>0</v>
          </cell>
          <cell r="BV95">
            <v>1.2020996413770035</v>
          </cell>
          <cell r="BW95">
            <v>3.4399491711445762</v>
          </cell>
          <cell r="BX95">
            <v>1.4520996413770035</v>
          </cell>
          <cell r="BY95">
            <v>250</v>
          </cell>
          <cell r="BZ95">
            <v>0.71250000000000002</v>
          </cell>
          <cell r="CA95">
            <v>0.3125</v>
          </cell>
          <cell r="CB95">
            <v>2.3210244062607899</v>
          </cell>
          <cell r="CC95">
            <v>3</v>
          </cell>
          <cell r="CD95">
            <v>2.0788806480581021</v>
          </cell>
          <cell r="CE95">
            <v>1899.6421571833428</v>
          </cell>
          <cell r="CF95">
            <v>1.757156664726145E-2</v>
          </cell>
          <cell r="CG95">
            <v>582.75758539123854</v>
          </cell>
          <cell r="CH95">
            <v>2482.3997425745811</v>
          </cell>
          <cell r="CI95">
            <v>2</v>
          </cell>
          <cell r="CJ95">
            <v>1</v>
          </cell>
          <cell r="CK95">
            <v>1.5</v>
          </cell>
          <cell r="CL95">
            <v>2345</v>
          </cell>
          <cell r="CM95">
            <v>1.5878889611351266</v>
          </cell>
          <cell r="CN95">
            <v>1.9</v>
          </cell>
          <cell r="CO95">
            <v>0</v>
          </cell>
          <cell r="CP95">
            <v>3</v>
          </cell>
          <cell r="CQ95">
            <v>3</v>
          </cell>
          <cell r="DV95" t="str">
            <v>250 mm</v>
          </cell>
          <cell r="DW95">
            <v>72.47</v>
          </cell>
          <cell r="DX95" t="str">
            <v>1</v>
          </cell>
          <cell r="DY95" t="str">
            <v>CS</v>
          </cell>
          <cell r="DZ95">
            <v>714.94999999999993</v>
          </cell>
          <cell r="EA95">
            <v>714.52</v>
          </cell>
        </row>
        <row r="96">
          <cell r="AD96">
            <v>0</v>
          </cell>
          <cell r="BU96">
            <v>0</v>
          </cell>
        </row>
        <row r="97">
          <cell r="A97">
            <v>46</v>
          </cell>
          <cell r="B97" t="str">
            <v>C91</v>
          </cell>
          <cell r="C97" t="str">
            <v>C115</v>
          </cell>
          <cell r="D97">
            <v>0.10413</v>
          </cell>
          <cell r="F97">
            <v>0.10413</v>
          </cell>
          <cell r="G97">
            <v>2.33</v>
          </cell>
          <cell r="H97">
            <v>94.4</v>
          </cell>
          <cell r="I97">
            <v>6.32</v>
          </cell>
          <cell r="J97">
            <v>6.6949152542372881</v>
          </cell>
          <cell r="K97">
            <v>0</v>
          </cell>
          <cell r="L97">
            <v>5.8790812054133683</v>
          </cell>
          <cell r="M97">
            <v>10</v>
          </cell>
          <cell r="N97">
            <v>190.32831544687943</v>
          </cell>
          <cell r="O97">
            <v>0.62840480276037769</v>
          </cell>
          <cell r="P97">
            <v>12.45428408250222</v>
          </cell>
          <cell r="Q97">
            <v>0.10413</v>
          </cell>
          <cell r="R97">
            <v>0</v>
          </cell>
          <cell r="S97">
            <v>0.10413</v>
          </cell>
          <cell r="U97">
            <v>3</v>
          </cell>
          <cell r="V97">
            <v>158.4</v>
          </cell>
          <cell r="W97">
            <v>0.10413</v>
          </cell>
          <cell r="X97">
            <v>0.10413</v>
          </cell>
          <cell r="Y97">
            <v>5.2065E-2</v>
          </cell>
          <cell r="AB97">
            <v>0</v>
          </cell>
          <cell r="AC97">
            <v>126.72000000000001</v>
          </cell>
          <cell r="AD97">
            <v>4.4000000000000003E-3</v>
          </cell>
          <cell r="AE97">
            <v>1.7600000000000001E-2</v>
          </cell>
          <cell r="AF97">
            <v>6.9665000000000005E-2</v>
          </cell>
          <cell r="AG97">
            <v>0.10090400000000001</v>
          </cell>
          <cell r="AH97">
            <v>13.95428408250222</v>
          </cell>
          <cell r="AI97">
            <v>43.12</v>
          </cell>
          <cell r="AJ97">
            <v>1.9</v>
          </cell>
          <cell r="AK97">
            <v>10</v>
          </cell>
          <cell r="AL97">
            <v>0.25</v>
          </cell>
          <cell r="AM97">
            <v>1.4E-2</v>
          </cell>
          <cell r="AN97">
            <v>8.1971168518066406E-2</v>
          </cell>
          <cell r="AO97">
            <v>9.375E-2</v>
          </cell>
          <cell r="AP97">
            <v>0.32788467407226563</v>
          </cell>
          <cell r="AQ97">
            <v>0.99652594409673478</v>
          </cell>
          <cell r="AR97">
            <v>1.3015081865274898</v>
          </cell>
          <cell r="AS97">
            <v>0.54348416043925074</v>
          </cell>
          <cell r="AT97">
            <v>5.0614880594183918E-2</v>
          </cell>
          <cell r="AU97">
            <v>0.13258604911225033</v>
          </cell>
          <cell r="AV97">
            <v>1.5532488422760506</v>
          </cell>
          <cell r="AW97">
            <v>76.24492425142644</v>
          </cell>
          <cell r="AX97">
            <v>0.18301918743451506</v>
          </cell>
          <cell r="AY97">
            <v>299.22745851240308</v>
          </cell>
          <cell r="AZ97" t="e">
            <v>#REF!</v>
          </cell>
          <cell r="BA97" t="e">
            <v>#REF!</v>
          </cell>
          <cell r="BB97" t="e">
            <v>#REF!</v>
          </cell>
          <cell r="BC97" t="e">
            <v>#REF!</v>
          </cell>
          <cell r="BD97" t="e">
            <v>#REF!</v>
          </cell>
          <cell r="BE97" t="e">
            <v>#REF!</v>
          </cell>
          <cell r="BF97" t="e">
            <v>#REF!</v>
          </cell>
          <cell r="BG97" t="e">
            <v>#REF!</v>
          </cell>
          <cell r="BH97" t="e">
            <v>#REF!</v>
          </cell>
          <cell r="BI97" t="e">
            <v>#REF!</v>
          </cell>
          <cell r="BJ97" t="e">
            <v>#REF!</v>
          </cell>
          <cell r="BK97" t="e">
            <v>#REF!</v>
          </cell>
          <cell r="BL97" t="e">
            <v>#REF!</v>
          </cell>
          <cell r="BM97" t="e">
            <v>#REF!</v>
          </cell>
          <cell r="BO97">
            <v>709.98</v>
          </cell>
          <cell r="BP97">
            <v>709.16</v>
          </cell>
          <cell r="BQ97">
            <v>710.2299999999999</v>
          </cell>
          <cell r="BR97">
            <v>709.41</v>
          </cell>
          <cell r="BS97">
            <v>711.42602784577196</v>
          </cell>
          <cell r="BT97">
            <v>710.64572594522224</v>
          </cell>
          <cell r="BU97">
            <v>0</v>
          </cell>
          <cell r="BV97">
            <v>1.1960278457720506</v>
          </cell>
          <cell r="BW97">
            <v>1.2357259452222706</v>
          </cell>
          <cell r="BX97">
            <v>1.4460278457720506</v>
          </cell>
          <cell r="BY97">
            <v>250</v>
          </cell>
          <cell r="BZ97">
            <v>0.71250000000000002</v>
          </cell>
          <cell r="CA97">
            <v>0.3125</v>
          </cell>
          <cell r="CB97">
            <v>1.2158768954971606</v>
          </cell>
          <cell r="CC97">
            <v>3</v>
          </cell>
          <cell r="CD97">
            <v>1.3355771592207204</v>
          </cell>
          <cell r="CE97">
            <v>1220.4253660241591</v>
          </cell>
          <cell r="CF97">
            <v>5.6823136861789414E-2</v>
          </cell>
          <cell r="CG97">
            <v>1777.4237331650625</v>
          </cell>
          <cell r="CH97">
            <v>2997.8490991892213</v>
          </cell>
          <cell r="CI97">
            <v>2</v>
          </cell>
          <cell r="CJ97">
            <v>1</v>
          </cell>
          <cell r="CK97">
            <v>1.5</v>
          </cell>
          <cell r="CL97">
            <v>2345</v>
          </cell>
          <cell r="CM97">
            <v>1.9176007031061117</v>
          </cell>
          <cell r="CN97">
            <v>2.2000000000000002</v>
          </cell>
          <cell r="CO97">
            <v>0</v>
          </cell>
          <cell r="CP97">
            <v>3</v>
          </cell>
          <cell r="CQ97">
            <v>3</v>
          </cell>
          <cell r="DV97" t="str">
            <v>250 mm</v>
          </cell>
          <cell r="DW97">
            <v>43.12</v>
          </cell>
          <cell r="DX97" t="str">
            <v>1</v>
          </cell>
          <cell r="DY97" t="str">
            <v>CS</v>
          </cell>
          <cell r="DZ97">
            <v>709.9799999999999</v>
          </cell>
          <cell r="EA97">
            <v>709.15999999999985</v>
          </cell>
        </row>
        <row r="98">
          <cell r="AD98">
            <v>0</v>
          </cell>
          <cell r="BU98">
            <v>0</v>
          </cell>
        </row>
        <row r="99">
          <cell r="A99">
            <v>47</v>
          </cell>
          <cell r="B99" t="str">
            <v>C121</v>
          </cell>
          <cell r="C99" t="str">
            <v>C119</v>
          </cell>
          <cell r="D99">
            <v>0.14602999999999999</v>
          </cell>
          <cell r="F99">
            <v>0.14602999999999999</v>
          </cell>
          <cell r="G99">
            <v>2.33</v>
          </cell>
          <cell r="H99">
            <v>2</v>
          </cell>
          <cell r="I99">
            <v>0.5</v>
          </cell>
          <cell r="J99">
            <v>25</v>
          </cell>
          <cell r="K99">
            <v>0</v>
          </cell>
          <cell r="L99">
            <v>5</v>
          </cell>
          <cell r="M99">
            <v>10</v>
          </cell>
          <cell r="N99">
            <v>190.32831544687943</v>
          </cell>
          <cell r="O99">
            <v>0.62657572912868864</v>
          </cell>
          <cell r="P99">
            <v>17.414822694735424</v>
          </cell>
          <cell r="Q99">
            <v>0.14602999999999999</v>
          </cell>
          <cell r="R99">
            <v>0</v>
          </cell>
          <cell r="S99">
            <v>0.14602999999999999</v>
          </cell>
          <cell r="U99">
            <v>39</v>
          </cell>
          <cell r="V99">
            <v>158.4</v>
          </cell>
          <cell r="Y99">
            <v>0</v>
          </cell>
          <cell r="AB99">
            <v>0</v>
          </cell>
          <cell r="AC99">
            <v>126.72000000000001</v>
          </cell>
          <cell r="AD99">
            <v>5.7200000000000008E-2</v>
          </cell>
          <cell r="AE99">
            <v>0.22880000000000003</v>
          </cell>
          <cell r="AF99">
            <v>0.22880000000000003</v>
          </cell>
          <cell r="AG99">
            <v>0.27260900000000005</v>
          </cell>
          <cell r="AH99">
            <v>18.914822694735424</v>
          </cell>
          <cell r="AI99">
            <v>45.5</v>
          </cell>
          <cell r="AJ99">
            <v>0.75</v>
          </cell>
          <cell r="AK99">
            <v>10</v>
          </cell>
          <cell r="AL99">
            <v>0.25</v>
          </cell>
          <cell r="AM99">
            <v>1.4E-2</v>
          </cell>
          <cell r="AN99">
            <v>0.12343835830688477</v>
          </cell>
          <cell r="AO99">
            <v>0.109375</v>
          </cell>
          <cell r="AP99">
            <v>0.49375343322753906</v>
          </cell>
          <cell r="AQ99">
            <v>0.78311480399085254</v>
          </cell>
          <cell r="AR99">
            <v>0.80367601073645956</v>
          </cell>
          <cell r="AS99">
            <v>0.30370046218952212</v>
          </cell>
          <cell r="AT99">
            <v>3.1257329063691712E-2</v>
          </cell>
          <cell r="AU99">
            <v>0.15469568737057648</v>
          </cell>
          <cell r="AV99">
            <v>0.97587652220531262</v>
          </cell>
          <cell r="AW99">
            <v>47.903226765171354</v>
          </cell>
          <cell r="AX99">
            <v>0.39485487663406599</v>
          </cell>
          <cell r="AY99">
            <v>118.51854365095124</v>
          </cell>
          <cell r="AZ99" t="e">
            <v>#REF!</v>
          </cell>
          <cell r="BA99" t="e">
            <v>#REF!</v>
          </cell>
          <cell r="BB99" t="e">
            <v>#REF!</v>
          </cell>
          <cell r="BC99" t="e">
            <v>#REF!</v>
          </cell>
          <cell r="BD99" t="e">
            <v>#REF!</v>
          </cell>
          <cell r="BE99" t="e">
            <v>#REF!</v>
          </cell>
          <cell r="BF99" t="e">
            <v>#REF!</v>
          </cell>
          <cell r="BG99" t="e">
            <v>#REF!</v>
          </cell>
          <cell r="BH99" t="e">
            <v>#REF!</v>
          </cell>
          <cell r="BI99" t="e">
            <v>#REF!</v>
          </cell>
          <cell r="BJ99" t="e">
            <v>#REF!</v>
          </cell>
          <cell r="BK99" t="e">
            <v>#REF!</v>
          </cell>
          <cell r="BL99" t="e">
            <v>#REF!</v>
          </cell>
          <cell r="BM99" t="e">
            <v>#REF!</v>
          </cell>
          <cell r="BO99">
            <v>700.05</v>
          </cell>
          <cell r="BP99">
            <v>699.71</v>
          </cell>
          <cell r="BQ99">
            <v>700.3</v>
          </cell>
          <cell r="BR99">
            <v>699.96</v>
          </cell>
          <cell r="BS99">
            <v>701.5</v>
          </cell>
          <cell r="BT99">
            <v>702.3410864928934</v>
          </cell>
          <cell r="BU99">
            <v>0</v>
          </cell>
          <cell r="BV99">
            <v>1.2000000000000455</v>
          </cell>
          <cell r="BW99">
            <v>2.3810864928933597</v>
          </cell>
          <cell r="BX99">
            <v>1.4500000000000455</v>
          </cell>
          <cell r="BY99">
            <v>250</v>
          </cell>
          <cell r="BZ99">
            <v>0.71250000000000002</v>
          </cell>
          <cell r="CA99">
            <v>0.3125</v>
          </cell>
          <cell r="CB99">
            <v>1.7905432464467026</v>
          </cell>
          <cell r="CC99">
            <v>3</v>
          </cell>
          <cell r="CD99">
            <v>1.7649272682912018</v>
          </cell>
          <cell r="CE99">
            <v>1612.7574453782199</v>
          </cell>
          <cell r="CF99">
            <v>2.8588552252705846E-2</v>
          </cell>
          <cell r="CG99">
            <v>897.22139387574452</v>
          </cell>
          <cell r="CH99">
            <v>2509.9788392539645</v>
          </cell>
          <cell r="CI99">
            <v>2</v>
          </cell>
          <cell r="CJ99">
            <v>1</v>
          </cell>
          <cell r="CK99">
            <v>1.5</v>
          </cell>
          <cell r="CL99">
            <v>2345</v>
          </cell>
          <cell r="CM99">
            <v>1.6055301743628769</v>
          </cell>
          <cell r="CN99">
            <v>1.9</v>
          </cell>
          <cell r="CO99">
            <v>0</v>
          </cell>
          <cell r="CP99">
            <v>3</v>
          </cell>
          <cell r="CQ99">
            <v>3</v>
          </cell>
          <cell r="DV99" t="str">
            <v>250 mm</v>
          </cell>
          <cell r="DW99">
            <v>45.5</v>
          </cell>
          <cell r="DX99" t="str">
            <v>1</v>
          </cell>
          <cell r="DY99" t="str">
            <v>CS</v>
          </cell>
          <cell r="DZ99">
            <v>700.05</v>
          </cell>
          <cell r="EA99">
            <v>699.70999999999992</v>
          </cell>
        </row>
        <row r="100">
          <cell r="AD100">
            <v>0</v>
          </cell>
          <cell r="BU100">
            <v>0</v>
          </cell>
        </row>
        <row r="101">
          <cell r="A101">
            <v>48</v>
          </cell>
          <cell r="B101" t="str">
            <v>C107</v>
          </cell>
          <cell r="C101" t="str">
            <v>C111</v>
          </cell>
          <cell r="D101">
            <v>0.12542</v>
          </cell>
          <cell r="F101">
            <v>0.12542</v>
          </cell>
          <cell r="G101">
            <v>2.33</v>
          </cell>
          <cell r="H101">
            <v>33.35</v>
          </cell>
          <cell r="I101">
            <v>2.2999999999999998</v>
          </cell>
          <cell r="J101">
            <v>6.8965517241379297</v>
          </cell>
          <cell r="K101">
            <v>0</v>
          </cell>
          <cell r="L101">
            <v>5</v>
          </cell>
          <cell r="M101">
            <v>10</v>
          </cell>
          <cell r="N101">
            <v>190.32831544687943</v>
          </cell>
          <cell r="O101">
            <v>0.63208155825362256</v>
          </cell>
          <cell r="P101">
            <v>15.08840454357845</v>
          </cell>
          <cell r="Q101">
            <v>0.12542</v>
          </cell>
          <cell r="R101">
            <v>0</v>
          </cell>
          <cell r="S101">
            <v>0.12542</v>
          </cell>
          <cell r="U101">
            <v>12</v>
          </cell>
          <cell r="V101">
            <v>158.4</v>
          </cell>
          <cell r="W101">
            <v>0.12542</v>
          </cell>
          <cell r="X101">
            <v>0.12542</v>
          </cell>
          <cell r="Y101">
            <v>6.2710000000000002E-2</v>
          </cell>
          <cell r="AB101">
            <v>0</v>
          </cell>
          <cell r="AC101">
            <v>126.72000000000001</v>
          </cell>
          <cell r="AD101">
            <v>1.7600000000000001E-2</v>
          </cell>
          <cell r="AE101">
            <v>7.0400000000000004E-2</v>
          </cell>
          <cell r="AF101">
            <v>0.13311000000000001</v>
          </cell>
          <cell r="AG101">
            <v>0.170736</v>
          </cell>
          <cell r="AH101">
            <v>16.588404543578449</v>
          </cell>
          <cell r="AI101">
            <v>44.58</v>
          </cell>
          <cell r="AJ101">
            <v>14.24</v>
          </cell>
          <cell r="AK101">
            <v>10</v>
          </cell>
          <cell r="AL101">
            <v>0.25</v>
          </cell>
          <cell r="AM101">
            <v>1.4E-2</v>
          </cell>
          <cell r="AN101">
            <v>5.3737640380859375E-2</v>
          </cell>
          <cell r="AO101">
            <v>0.103515625</v>
          </cell>
          <cell r="AP101">
            <v>0.2149505615234375</v>
          </cell>
          <cell r="AQ101">
            <v>2.1413392392646542</v>
          </cell>
          <cell r="AR101">
            <v>3.5173123424891166</v>
          </cell>
          <cell r="AS101">
            <v>2.8267376307192924</v>
          </cell>
          <cell r="AT101">
            <v>0.23370712220257531</v>
          </cell>
          <cell r="AU101">
            <v>0.28744476258343465</v>
          </cell>
          <cell r="AV101">
            <v>4.2522543368686172</v>
          </cell>
          <cell r="AW101">
            <v>208.73204665471539</v>
          </cell>
          <cell r="AX101">
            <v>7.9472245922155849E-2</v>
          </cell>
          <cell r="AY101">
            <v>209.67060288786877</v>
          </cell>
          <cell r="AZ101" t="e">
            <v>#REF!</v>
          </cell>
          <cell r="BA101" t="e">
            <v>#REF!</v>
          </cell>
          <cell r="BB101" t="e">
            <v>#REF!</v>
          </cell>
          <cell r="BC101" t="e">
            <v>#REF!</v>
          </cell>
          <cell r="BD101" t="e">
            <v>#REF!</v>
          </cell>
          <cell r="BE101" t="e">
            <v>#REF!</v>
          </cell>
          <cell r="BF101" t="e">
            <v>#REF!</v>
          </cell>
          <cell r="BG101" t="e">
            <v>#REF!</v>
          </cell>
          <cell r="BH101" t="e">
            <v>#REF!</v>
          </cell>
          <cell r="BI101" t="e">
            <v>#REF!</v>
          </cell>
          <cell r="BJ101" t="e">
            <v>#REF!</v>
          </cell>
          <cell r="BK101" t="e">
            <v>#REF!</v>
          </cell>
          <cell r="BL101" t="e">
            <v>#REF!</v>
          </cell>
          <cell r="BM101" t="e">
            <v>#REF!</v>
          </cell>
          <cell r="BO101">
            <v>720.84</v>
          </cell>
          <cell r="BP101">
            <v>714.49</v>
          </cell>
          <cell r="BQ101">
            <v>721.08999999999992</v>
          </cell>
          <cell r="BR101">
            <v>714.74</v>
          </cell>
          <cell r="BS101">
            <v>722.29486651007437</v>
          </cell>
          <cell r="BT101">
            <v>718.20994917114456</v>
          </cell>
          <cell r="BV101">
            <v>1.2048665100744529</v>
          </cell>
          <cell r="BW101">
            <v>3.4699491711445489</v>
          </cell>
          <cell r="BX101">
            <v>1.4548665100744529</v>
          </cell>
          <cell r="BY101">
            <v>250</v>
          </cell>
          <cell r="BZ101">
            <v>0.71250000000000002</v>
          </cell>
          <cell r="CA101">
            <v>0.3125</v>
          </cell>
          <cell r="CB101">
            <v>2.3374078406095009</v>
          </cell>
          <cell r="CC101">
            <v>3</v>
          </cell>
          <cell r="CD101">
            <v>2.0875044452308682</v>
          </cell>
          <cell r="CE101">
            <v>1907.5224213436195</v>
          </cell>
          <cell r="CF101">
            <v>1.7337791912645173E-2</v>
          </cell>
          <cell r="CG101">
            <v>576.14188831669139</v>
          </cell>
          <cell r="CH101">
            <v>2483.6643096603111</v>
          </cell>
          <cell r="CI101">
            <v>2</v>
          </cell>
          <cell r="CJ101">
            <v>1</v>
          </cell>
          <cell r="CK101">
            <v>1.5</v>
          </cell>
          <cell r="CL101">
            <v>2345</v>
          </cell>
          <cell r="CM101">
            <v>1.5886978526611799</v>
          </cell>
          <cell r="CN101">
            <v>1.9</v>
          </cell>
          <cell r="CO101">
            <v>0</v>
          </cell>
          <cell r="CP101">
            <v>3</v>
          </cell>
          <cell r="CQ101">
            <v>3</v>
          </cell>
          <cell r="DV101" t="str">
            <v>250 mm</v>
          </cell>
          <cell r="DW101">
            <v>44.58</v>
          </cell>
          <cell r="DX101" t="str">
            <v>1</v>
          </cell>
          <cell r="DY101" t="str">
            <v>CS</v>
          </cell>
          <cell r="DZ101">
            <v>720.83999999999992</v>
          </cell>
          <cell r="EA101">
            <v>714.4899999999999</v>
          </cell>
        </row>
        <row r="102">
          <cell r="A102">
            <v>49</v>
          </cell>
          <cell r="B102" t="str">
            <v>C111</v>
          </cell>
          <cell r="C102" t="str">
            <v>C115</v>
          </cell>
          <cell r="D102">
            <v>0.32064000000000004</v>
          </cell>
          <cell r="E102">
            <v>0.25900000000000001</v>
          </cell>
          <cell r="F102">
            <v>0.70506000000000002</v>
          </cell>
          <cell r="G102">
            <v>2.33</v>
          </cell>
          <cell r="K102">
            <v>0.63037626063911134</v>
          </cell>
          <cell r="L102">
            <v>10.630376260639112</v>
          </cell>
          <cell r="M102">
            <v>10.630376260639112</v>
          </cell>
          <cell r="N102">
            <v>183.90747246658123</v>
          </cell>
          <cell r="O102">
            <v>0.63155501405914138</v>
          </cell>
          <cell r="P102">
            <v>82.412249464832598</v>
          </cell>
          <cell r="Q102">
            <v>0.32064000000000004</v>
          </cell>
          <cell r="R102">
            <v>0.25900000000000001</v>
          </cell>
          <cell r="S102">
            <v>0.70506000000000002</v>
          </cell>
          <cell r="U102">
            <v>112</v>
          </cell>
          <cell r="V102">
            <v>158.4</v>
          </cell>
          <cell r="W102">
            <v>0.32064000000000004</v>
          </cell>
          <cell r="X102">
            <v>0.44606000000000001</v>
          </cell>
          <cell r="Y102">
            <v>0.22303000000000001</v>
          </cell>
          <cell r="AB102">
            <v>0</v>
          </cell>
          <cell r="AC102">
            <v>126.72000000000001</v>
          </cell>
          <cell r="AD102">
            <v>0.16426666666666667</v>
          </cell>
          <cell r="AE102">
            <v>0.65706666666666669</v>
          </cell>
          <cell r="AF102">
            <v>0.88009666666666675</v>
          </cell>
          <cell r="AG102">
            <v>1.0916146666666668</v>
          </cell>
          <cell r="AH102">
            <v>83.912249464832598</v>
          </cell>
          <cell r="AI102">
            <v>93.27</v>
          </cell>
          <cell r="AJ102">
            <v>5.62</v>
          </cell>
          <cell r="AK102">
            <v>10</v>
          </cell>
          <cell r="AL102">
            <v>0.25</v>
          </cell>
          <cell r="AM102">
            <v>1.4E-2</v>
          </cell>
          <cell r="AN102">
            <v>0.16333174705505371</v>
          </cell>
          <cell r="AO102">
            <v>0.2275390625</v>
          </cell>
          <cell r="AP102">
            <v>0.65332698822021484</v>
          </cell>
          <cell r="AQ102">
            <v>2.469878799932939</v>
          </cell>
          <cell r="AR102">
            <v>2.0851585268307606</v>
          </cell>
          <cell r="AS102">
            <v>2.8715315572327578</v>
          </cell>
          <cell r="AT102">
            <v>0.31092259359623725</v>
          </cell>
          <cell r="AU102">
            <v>0.47425434065129096</v>
          </cell>
          <cell r="AV102">
            <v>2.6713598596081938</v>
          </cell>
          <cell r="AW102">
            <v>131.13007046937128</v>
          </cell>
          <cell r="AX102">
            <v>0.63991614710854905</v>
          </cell>
          <cell r="AY102">
            <v>209.5892053172571</v>
          </cell>
          <cell r="AZ102" t="str">
            <v>00°00'00''</v>
          </cell>
          <cell r="BA102" t="e">
            <v>#VALUE!</v>
          </cell>
          <cell r="BB102">
            <v>0.187</v>
          </cell>
          <cell r="BC102" t="e">
            <v>#VALUE!</v>
          </cell>
          <cell r="BD102" t="e">
            <v>#VALUE!</v>
          </cell>
          <cell r="BE102" t="e">
            <v>#VALUE!</v>
          </cell>
          <cell r="BF102" t="e">
            <v>#VALUE!</v>
          </cell>
          <cell r="BG102" t="e">
            <v>#VALUE!</v>
          </cell>
          <cell r="BH102" t="e">
            <v>#VALUE!</v>
          </cell>
          <cell r="BI102" t="e">
            <v>#VALUE!</v>
          </cell>
          <cell r="BJ102" t="e">
            <v>#VALUE!</v>
          </cell>
          <cell r="BK102" t="e">
            <v>#VALUE!</v>
          </cell>
          <cell r="BL102" t="e">
            <v>#VALUE!</v>
          </cell>
          <cell r="BM102" t="e">
            <v>#VALUE!</v>
          </cell>
          <cell r="BN102">
            <v>6.0000000000059117E-2</v>
          </cell>
          <cell r="BO102">
            <v>714.43</v>
          </cell>
          <cell r="BP102">
            <v>709.19</v>
          </cell>
          <cell r="BQ102">
            <v>714.68</v>
          </cell>
          <cell r="BR102">
            <v>709.44</v>
          </cell>
          <cell r="BS102">
            <v>718.20994917114456</v>
          </cell>
          <cell r="BT102">
            <v>710.64572594522224</v>
          </cell>
          <cell r="BU102">
            <v>0</v>
          </cell>
          <cell r="BV102">
            <v>3.529949171144608</v>
          </cell>
          <cell r="BW102">
            <v>1.2057259452221842</v>
          </cell>
          <cell r="BX102">
            <v>3.779949171144608</v>
          </cell>
          <cell r="BY102">
            <v>250</v>
          </cell>
          <cell r="BZ102">
            <v>0.71250000000000002</v>
          </cell>
          <cell r="CA102">
            <v>0.3125</v>
          </cell>
          <cell r="CB102">
            <v>2.3678375581833961</v>
          </cell>
          <cell r="CC102">
            <v>3</v>
          </cell>
          <cell r="CD102">
            <v>2.1033648210323506</v>
          </cell>
          <cell r="CE102">
            <v>1922.0153353689677</v>
          </cell>
          <cell r="CF102">
            <v>1.6915601751098075E-2</v>
          </cell>
          <cell r="CG102">
            <v>564.18759121469895</v>
          </cell>
          <cell r="CH102">
            <v>2486.2029265836668</v>
          </cell>
          <cell r="CI102">
            <v>2</v>
          </cell>
          <cell r="CJ102">
            <v>1</v>
          </cell>
          <cell r="CK102">
            <v>1.5</v>
          </cell>
          <cell r="CL102">
            <v>2345</v>
          </cell>
          <cell r="CM102">
            <v>1.5903217014394457</v>
          </cell>
          <cell r="CN102">
            <v>1.9</v>
          </cell>
          <cell r="CO102">
            <v>0</v>
          </cell>
          <cell r="CP102">
            <v>3</v>
          </cell>
          <cell r="CQ102">
            <v>3</v>
          </cell>
          <cell r="DV102" t="str">
            <v>250 mm</v>
          </cell>
          <cell r="DW102">
            <v>93.27</v>
          </cell>
          <cell r="DX102" t="str">
            <v>1</v>
          </cell>
          <cell r="DY102" t="str">
            <v>CS</v>
          </cell>
          <cell r="DZ102">
            <v>714.43</v>
          </cell>
          <cell r="EA102">
            <v>709.18999999999994</v>
          </cell>
        </row>
        <row r="103">
          <cell r="A103">
            <v>50</v>
          </cell>
          <cell r="B103" t="str">
            <v>C115</v>
          </cell>
          <cell r="C103" t="str">
            <v>C117</v>
          </cell>
          <cell r="D103">
            <v>0.11771849999999999</v>
          </cell>
          <cell r="E103">
            <v>0.10413</v>
          </cell>
          <cell r="F103">
            <v>0.92690850000000002</v>
          </cell>
          <cell r="G103">
            <v>2.33</v>
          </cell>
          <cell r="K103">
            <v>0.35097724115495899</v>
          </cell>
          <cell r="L103">
            <v>10.981353501794072</v>
          </cell>
          <cell r="M103">
            <v>10.981353501794072</v>
          </cell>
          <cell r="N103">
            <v>180.5806328898615</v>
          </cell>
          <cell r="O103">
            <v>0.63123464864871437</v>
          </cell>
          <cell r="P103">
            <v>107.70048319165953</v>
          </cell>
          <cell r="Q103">
            <v>0.11771849999999999</v>
          </cell>
          <cell r="R103">
            <v>0.10413</v>
          </cell>
          <cell r="S103">
            <v>0.92690850000000002</v>
          </cell>
          <cell r="U103">
            <v>203</v>
          </cell>
          <cell r="V103">
            <v>158.4</v>
          </cell>
          <cell r="X103">
            <v>0.55018999999999996</v>
          </cell>
          <cell r="Y103">
            <v>0.27509499999999998</v>
          </cell>
          <cell r="AB103">
            <v>0</v>
          </cell>
          <cell r="AC103">
            <v>126.72000000000001</v>
          </cell>
          <cell r="AD103">
            <v>0.29773333333333335</v>
          </cell>
          <cell r="AE103">
            <v>1.1909333333333334</v>
          </cell>
          <cell r="AF103">
            <v>1.4660283333333335</v>
          </cell>
          <cell r="AG103">
            <v>1.7441008833333336</v>
          </cell>
          <cell r="AH103">
            <v>109.44458407499286</v>
          </cell>
          <cell r="AI103">
            <v>61.809999999999995</v>
          </cell>
          <cell r="AJ103">
            <v>7.41</v>
          </cell>
          <cell r="AK103">
            <v>10</v>
          </cell>
          <cell r="AL103">
            <v>0.25</v>
          </cell>
          <cell r="AM103">
            <v>1.4E-2</v>
          </cell>
          <cell r="AN103">
            <v>0.17712068557739258</v>
          </cell>
          <cell r="AO103">
            <v>0.240966796875</v>
          </cell>
          <cell r="AP103">
            <v>0.70848274230957031</v>
          </cell>
          <cell r="AQ103">
            <v>2.943185194275979</v>
          </cell>
          <cell r="AR103">
            <v>2.3208829140371754</v>
          </cell>
          <cell r="AS103">
            <v>4.0378867233072446</v>
          </cell>
          <cell r="AT103">
            <v>0.44150556003085278</v>
          </cell>
          <cell r="AU103">
            <v>0.61862624560824542</v>
          </cell>
          <cell r="AV103">
            <v>3.0674206864276665</v>
          </cell>
          <cell r="AW103">
            <v>150.57166084297683</v>
          </cell>
          <cell r="AX103">
            <v>0.72686044281019646</v>
          </cell>
          <cell r="AY103">
            <v>209.72494543406032</v>
          </cell>
          <cell r="AZ103" t="str">
            <v>00°00'00''</v>
          </cell>
          <cell r="BA103" t="e">
            <v>#VALUE!</v>
          </cell>
          <cell r="BB103">
            <v>0.14399999999999999</v>
          </cell>
          <cell r="BC103" t="e">
            <v>#VALUE!</v>
          </cell>
          <cell r="BD103" t="e">
            <v>#VALUE!</v>
          </cell>
          <cell r="BE103" t="e">
            <v>#VALUE!</v>
          </cell>
          <cell r="BF103" t="e">
            <v>#VALUE!</v>
          </cell>
          <cell r="BG103" t="e">
            <v>#VALUE!</v>
          </cell>
          <cell r="BH103" t="e">
            <v>#VALUE!</v>
          </cell>
          <cell r="BI103" t="e">
            <v>#VALUE!</v>
          </cell>
          <cell r="BJ103" t="e">
            <v>#VALUE!</v>
          </cell>
          <cell r="BK103" t="e">
            <v>#VALUE!</v>
          </cell>
          <cell r="BL103" t="e">
            <v>#VALUE!</v>
          </cell>
          <cell r="BM103" t="e">
            <v>#VALUE!</v>
          </cell>
          <cell r="BN103">
            <v>9.0000000000031832E-2</v>
          </cell>
          <cell r="BO103">
            <v>709.1</v>
          </cell>
          <cell r="BP103">
            <v>704.52</v>
          </cell>
          <cell r="BQ103">
            <v>709.35</v>
          </cell>
          <cell r="BR103">
            <v>704.77</v>
          </cell>
          <cell r="BS103">
            <v>710.64572594522224</v>
          </cell>
          <cell r="BT103">
            <v>706.02895328568161</v>
          </cell>
          <cell r="BU103">
            <v>0</v>
          </cell>
          <cell r="BV103">
            <v>1.2957259452222161</v>
          </cell>
          <cell r="BW103">
            <v>1.2589532856816277</v>
          </cell>
          <cell r="BX103">
            <v>1.5457259452222161</v>
          </cell>
          <cell r="BY103">
            <v>250</v>
          </cell>
          <cell r="BZ103">
            <v>0.71250000000000002</v>
          </cell>
          <cell r="CA103">
            <v>0.3125</v>
          </cell>
          <cell r="CB103">
            <v>1.2773396154519219</v>
          </cell>
          <cell r="CC103">
            <v>4</v>
          </cell>
          <cell r="CD103">
            <v>1.2795888747759581</v>
          </cell>
          <cell r="CE103">
            <v>1266.7030149354409</v>
          </cell>
          <cell r="CF103">
            <v>5.2243694242303462E-2</v>
          </cell>
          <cell r="CG103">
            <v>1626.5629232997876</v>
          </cell>
          <cell r="CH103">
            <v>2893.2659382352285</v>
          </cell>
          <cell r="CI103">
            <v>2</v>
          </cell>
          <cell r="CJ103">
            <v>1</v>
          </cell>
          <cell r="CK103">
            <v>1.5</v>
          </cell>
          <cell r="CL103">
            <v>2345</v>
          </cell>
          <cell r="CM103">
            <v>1.8507031587858604</v>
          </cell>
          <cell r="CN103">
            <v>1.9</v>
          </cell>
          <cell r="CO103">
            <v>0</v>
          </cell>
          <cell r="CP103">
            <v>3</v>
          </cell>
          <cell r="CQ103">
            <v>3</v>
          </cell>
          <cell r="DV103" t="str">
            <v>250 mm</v>
          </cell>
          <cell r="DW103">
            <v>61.809999999999995</v>
          </cell>
          <cell r="DX103" t="str">
            <v>1</v>
          </cell>
          <cell r="DY103" t="str">
            <v>CS</v>
          </cell>
          <cell r="DZ103">
            <v>709.1</v>
          </cell>
          <cell r="EA103">
            <v>704.52</v>
          </cell>
        </row>
        <row r="104">
          <cell r="A104">
            <v>51</v>
          </cell>
          <cell r="B104" t="str">
            <v>C117</v>
          </cell>
          <cell r="C104" t="str">
            <v>C119</v>
          </cell>
          <cell r="D104">
            <v>0.11771849999999999</v>
          </cell>
          <cell r="F104">
            <v>1.044627</v>
          </cell>
          <cell r="G104">
            <v>2.33</v>
          </cell>
          <cell r="K104">
            <v>0.36803421018059773</v>
          </cell>
          <cell r="L104">
            <v>11.34938771197467</v>
          </cell>
          <cell r="M104">
            <v>11.34938771197467</v>
          </cell>
          <cell r="N104">
            <v>177.26355874913571</v>
          </cell>
          <cell r="O104">
            <v>0.63048129894324034</v>
          </cell>
          <cell r="P104">
            <v>120.8568627046681</v>
          </cell>
          <cell r="Q104">
            <v>0.11771849999999999</v>
          </cell>
          <cell r="R104">
            <v>0</v>
          </cell>
          <cell r="S104">
            <v>1.044627</v>
          </cell>
          <cell r="U104">
            <v>238</v>
          </cell>
          <cell r="V104">
            <v>158.4</v>
          </cell>
          <cell r="X104">
            <v>0.55018999999999996</v>
          </cell>
          <cell r="Y104">
            <v>0.27509499999999998</v>
          </cell>
          <cell r="AB104">
            <v>0</v>
          </cell>
          <cell r="AC104">
            <v>126.72000000000001</v>
          </cell>
          <cell r="AD104">
            <v>0.34906666666666669</v>
          </cell>
          <cell r="AE104">
            <v>1.3962666666666668</v>
          </cell>
          <cell r="AF104">
            <v>1.6713616666666669</v>
          </cell>
          <cell r="AG104">
            <v>1.9847497666666669</v>
          </cell>
          <cell r="AH104">
            <v>122.84161247133477</v>
          </cell>
          <cell r="AI104">
            <v>61.849999999999994</v>
          </cell>
          <cell r="AJ104">
            <v>5.9</v>
          </cell>
          <cell r="AK104">
            <v>10</v>
          </cell>
          <cell r="AL104">
            <v>0.25</v>
          </cell>
          <cell r="AM104">
            <v>1.4E-2</v>
          </cell>
          <cell r="AN104">
            <v>0.20871877670288086</v>
          </cell>
          <cell r="AO104">
            <v>0.244140625</v>
          </cell>
          <cell r="AP104">
            <v>0.83487510681152344</v>
          </cell>
          <cell r="AQ104">
            <v>2.8057879173311031</v>
          </cell>
          <cell r="AR104">
            <v>1.8430779899197665</v>
          </cell>
          <cell r="AS104">
            <v>3.6429373613265743</v>
          </cell>
          <cell r="AT104">
            <v>0.4012459651906834</v>
          </cell>
          <cell r="AU104">
            <v>0.60996474189356431</v>
          </cell>
          <cell r="AV104">
            <v>2.7370973483820564</v>
          </cell>
          <cell r="AW104">
            <v>134.35695190370581</v>
          </cell>
          <cell r="AX104">
            <v>0.91429293929930677</v>
          </cell>
          <cell r="AY104">
            <v>209.62585324875778</v>
          </cell>
          <cell r="AZ104" t="str">
            <v>00°00'00''</v>
          </cell>
          <cell r="BA104" t="e">
            <v>#VALUE!</v>
          </cell>
          <cell r="BB104">
            <v>1E-3</v>
          </cell>
          <cell r="BC104" t="e">
            <v>#VALUE!</v>
          </cell>
          <cell r="BD104" t="e">
            <v>#VALUE!</v>
          </cell>
          <cell r="BE104" t="e">
            <v>#VALUE!</v>
          </cell>
          <cell r="BF104" t="e">
            <v>#VALUE!</v>
          </cell>
          <cell r="BG104" t="e">
            <v>#VALUE!</v>
          </cell>
          <cell r="BH104" t="e">
            <v>#VALUE!</v>
          </cell>
          <cell r="BI104" t="e">
            <v>#VALUE!</v>
          </cell>
          <cell r="BJ104" t="e">
            <v>#VALUE!</v>
          </cell>
          <cell r="BK104" t="e">
            <v>#VALUE!</v>
          </cell>
          <cell r="BL104" t="e">
            <v>#VALUE!</v>
          </cell>
          <cell r="BM104" t="e">
            <v>#VALUE!</v>
          </cell>
          <cell r="BN104">
            <v>2.9999999999972715E-2</v>
          </cell>
          <cell r="BO104">
            <v>704.49</v>
          </cell>
          <cell r="BP104">
            <v>700.84</v>
          </cell>
          <cell r="BQ104">
            <v>704.74</v>
          </cell>
          <cell r="BR104">
            <v>701.09</v>
          </cell>
          <cell r="BS104">
            <v>706.02895328568161</v>
          </cell>
          <cell r="BT104">
            <v>702.3410864928934</v>
          </cell>
          <cell r="BU104">
            <v>0</v>
          </cell>
          <cell r="BV104">
            <v>1.2889532856816004</v>
          </cell>
          <cell r="BW104">
            <v>1.2510864928933643</v>
          </cell>
          <cell r="BX104">
            <v>1.5389532856816004</v>
          </cell>
          <cell r="BY104">
            <v>250</v>
          </cell>
          <cell r="BZ104">
            <v>0.71250000000000002</v>
          </cell>
          <cell r="CA104">
            <v>0.3125</v>
          </cell>
          <cell r="CB104">
            <v>1.2700198892874823</v>
          </cell>
          <cell r="CC104">
            <v>5</v>
          </cell>
          <cell r="CD104">
            <v>1.2745634966178643</v>
          </cell>
          <cell r="CE104">
            <v>1099.9682126358516</v>
          </cell>
          <cell r="CF104">
            <v>5.2761022687901171E-2</v>
          </cell>
          <cell r="CG104">
            <v>1643.4531533440247</v>
          </cell>
          <cell r="CH104">
            <v>2743.4213659798761</v>
          </cell>
          <cell r="CI104">
            <v>2</v>
          </cell>
          <cell r="CJ104">
            <v>1</v>
          </cell>
          <cell r="CK104">
            <v>1.5</v>
          </cell>
          <cell r="CL104">
            <v>2345</v>
          </cell>
          <cell r="CM104">
            <v>1.7548537522259333</v>
          </cell>
          <cell r="CN104">
            <v>1.9</v>
          </cell>
          <cell r="CO104">
            <v>0</v>
          </cell>
          <cell r="CP104">
            <v>3</v>
          </cell>
          <cell r="CQ104">
            <v>3</v>
          </cell>
          <cell r="DV104" t="str">
            <v>250 mm</v>
          </cell>
          <cell r="DW104">
            <v>61.849999999999994</v>
          </cell>
          <cell r="DX104" t="str">
            <v>1</v>
          </cell>
          <cell r="DY104" t="str">
            <v>CS</v>
          </cell>
          <cell r="DZ104">
            <v>704.49</v>
          </cell>
          <cell r="EA104">
            <v>700.84</v>
          </cell>
        </row>
        <row r="105">
          <cell r="A105">
            <v>52</v>
          </cell>
          <cell r="B105" t="str">
            <v>C119</v>
          </cell>
          <cell r="C105" t="str">
            <v>C119'</v>
          </cell>
          <cell r="D105">
            <v>0.31124025999999999</v>
          </cell>
          <cell r="E105">
            <v>0.14602999999999999</v>
          </cell>
          <cell r="F105">
            <v>1.50189726</v>
          </cell>
          <cell r="G105">
            <v>2.33</v>
          </cell>
          <cell r="K105">
            <v>0.42979938202333845</v>
          </cell>
          <cell r="L105">
            <v>11.779187093998008</v>
          </cell>
          <cell r="M105">
            <v>11.779187093998008</v>
          </cell>
          <cell r="N105">
            <v>173.59362233585472</v>
          </cell>
          <cell r="O105">
            <v>0.63142977596237826</v>
          </cell>
          <cell r="P105">
            <v>170.97925369442373</v>
          </cell>
          <cell r="Q105">
            <v>0.31124025999999999</v>
          </cell>
          <cell r="R105">
            <v>0.14602999999999999</v>
          </cell>
          <cell r="S105">
            <v>1.50189726</v>
          </cell>
          <cell r="U105">
            <v>380</v>
          </cell>
          <cell r="V105">
            <v>158.4</v>
          </cell>
          <cell r="W105">
            <v>0.31124025999999999</v>
          </cell>
          <cell r="X105">
            <v>0.86143025999999989</v>
          </cell>
          <cell r="Y105">
            <v>0.43071512999999995</v>
          </cell>
          <cell r="AB105">
            <v>0</v>
          </cell>
          <cell r="AC105">
            <v>126.72000000000001</v>
          </cell>
          <cell r="AD105">
            <v>0.55733333333333335</v>
          </cell>
          <cell r="AE105">
            <v>2.2293333333333334</v>
          </cell>
          <cell r="AF105">
            <v>2.6600484633333332</v>
          </cell>
          <cell r="AG105">
            <v>3.1106176413333331</v>
          </cell>
          <cell r="AH105">
            <v>174.08987133575707</v>
          </cell>
          <cell r="AI105">
            <v>80.679999999999993</v>
          </cell>
          <cell r="AJ105">
            <v>6.4</v>
          </cell>
          <cell r="AK105">
            <v>12</v>
          </cell>
          <cell r="AL105">
            <v>0.30000000000000004</v>
          </cell>
          <cell r="AM105">
            <v>1.4E-2</v>
          </cell>
          <cell r="AN105">
            <v>0.21991553306579595</v>
          </cell>
          <cell r="AO105">
            <v>0.28945312500000003</v>
          </cell>
          <cell r="AP105">
            <v>0.73305177688598644</v>
          </cell>
          <cell r="AQ105">
            <v>3.1349922455612131</v>
          </cell>
          <cell r="AR105">
            <v>2.1863749129547689</v>
          </cell>
          <cell r="AS105">
            <v>4.2977591585913792</v>
          </cell>
          <cell r="AT105">
            <v>0.50092642098516493</v>
          </cell>
          <cell r="AU105">
            <v>0.72084195405096085</v>
          </cell>
          <cell r="AV105">
            <v>3.219153771809474</v>
          </cell>
          <cell r="AW105">
            <v>227.54857140658169</v>
          </cell>
          <cell r="AX105">
            <v>0.76506686137218105</v>
          </cell>
          <cell r="AY105">
            <v>210.35041675052037</v>
          </cell>
          <cell r="AZ105" t="str">
            <v>00°00'00''</v>
          </cell>
          <cell r="BA105" t="e">
            <v>#VALUE!</v>
          </cell>
          <cell r="BB105">
            <v>0.111</v>
          </cell>
          <cell r="BC105" t="e">
            <v>#VALUE!</v>
          </cell>
          <cell r="BD105" t="e">
            <v>#VALUE!</v>
          </cell>
          <cell r="BE105" t="e">
            <v>#VALUE!</v>
          </cell>
          <cell r="BF105" t="e">
            <v>#VALUE!</v>
          </cell>
          <cell r="BG105" t="e">
            <v>#VALUE!</v>
          </cell>
          <cell r="BH105" t="e">
            <v>#VALUE!</v>
          </cell>
          <cell r="BI105" t="e">
            <v>#VALUE!</v>
          </cell>
          <cell r="BJ105" t="e">
            <v>#VALUE!</v>
          </cell>
          <cell r="BK105" t="e">
            <v>#VALUE!</v>
          </cell>
          <cell r="BL105" t="e">
            <v>#VALUE!</v>
          </cell>
          <cell r="BM105" t="e">
            <v>#VALUE!</v>
          </cell>
          <cell r="BN105">
            <v>1.1900000000000546</v>
          </cell>
          <cell r="BO105">
            <v>699.65</v>
          </cell>
          <cell r="BP105">
            <v>694.49</v>
          </cell>
          <cell r="BQ105">
            <v>699.94999999999993</v>
          </cell>
          <cell r="BR105">
            <v>694.79</v>
          </cell>
          <cell r="BS105">
            <v>702.3410864928934</v>
          </cell>
          <cell r="BT105">
            <v>696</v>
          </cell>
          <cell r="BU105">
            <v>1.1900000000000546</v>
          </cell>
          <cell r="BV105">
            <v>2.3910864928934643</v>
          </cell>
          <cell r="BW105">
            <v>1.2100000000000364</v>
          </cell>
          <cell r="BX105">
            <v>2.6910864928934641</v>
          </cell>
          <cell r="BY105">
            <v>300</v>
          </cell>
          <cell r="BZ105">
            <v>0.77500000000000002</v>
          </cell>
          <cell r="CA105">
            <v>0.375</v>
          </cell>
          <cell r="CB105">
            <v>1.8005432464467503</v>
          </cell>
          <cell r="CC105">
            <v>6</v>
          </cell>
          <cell r="CD105">
            <v>1.7008854799662521</v>
          </cell>
          <cell r="CE105">
            <v>1736.7103803880414</v>
          </cell>
          <cell r="CF105">
            <v>3.3846528524605568E-2</v>
          </cell>
          <cell r="CG105">
            <v>1084.1894932464902</v>
          </cell>
          <cell r="CH105">
            <v>2820.8998736345316</v>
          </cell>
          <cell r="CI105">
            <v>2</v>
          </cell>
          <cell r="CJ105">
            <v>1</v>
          </cell>
          <cell r="CK105">
            <v>1.5</v>
          </cell>
          <cell r="CL105">
            <v>2650</v>
          </cell>
          <cell r="CM105">
            <v>1.5967357775289801</v>
          </cell>
          <cell r="CN105">
            <v>1.9</v>
          </cell>
          <cell r="CO105">
            <v>0</v>
          </cell>
          <cell r="CP105">
            <v>3</v>
          </cell>
          <cell r="CQ105">
            <v>3</v>
          </cell>
          <cell r="DV105" t="str">
            <v>300 mm</v>
          </cell>
          <cell r="DW105">
            <v>80.679999999999993</v>
          </cell>
          <cell r="DX105" t="str">
            <v>1</v>
          </cell>
          <cell r="DY105" t="str">
            <v>CS</v>
          </cell>
          <cell r="DZ105">
            <v>699.65</v>
          </cell>
          <cell r="EA105">
            <v>694.49</v>
          </cell>
        </row>
        <row r="106">
          <cell r="A106">
            <v>53</v>
          </cell>
          <cell r="B106" t="str">
            <v>C119'</v>
          </cell>
          <cell r="C106" t="str">
            <v>C99</v>
          </cell>
          <cell r="D106">
            <v>0.21258802999999998</v>
          </cell>
          <cell r="E106">
            <v>0</v>
          </cell>
          <cell r="F106">
            <v>1.7144852900000001</v>
          </cell>
          <cell r="G106">
            <v>2.33</v>
          </cell>
          <cell r="K106">
            <v>0.37588873322923522</v>
          </cell>
          <cell r="L106">
            <v>12.155075827227243</v>
          </cell>
          <cell r="M106">
            <v>12.155075827227243</v>
          </cell>
          <cell r="N106">
            <v>170.54930657896907</v>
          </cell>
          <cell r="O106">
            <v>0.6315356060931816</v>
          </cell>
          <cell r="P106">
            <v>193.87667666217928</v>
          </cell>
          <cell r="Q106">
            <v>0.21258802999999998</v>
          </cell>
          <cell r="R106">
            <v>0</v>
          </cell>
          <cell r="S106">
            <v>1.7144852900000001</v>
          </cell>
          <cell r="U106">
            <v>480</v>
          </cell>
          <cell r="V106">
            <v>158.4</v>
          </cell>
          <cell r="X106">
            <v>0.86143025999999989</v>
          </cell>
          <cell r="Y106">
            <v>0.43071512999999995</v>
          </cell>
          <cell r="AB106">
            <v>0</v>
          </cell>
          <cell r="AC106">
            <v>126.72000000000001</v>
          </cell>
          <cell r="AD106">
            <v>0.70400000000000007</v>
          </cell>
          <cell r="AE106">
            <v>2.8042295680567308</v>
          </cell>
          <cell r="AF106">
            <v>3.2349446980567307</v>
          </cell>
          <cell r="AG106">
            <v>3.7492902850567305</v>
          </cell>
          <cell r="AH106">
            <v>197.62596694723601</v>
          </cell>
          <cell r="AI106">
            <v>79.25</v>
          </cell>
          <cell r="AJ106">
            <v>8.0299999999999994</v>
          </cell>
          <cell r="AK106">
            <v>12</v>
          </cell>
          <cell r="AL106">
            <v>0.30000000000000004</v>
          </cell>
          <cell r="AM106">
            <v>1.4E-2</v>
          </cell>
          <cell r="AN106">
            <v>0.22191896438598635</v>
          </cell>
          <cell r="AO106">
            <v>0.29348144531250003</v>
          </cell>
          <cell r="AP106">
            <v>0.73972988128662109</v>
          </cell>
          <cell r="AQ106">
            <v>3.5252051994704101</v>
          </cell>
          <cell r="AR106">
            <v>2.4369429668357183</v>
          </cell>
          <cell r="AS106">
            <v>5.4303439719519453</v>
          </cell>
          <cell r="AT106">
            <v>0.63338795608426157</v>
          </cell>
          <cell r="AU106">
            <v>0.85530692047024792</v>
          </cell>
          <cell r="AV106">
            <v>3.6058653733933532</v>
          </cell>
          <cell r="AW106">
            <v>254.88360375494352</v>
          </cell>
          <cell r="AX106">
            <v>0.77535770852189634</v>
          </cell>
          <cell r="AY106">
            <v>210.47140226167187</v>
          </cell>
          <cell r="AZ106" t="str">
            <v>00°00'00''</v>
          </cell>
          <cell r="BA106" t="e">
            <v>#VALUE!</v>
          </cell>
          <cell r="BB106">
            <v>0.13400000000000001</v>
          </cell>
          <cell r="BC106" t="e">
            <v>#VALUE!</v>
          </cell>
          <cell r="BD106" t="e">
            <v>#VALUE!</v>
          </cell>
          <cell r="BE106" t="e">
            <v>#VALUE!</v>
          </cell>
          <cell r="BF106" t="e">
            <v>#VALUE!</v>
          </cell>
          <cell r="BG106" t="e">
            <v>#VALUE!</v>
          </cell>
          <cell r="BH106" t="e">
            <v>#VALUE!</v>
          </cell>
          <cell r="BI106" t="e">
            <v>#VALUE!</v>
          </cell>
          <cell r="BJ106" t="e">
            <v>#VALUE!</v>
          </cell>
          <cell r="BK106" t="e">
            <v>#VALUE!</v>
          </cell>
          <cell r="BL106" t="e">
            <v>#VALUE!</v>
          </cell>
          <cell r="BM106" t="e">
            <v>#VALUE!</v>
          </cell>
          <cell r="BN106">
            <v>2.9999999999972715E-2</v>
          </cell>
          <cell r="BO106">
            <v>694.46</v>
          </cell>
          <cell r="BP106">
            <v>688.1</v>
          </cell>
          <cell r="BQ106">
            <v>694.76</v>
          </cell>
          <cell r="BR106">
            <v>688.4</v>
          </cell>
          <cell r="BS106">
            <v>696</v>
          </cell>
          <cell r="BT106">
            <v>689.60356434230721</v>
          </cell>
          <cell r="BU106">
            <v>0</v>
          </cell>
          <cell r="BV106">
            <v>1.2400000000000091</v>
          </cell>
          <cell r="BW106">
            <v>1.2035643423072315</v>
          </cell>
          <cell r="BX106">
            <v>1.5400000000000091</v>
          </cell>
          <cell r="BY106">
            <v>300</v>
          </cell>
          <cell r="BZ106">
            <v>0.77500000000000002</v>
          </cell>
          <cell r="CA106">
            <v>0.375</v>
          </cell>
          <cell r="CB106">
            <v>1.2217821711536203</v>
          </cell>
          <cell r="CC106">
            <v>6</v>
          </cell>
          <cell r="CD106">
            <v>1.2708414934009082</v>
          </cell>
          <cell r="CE106">
            <v>1297.608592355665</v>
          </cell>
          <cell r="CF106">
            <v>6.7172761779026868E-2</v>
          </cell>
          <cell r="CG106">
            <v>2175.9695854194838</v>
          </cell>
          <cell r="CH106">
            <v>3473.578177775149</v>
          </cell>
          <cell r="CI106">
            <v>2</v>
          </cell>
          <cell r="CJ106">
            <v>1</v>
          </cell>
          <cell r="CK106">
            <v>1.5</v>
          </cell>
          <cell r="CL106">
            <v>2650</v>
          </cell>
          <cell r="CM106">
            <v>1.9661763270425372</v>
          </cell>
          <cell r="CN106">
            <v>2.2000000000000002</v>
          </cell>
          <cell r="CO106">
            <v>0</v>
          </cell>
          <cell r="CP106">
            <v>3</v>
          </cell>
          <cell r="CQ106">
            <v>3</v>
          </cell>
          <cell r="DV106" t="str">
            <v>300 mm</v>
          </cell>
          <cell r="DW106">
            <v>79.25</v>
          </cell>
          <cell r="DX106" t="str">
            <v>1</v>
          </cell>
          <cell r="DY106" t="str">
            <v>CS</v>
          </cell>
          <cell r="DZ106">
            <v>694.46</v>
          </cell>
          <cell r="EA106">
            <v>688.1</v>
          </cell>
        </row>
        <row r="107">
          <cell r="AD107">
            <v>0</v>
          </cell>
        </row>
        <row r="108">
          <cell r="A108" t="str">
            <v>SECTOR 7</v>
          </cell>
        </row>
        <row r="109">
          <cell r="AD109">
            <v>0</v>
          </cell>
          <cell r="BU109">
            <v>0</v>
          </cell>
        </row>
        <row r="110">
          <cell r="A110">
            <v>54</v>
          </cell>
          <cell r="B110" t="str">
            <v>C113</v>
          </cell>
          <cell r="C110" t="str">
            <v>BOT1</v>
          </cell>
          <cell r="D110">
            <v>0.12728699999999998</v>
          </cell>
          <cell r="F110">
            <v>0.12728699999999998</v>
          </cell>
          <cell r="G110">
            <v>2.33</v>
          </cell>
          <cell r="H110">
            <v>2</v>
          </cell>
          <cell r="I110">
            <v>0.5</v>
          </cell>
          <cell r="J110">
            <v>25</v>
          </cell>
          <cell r="K110">
            <v>0</v>
          </cell>
          <cell r="L110">
            <v>5</v>
          </cell>
          <cell r="M110">
            <v>10</v>
          </cell>
          <cell r="N110">
            <v>190.32831544687943</v>
          </cell>
          <cell r="O110">
            <v>0.64839908351658226</v>
          </cell>
          <cell r="P110">
            <v>15.708323871904435</v>
          </cell>
          <cell r="Q110">
            <v>0.12728699999999998</v>
          </cell>
          <cell r="R110">
            <v>0</v>
          </cell>
          <cell r="S110">
            <v>0.12728699999999998</v>
          </cell>
          <cell r="U110">
            <v>14</v>
          </cell>
          <cell r="V110">
            <v>158</v>
          </cell>
          <cell r="Y110">
            <v>0</v>
          </cell>
          <cell r="AB110">
            <v>0</v>
          </cell>
          <cell r="AC110">
            <v>126.4</v>
          </cell>
          <cell r="AD110">
            <v>2.0481481481481482E-2</v>
          </cell>
          <cell r="AE110">
            <v>8.192592592592593E-2</v>
          </cell>
          <cell r="AF110">
            <v>8.192592592592593E-2</v>
          </cell>
          <cell r="AG110">
            <v>0.12011202592592593</v>
          </cell>
          <cell r="AH110">
            <v>17.208323871904433</v>
          </cell>
          <cell r="AI110">
            <v>29.48</v>
          </cell>
          <cell r="AJ110">
            <v>39.01</v>
          </cell>
          <cell r="AK110">
            <v>10</v>
          </cell>
          <cell r="AL110">
            <v>0.25</v>
          </cell>
          <cell r="AM110">
            <v>1.4E-2</v>
          </cell>
          <cell r="AN110">
            <v>4.2597770690917969E-2</v>
          </cell>
          <cell r="AO110">
            <v>0.10546875</v>
          </cell>
          <cell r="AP110">
            <v>0.17039108276367188</v>
          </cell>
          <cell r="AQ110">
            <v>3.0995602532596362</v>
          </cell>
          <cell r="AR110">
            <v>5.7535673012157487</v>
          </cell>
          <cell r="AS110">
            <v>6.3484850400431005</v>
          </cell>
          <cell r="AT110">
            <v>0.48966736817466566</v>
          </cell>
          <cell r="AU110">
            <v>0.53226513886558369</v>
          </cell>
          <cell r="AV110">
            <v>7.0380478190035829</v>
          </cell>
          <cell r="AW110">
            <v>345.47936443430189</v>
          </cell>
          <cell r="AX110">
            <v>4.9809990533246036E-2</v>
          </cell>
          <cell r="AY110">
            <v>331.11418253085009</v>
          </cell>
          <cell r="AZ110" t="e">
            <v>#REF!</v>
          </cell>
          <cell r="BA110" t="e">
            <v>#REF!</v>
          </cell>
          <cell r="BB110" t="e">
            <v>#REF!</v>
          </cell>
          <cell r="BC110" t="e">
            <v>#REF!</v>
          </cell>
          <cell r="BD110" t="e">
            <v>#REF!</v>
          </cell>
          <cell r="BE110" t="e">
            <v>#REF!</v>
          </cell>
          <cell r="BF110" t="e">
            <v>#REF!</v>
          </cell>
          <cell r="BG110" t="e">
            <v>#REF!</v>
          </cell>
          <cell r="BH110" t="e">
            <v>#REF!</v>
          </cell>
          <cell r="BI110" t="e">
            <v>#REF!</v>
          </cell>
          <cell r="BJ110" t="e">
            <v>#REF!</v>
          </cell>
          <cell r="BK110" t="e">
            <v>#REF!</v>
          </cell>
          <cell r="BL110" t="e">
            <v>#REF!</v>
          </cell>
          <cell r="BM110" t="e">
            <v>#REF!</v>
          </cell>
          <cell r="BO110">
            <v>714.54</v>
          </cell>
          <cell r="BP110">
            <v>703.04</v>
          </cell>
          <cell r="BQ110">
            <v>714.79</v>
          </cell>
          <cell r="BR110">
            <v>703.29</v>
          </cell>
          <cell r="BS110">
            <v>716.40209964137694</v>
          </cell>
          <cell r="BT110">
            <v>704.08</v>
          </cell>
          <cell r="BU110">
            <v>0</v>
          </cell>
          <cell r="BV110">
            <v>1.6120996413769717</v>
          </cell>
          <cell r="BW110">
            <v>0.79000000000007731</v>
          </cell>
          <cell r="BX110">
            <v>1.8620996413769717</v>
          </cell>
          <cell r="BY110">
            <v>250</v>
          </cell>
          <cell r="BZ110">
            <v>0.71250000000000002</v>
          </cell>
          <cell r="CA110">
            <v>0.3125</v>
          </cell>
          <cell r="CB110">
            <v>1.2010498206885245</v>
          </cell>
          <cell r="CC110">
            <v>3</v>
          </cell>
          <cell r="CD110">
            <v>1.323066197444051</v>
          </cell>
          <cell r="CE110">
            <v>1208.9930837331717</v>
          </cell>
          <cell r="CF110">
            <v>5.80125210433724E-2</v>
          </cell>
          <cell r="CG110">
            <v>1817.0967298999899</v>
          </cell>
          <cell r="CH110">
            <v>3026.0898136331616</v>
          </cell>
          <cell r="CI110">
            <v>2</v>
          </cell>
          <cell r="CJ110">
            <v>1</v>
          </cell>
          <cell r="CK110">
            <v>1.5</v>
          </cell>
          <cell r="CL110">
            <v>2345</v>
          </cell>
          <cell r="CM110">
            <v>1.9356651259913613</v>
          </cell>
          <cell r="CN110">
            <v>2.2000000000000002</v>
          </cell>
          <cell r="CO110">
            <v>0</v>
          </cell>
          <cell r="CP110">
            <v>3</v>
          </cell>
          <cell r="CQ110">
            <v>3</v>
          </cell>
          <cell r="DV110" t="str">
            <v>250 mm</v>
          </cell>
          <cell r="DW110">
            <v>29.48</v>
          </cell>
          <cell r="DX110" t="str">
            <v>1</v>
          </cell>
          <cell r="DY110" t="str">
            <v>CS</v>
          </cell>
          <cell r="DZ110">
            <v>714.54</v>
          </cell>
          <cell r="EA110">
            <v>703.04</v>
          </cell>
        </row>
        <row r="111">
          <cell r="AD111">
            <v>0</v>
          </cell>
          <cell r="BX111">
            <v>84.698088589050954</v>
          </cell>
        </row>
        <row r="112">
          <cell r="A112" t="str">
            <v>SECTOR 8</v>
          </cell>
        </row>
        <row r="114">
          <cell r="A114">
            <v>55</v>
          </cell>
          <cell r="B114" t="str">
            <v>C119'</v>
          </cell>
          <cell r="C114" t="str">
            <v>C101'</v>
          </cell>
          <cell r="D114">
            <v>0.11780999999999998</v>
          </cell>
          <cell r="F114">
            <v>0.11780999999999998</v>
          </cell>
          <cell r="G114">
            <v>2.33</v>
          </cell>
          <cell r="H114">
            <v>4.84</v>
          </cell>
          <cell r="I114">
            <v>0.41</v>
          </cell>
          <cell r="J114">
            <v>8.4710743801652892</v>
          </cell>
          <cell r="K114">
            <v>0</v>
          </cell>
          <cell r="L114">
            <v>5</v>
          </cell>
          <cell r="M114">
            <v>10</v>
          </cell>
          <cell r="N114">
            <v>190.32831544687943</v>
          </cell>
          <cell r="O114">
            <v>0.6312202380952382</v>
          </cell>
          <cell r="P114">
            <v>14.153585555859486</v>
          </cell>
          <cell r="Q114">
            <v>0.11780999999999998</v>
          </cell>
          <cell r="R114">
            <v>0</v>
          </cell>
          <cell r="S114">
            <v>0.11780999999999998</v>
          </cell>
          <cell r="U114">
            <v>45</v>
          </cell>
          <cell r="V114">
            <v>158.4</v>
          </cell>
          <cell r="Y114">
            <v>0</v>
          </cell>
          <cell r="AB114">
            <v>0</v>
          </cell>
          <cell r="AC114">
            <v>126.72000000000001</v>
          </cell>
          <cell r="AD114">
            <v>6.6000000000000003E-2</v>
          </cell>
          <cell r="AE114">
            <v>0.26400000000000001</v>
          </cell>
          <cell r="AF114">
            <v>0.26400000000000001</v>
          </cell>
          <cell r="AG114">
            <v>0.29934300000000003</v>
          </cell>
          <cell r="AH114">
            <v>15.653585555859486</v>
          </cell>
          <cell r="AI114">
            <v>43.68</v>
          </cell>
          <cell r="AJ114">
            <v>7.44</v>
          </cell>
          <cell r="AK114">
            <v>10</v>
          </cell>
          <cell r="AL114">
            <v>0.25</v>
          </cell>
          <cell r="AM114">
            <v>1.4E-2</v>
          </cell>
          <cell r="AN114">
            <v>6.13861083984375E-2</v>
          </cell>
          <cell r="AO114">
            <v>9.9609375E-2</v>
          </cell>
          <cell r="AP114">
            <v>0.24554443359375</v>
          </cell>
          <cell r="AQ114">
            <v>1.6730696456989509</v>
          </cell>
          <cell r="AR114">
            <v>2.5596524239725373</v>
          </cell>
          <cell r="AS114">
            <v>1.6601223078042959</v>
          </cell>
          <cell r="AT114">
            <v>0.14266880934552564</v>
          </cell>
          <cell r="AU114">
            <v>0.20405491774396314</v>
          </cell>
          <cell r="AV114">
            <v>3.0736237679631579</v>
          </cell>
          <cell r="AW114">
            <v>150.87615389581305</v>
          </cell>
          <cell r="AX114">
            <v>0.10375122344826612</v>
          </cell>
          <cell r="AY114">
            <v>299.04275040895908</v>
          </cell>
          <cell r="AZ114" t="e">
            <v>#REF!</v>
          </cell>
          <cell r="BA114" t="e">
            <v>#REF!</v>
          </cell>
          <cell r="BB114" t="e">
            <v>#REF!</v>
          </cell>
          <cell r="BC114" t="e">
            <v>#REF!</v>
          </cell>
          <cell r="BD114" t="e">
            <v>#REF!</v>
          </cell>
          <cell r="BE114" t="e">
            <v>#REF!</v>
          </cell>
          <cell r="BF114" t="e">
            <v>#REF!</v>
          </cell>
          <cell r="BG114" t="e">
            <v>#REF!</v>
          </cell>
          <cell r="BH114" t="e">
            <v>#REF!</v>
          </cell>
          <cell r="BI114" t="e">
            <v>#REF!</v>
          </cell>
          <cell r="BJ114" t="e">
            <v>#REF!</v>
          </cell>
          <cell r="BK114" t="e">
            <v>#REF!</v>
          </cell>
          <cell r="BL114" t="e">
            <v>#REF!</v>
          </cell>
          <cell r="BM114" t="e">
            <v>#REF!</v>
          </cell>
          <cell r="BO114">
            <v>694.55</v>
          </cell>
          <cell r="BP114">
            <v>691.3</v>
          </cell>
          <cell r="BQ114">
            <v>694.8</v>
          </cell>
          <cell r="BR114">
            <v>691.55</v>
          </cell>
          <cell r="BS114">
            <v>696</v>
          </cell>
          <cell r="BT114">
            <v>692.75</v>
          </cell>
          <cell r="BU114">
            <v>0</v>
          </cell>
          <cell r="BV114">
            <v>1.2000000000000455</v>
          </cell>
          <cell r="BW114">
            <v>1.2000000000000455</v>
          </cell>
          <cell r="BX114">
            <v>1.4500000000000455</v>
          </cell>
          <cell r="BY114">
            <v>250</v>
          </cell>
          <cell r="BZ114">
            <v>0.71250000000000002</v>
          </cell>
          <cell r="CA114">
            <v>0.3125</v>
          </cell>
          <cell r="CB114">
            <v>1.2000000000000455</v>
          </cell>
          <cell r="CC114">
            <v>3</v>
          </cell>
          <cell r="CD114">
            <v>1.3221774031149596</v>
          </cell>
          <cell r="CE114">
            <v>1208.1809201401416</v>
          </cell>
          <cell r="CF114">
            <v>5.8098061782066557E-2</v>
          </cell>
          <cell r="CG114">
            <v>1819.9577214013707</v>
          </cell>
          <cell r="CH114">
            <v>3028.1386415415122</v>
          </cell>
          <cell r="CI114">
            <v>2</v>
          </cell>
          <cell r="CJ114">
            <v>1</v>
          </cell>
          <cell r="CK114">
            <v>1.5</v>
          </cell>
          <cell r="CL114">
            <v>2345</v>
          </cell>
          <cell r="CM114">
            <v>1.9369756768922253</v>
          </cell>
          <cell r="CN114">
            <v>2.2000000000000002</v>
          </cell>
          <cell r="CO114">
            <v>0</v>
          </cell>
          <cell r="CP114">
            <v>3</v>
          </cell>
          <cell r="CQ114">
            <v>3</v>
          </cell>
          <cell r="DV114" t="str">
            <v>250 mm</v>
          </cell>
          <cell r="DW114">
            <v>43.68</v>
          </cell>
          <cell r="DX114" t="str">
            <v>1</v>
          </cell>
          <cell r="DY114" t="str">
            <v>CS</v>
          </cell>
          <cell r="DZ114">
            <v>694.55</v>
          </cell>
          <cell r="EA114">
            <v>691.3</v>
          </cell>
        </row>
        <row r="116">
          <cell r="A116">
            <v>56</v>
          </cell>
          <cell r="B116" t="str">
            <v>C101A'</v>
          </cell>
          <cell r="C116" t="str">
            <v>C101'</v>
          </cell>
          <cell r="D116">
            <v>4.1779999999999998E-2</v>
          </cell>
          <cell r="F116">
            <v>4.1779999999999998E-2</v>
          </cell>
          <cell r="G116">
            <v>2.33</v>
          </cell>
          <cell r="H116">
            <v>2</v>
          </cell>
          <cell r="I116">
            <v>0.5</v>
          </cell>
          <cell r="J116">
            <v>25</v>
          </cell>
          <cell r="K116">
            <v>0</v>
          </cell>
          <cell r="L116">
            <v>5</v>
          </cell>
          <cell r="M116">
            <v>10</v>
          </cell>
          <cell r="N116">
            <v>190.32831544687943</v>
          </cell>
          <cell r="O116">
            <v>0.62663254684247061</v>
          </cell>
          <cell r="P116">
            <v>4.9829300141282005</v>
          </cell>
          <cell r="Q116">
            <v>4.1779999999999998E-2</v>
          </cell>
          <cell r="R116">
            <v>0</v>
          </cell>
          <cell r="S116">
            <v>4.1779999999999998E-2</v>
          </cell>
          <cell r="U116">
            <v>33</v>
          </cell>
          <cell r="V116">
            <v>158.4</v>
          </cell>
          <cell r="Y116">
            <v>0</v>
          </cell>
          <cell r="AB116">
            <v>0</v>
          </cell>
          <cell r="AC116">
            <v>126.72000000000001</v>
          </cell>
          <cell r="AD116">
            <v>4.8400000000000006E-2</v>
          </cell>
          <cell r="AE116">
            <v>0.19360000000000002</v>
          </cell>
          <cell r="AF116">
            <v>0.19360000000000002</v>
          </cell>
          <cell r="AG116">
            <v>0.20613400000000001</v>
          </cell>
          <cell r="AH116">
            <v>6.4829300141282005</v>
          </cell>
          <cell r="AI116">
            <v>14.41</v>
          </cell>
          <cell r="AJ116">
            <v>1.39</v>
          </cell>
          <cell r="AK116">
            <v>10</v>
          </cell>
          <cell r="AL116">
            <v>0.25</v>
          </cell>
          <cell r="AM116">
            <v>1.4E-2</v>
          </cell>
          <cell r="AN116">
            <v>6.0083389282226563E-2</v>
          </cell>
          <cell r="AO116">
            <v>6.25E-2</v>
          </cell>
          <cell r="AP116">
            <v>0.24033355712890625</v>
          </cell>
          <cell r="AQ116">
            <v>0.71421879153608425</v>
          </cell>
          <cell r="AR116">
            <v>1.1053467828880286</v>
          </cell>
          <cell r="AS116">
            <v>0.30440800548920161</v>
          </cell>
          <cell r="AT116">
            <v>2.5999412955314195E-2</v>
          </cell>
          <cell r="AU116">
            <v>8.6082802237540751E-2</v>
          </cell>
          <cell r="AV116">
            <v>1.3285308333454842</v>
          </cell>
          <cell r="AW116">
            <v>65.214104782901543</v>
          </cell>
          <cell r="AX116">
            <v>9.940993648091842E-2</v>
          </cell>
          <cell r="AY116">
            <v>119.34165659391866</v>
          </cell>
          <cell r="AZ116" t="e">
            <v>#REF!</v>
          </cell>
          <cell r="BA116" t="e">
            <v>#REF!</v>
          </cell>
          <cell r="BB116" t="e">
            <v>#REF!</v>
          </cell>
          <cell r="BC116" t="e">
            <v>#REF!</v>
          </cell>
          <cell r="BD116" t="e">
            <v>#REF!</v>
          </cell>
          <cell r="BE116" t="e">
            <v>#REF!</v>
          </cell>
          <cell r="BF116" t="e">
            <v>#REF!</v>
          </cell>
          <cell r="BG116" t="e">
            <v>#REF!</v>
          </cell>
          <cell r="BH116" t="e">
            <v>#REF!</v>
          </cell>
          <cell r="BI116" t="e">
            <v>#REF!</v>
          </cell>
          <cell r="BJ116" t="e">
            <v>#REF!</v>
          </cell>
          <cell r="BK116" t="e">
            <v>#REF!</v>
          </cell>
          <cell r="BL116" t="e">
            <v>#REF!</v>
          </cell>
          <cell r="BM116" t="e">
            <v>#REF!</v>
          </cell>
          <cell r="BO116">
            <v>691.05</v>
          </cell>
          <cell r="BP116">
            <v>690.85</v>
          </cell>
          <cell r="BQ116">
            <v>691.3</v>
          </cell>
          <cell r="BR116">
            <v>691.1</v>
          </cell>
          <cell r="BS116">
            <v>692.5</v>
          </cell>
          <cell r="BT116">
            <v>692.75</v>
          </cell>
          <cell r="BV116">
            <v>1.2000000000000455</v>
          </cell>
          <cell r="BW116">
            <v>1.6499999999999773</v>
          </cell>
          <cell r="BX116">
            <v>1.4500000000000455</v>
          </cell>
          <cell r="BY116">
            <v>250</v>
          </cell>
          <cell r="BZ116">
            <v>0.71250000000000002</v>
          </cell>
          <cell r="CA116">
            <v>0.3125</v>
          </cell>
          <cell r="CB116">
            <v>1.4250000000000114</v>
          </cell>
          <cell r="CC116">
            <v>3</v>
          </cell>
          <cell r="CD116">
            <v>1.5039612130199207</v>
          </cell>
          <cell r="CE116">
            <v>1374.2915571848596</v>
          </cell>
          <cell r="CF116">
            <v>4.3184464183658289E-2</v>
          </cell>
          <cell r="CG116">
            <v>1337.2399287781611</v>
          </cell>
          <cell r="CH116">
            <v>2711.5314859630207</v>
          </cell>
          <cell r="CI116">
            <v>2</v>
          </cell>
          <cell r="CJ116">
            <v>1</v>
          </cell>
          <cell r="CK116">
            <v>1.5</v>
          </cell>
          <cell r="CL116">
            <v>2345</v>
          </cell>
          <cell r="CM116">
            <v>1.7344551082919109</v>
          </cell>
          <cell r="CN116">
            <v>1.9</v>
          </cell>
          <cell r="CO116">
            <v>0</v>
          </cell>
          <cell r="CP116">
            <v>3</v>
          </cell>
          <cell r="CQ116">
            <v>3</v>
          </cell>
          <cell r="DV116" t="str">
            <v>250 mm</v>
          </cell>
          <cell r="DW116">
            <v>14.41</v>
          </cell>
          <cell r="DX116" t="str">
            <v>1</v>
          </cell>
          <cell r="DY116" t="str">
            <v>CS</v>
          </cell>
          <cell r="DZ116">
            <v>691.05</v>
          </cell>
          <cell r="EA116">
            <v>690.84999999999991</v>
          </cell>
        </row>
        <row r="117">
          <cell r="A117">
            <v>57</v>
          </cell>
          <cell r="B117" t="str">
            <v>C101'</v>
          </cell>
          <cell r="C117" t="str">
            <v>C103`</v>
          </cell>
          <cell r="D117">
            <v>0.36316999999999999</v>
          </cell>
          <cell r="E117">
            <v>0.11780999999999998</v>
          </cell>
          <cell r="F117">
            <v>0.52276</v>
          </cell>
          <cell r="G117">
            <v>2.33</v>
          </cell>
          <cell r="K117">
            <v>0.73137777990034236</v>
          </cell>
          <cell r="L117">
            <v>10.731377779900342</v>
          </cell>
          <cell r="M117">
            <v>10.731377779900342</v>
          </cell>
          <cell r="N117">
            <v>182.93295415195226</v>
          </cell>
          <cell r="O117">
            <v>0.63136143187066984</v>
          </cell>
          <cell r="P117">
            <v>60.534586587220439</v>
          </cell>
          <cell r="Q117">
            <v>0.36316999999999999</v>
          </cell>
          <cell r="R117">
            <v>0.11780999999999998</v>
          </cell>
          <cell r="S117">
            <v>0.52276</v>
          </cell>
          <cell r="U117">
            <v>149</v>
          </cell>
          <cell r="V117">
            <v>158.4</v>
          </cell>
          <cell r="Y117">
            <v>0</v>
          </cell>
          <cell r="AB117">
            <v>0</v>
          </cell>
          <cell r="AC117">
            <v>126.72000000000001</v>
          </cell>
          <cell r="AD117">
            <v>0.21853333333333336</v>
          </cell>
          <cell r="AE117">
            <v>0.87413333333333343</v>
          </cell>
          <cell r="AF117">
            <v>0.87413333333333343</v>
          </cell>
          <cell r="AG117">
            <v>1.0309613333333334</v>
          </cell>
          <cell r="AH117">
            <v>62.034586587220439</v>
          </cell>
          <cell r="AI117">
            <v>108.25</v>
          </cell>
          <cell r="AJ117">
            <v>7.25</v>
          </cell>
          <cell r="AK117">
            <v>10</v>
          </cell>
          <cell r="AL117">
            <v>0.25</v>
          </cell>
          <cell r="AM117">
            <v>1.4E-2</v>
          </cell>
          <cell r="AN117">
            <v>0.12715291976928711</v>
          </cell>
          <cell r="AO117">
            <v>0.2021484375</v>
          </cell>
          <cell r="AP117">
            <v>0.50861167907714844</v>
          </cell>
          <cell r="AQ117">
            <v>2.4732799894863216</v>
          </cell>
          <cell r="AR117">
            <v>2.4907009008774184</v>
          </cell>
          <cell r="AS117">
            <v>3.0103331382136256</v>
          </cell>
          <cell r="AT117">
            <v>0.31177950593238829</v>
          </cell>
          <cell r="AU117">
            <v>0.4389324257016754</v>
          </cell>
          <cell r="AV117">
            <v>3.0341234105396651</v>
          </cell>
          <cell r="AW117">
            <v>148.93718463494093</v>
          </cell>
          <cell r="AX117">
            <v>0.41651510157972338</v>
          </cell>
          <cell r="AY117">
            <v>208.05775574886039</v>
          </cell>
          <cell r="AZ117" t="str">
            <v>88°42'58''</v>
          </cell>
          <cell r="BA117" t="e">
            <v>#VALUE!</v>
          </cell>
          <cell r="BB117">
            <v>0.35299999999999998</v>
          </cell>
          <cell r="BC117" t="e">
            <v>#VALUE!</v>
          </cell>
          <cell r="BD117" t="e">
            <v>#VALUE!</v>
          </cell>
          <cell r="BE117" t="e">
            <v>#VALUE!</v>
          </cell>
          <cell r="BF117" t="e">
            <v>#VALUE!</v>
          </cell>
          <cell r="BG117" t="e">
            <v>#VALUE!</v>
          </cell>
          <cell r="BH117" t="e">
            <v>#VALUE!</v>
          </cell>
          <cell r="BI117" t="e">
            <v>#VALUE!</v>
          </cell>
          <cell r="BJ117" t="e">
            <v>#VALUE!</v>
          </cell>
          <cell r="BK117" t="e">
            <v>#VALUE!</v>
          </cell>
          <cell r="BL117" t="e">
            <v>#VALUE!</v>
          </cell>
          <cell r="BM117" t="e">
            <v>#VALUE!</v>
          </cell>
          <cell r="BN117">
            <v>6.0000000000059117E-2</v>
          </cell>
          <cell r="BO117">
            <v>690.79</v>
          </cell>
          <cell r="BP117">
            <v>682.94</v>
          </cell>
          <cell r="BQ117">
            <v>691.04</v>
          </cell>
          <cell r="BR117">
            <v>683.19</v>
          </cell>
          <cell r="BS117">
            <v>692.75</v>
          </cell>
          <cell r="BT117">
            <v>684.39</v>
          </cell>
          <cell r="BU117">
            <v>0</v>
          </cell>
          <cell r="BV117">
            <v>1.7100000000000364</v>
          </cell>
          <cell r="BW117">
            <v>1.1999999999999318</v>
          </cell>
          <cell r="BX117">
            <v>1.9600000000000364</v>
          </cell>
          <cell r="BY117">
            <v>250</v>
          </cell>
          <cell r="BZ117">
            <v>0.71250000000000002</v>
          </cell>
          <cell r="CA117">
            <v>0.3125</v>
          </cell>
          <cell r="CB117">
            <v>1.4549999999999841</v>
          </cell>
          <cell r="CC117">
            <v>3</v>
          </cell>
          <cell r="CD117">
            <v>1.5269237395801147</v>
          </cell>
          <cell r="CE117">
            <v>1395.2742834081919</v>
          </cell>
          <cell r="CF117">
            <v>4.1622056466250501E-2</v>
          </cell>
          <cell r="CG117">
            <v>1288.5971997263439</v>
          </cell>
          <cell r="CH117">
            <v>2683.871483134536</v>
          </cell>
          <cell r="CI117">
            <v>2</v>
          </cell>
          <cell r="CJ117">
            <v>1</v>
          </cell>
          <cell r="CK117">
            <v>1.5</v>
          </cell>
          <cell r="CL117">
            <v>2345</v>
          </cell>
          <cell r="CM117">
            <v>1.7167621427299804</v>
          </cell>
          <cell r="CN117">
            <v>1.9</v>
          </cell>
          <cell r="CO117">
            <v>0</v>
          </cell>
          <cell r="CP117">
            <v>3</v>
          </cell>
          <cell r="CQ117">
            <v>3</v>
          </cell>
          <cell r="DV117" t="str">
            <v>250 mm</v>
          </cell>
          <cell r="DW117">
            <v>108.25</v>
          </cell>
          <cell r="DX117" t="str">
            <v>1</v>
          </cell>
          <cell r="DY117" t="str">
            <v>CS</v>
          </cell>
          <cell r="DZ117">
            <v>690.79</v>
          </cell>
          <cell r="EA117">
            <v>682.93999999999994</v>
          </cell>
        </row>
        <row r="119">
          <cell r="A119">
            <v>58</v>
          </cell>
          <cell r="B119" t="str">
            <v>103B</v>
          </cell>
          <cell r="C119" t="str">
            <v>103A</v>
          </cell>
          <cell r="D119">
            <v>7.4483709999999995E-2</v>
          </cell>
          <cell r="F119">
            <v>7.4483709999999995E-2</v>
          </cell>
          <cell r="G119">
            <v>2.33</v>
          </cell>
          <cell r="H119">
            <v>2</v>
          </cell>
          <cell r="I119">
            <v>0.5</v>
          </cell>
          <cell r="J119">
            <v>25</v>
          </cell>
          <cell r="K119">
            <v>0</v>
          </cell>
          <cell r="L119">
            <v>5</v>
          </cell>
          <cell r="M119">
            <v>10</v>
          </cell>
          <cell r="N119">
            <v>190.32831544687943</v>
          </cell>
          <cell r="O119">
            <v>0.62904322766570619</v>
          </cell>
          <cell r="P119">
            <v>8.9175426549538681</v>
          </cell>
          <cell r="Q119">
            <v>7.4483709999999995E-2</v>
          </cell>
          <cell r="R119">
            <v>0</v>
          </cell>
          <cell r="S119">
            <v>7.4483709999999995E-2</v>
          </cell>
          <cell r="V119">
            <v>158.4</v>
          </cell>
          <cell r="Y119">
            <v>0</v>
          </cell>
          <cell r="AB119">
            <v>0</v>
          </cell>
          <cell r="AC119">
            <v>126.72000000000001</v>
          </cell>
          <cell r="AD119">
            <v>0</v>
          </cell>
          <cell r="AE119">
            <v>0</v>
          </cell>
          <cell r="AF119">
            <v>0</v>
          </cell>
          <cell r="AG119">
            <v>2.2345112999999996E-2</v>
          </cell>
          <cell r="AH119">
            <v>10.417542654953868</v>
          </cell>
          <cell r="AI119">
            <v>34.699999999999996</v>
          </cell>
          <cell r="AJ119">
            <v>3.08</v>
          </cell>
          <cell r="AK119">
            <v>10</v>
          </cell>
          <cell r="AL119">
            <v>0.25</v>
          </cell>
          <cell r="AM119">
            <v>1.4E-2</v>
          </cell>
          <cell r="AN119">
            <v>6.2436580657958984E-2</v>
          </cell>
          <cell r="AO119">
            <v>8.203125E-2</v>
          </cell>
          <cell r="AP119">
            <v>0.24974632263183594</v>
          </cell>
          <cell r="AQ119">
            <v>1.0870906132792044</v>
          </cell>
          <cell r="AR119">
            <v>1.6480467882958512</v>
          </cell>
          <cell r="AS119">
            <v>0.69747762488897558</v>
          </cell>
          <cell r="AT119">
            <v>6.0232721787959062E-2</v>
          </cell>
          <cell r="AU119">
            <v>0.12266930244591805</v>
          </cell>
          <cell r="AV119">
            <v>1.9776052045178045</v>
          </cell>
          <cell r="AW119">
            <v>97.075468472094911</v>
          </cell>
          <cell r="AX119">
            <v>0.10731385404489159</v>
          </cell>
          <cell r="AY119">
            <v>189.60107150675572</v>
          </cell>
          <cell r="AZ119" t="e">
            <v>#REF!</v>
          </cell>
          <cell r="BA119" t="e">
            <v>#REF!</v>
          </cell>
          <cell r="BB119" t="e">
            <v>#REF!</v>
          </cell>
          <cell r="BC119" t="e">
            <v>#REF!</v>
          </cell>
          <cell r="BD119" t="e">
            <v>#REF!</v>
          </cell>
          <cell r="BE119" t="e">
            <v>#REF!</v>
          </cell>
          <cell r="BF119" t="e">
            <v>#REF!</v>
          </cell>
          <cell r="BG119" t="e">
            <v>#REF!</v>
          </cell>
          <cell r="BH119" t="e">
            <v>#REF!</v>
          </cell>
          <cell r="BI119" t="e">
            <v>#REF!</v>
          </cell>
          <cell r="BJ119" t="e">
            <v>#REF!</v>
          </cell>
          <cell r="BK119" t="e">
            <v>#REF!</v>
          </cell>
          <cell r="BL119" t="e">
            <v>#REF!</v>
          </cell>
          <cell r="BM119" t="e">
            <v>#REF!</v>
          </cell>
          <cell r="BO119">
            <v>677.22</v>
          </cell>
          <cell r="BP119">
            <v>676.15</v>
          </cell>
          <cell r="BQ119">
            <v>677.47</v>
          </cell>
          <cell r="BR119">
            <v>676.4</v>
          </cell>
          <cell r="BS119">
            <v>678.67100000000005</v>
          </cell>
          <cell r="BT119">
            <v>677.6</v>
          </cell>
          <cell r="BU119" t="b">
            <v>0</v>
          </cell>
          <cell r="BV119">
            <v>1.2010000000000218</v>
          </cell>
          <cell r="BW119">
            <v>1.2000000000000455</v>
          </cell>
          <cell r="BX119">
            <v>1.4510000000000218</v>
          </cell>
          <cell r="BY119">
            <v>250</v>
          </cell>
          <cell r="BZ119">
            <v>0.71250000000000002</v>
          </cell>
          <cell r="CA119">
            <v>0.3125</v>
          </cell>
          <cell r="CB119">
            <v>1.2005000000000337</v>
          </cell>
          <cell r="CC119">
            <v>3</v>
          </cell>
          <cell r="CD119">
            <v>1.3226007597979914</v>
          </cell>
          <cell r="CE119">
            <v>1208.5677755391584</v>
          </cell>
          <cell r="CF119">
            <v>5.805729897320322E-2</v>
          </cell>
          <cell r="CG119">
            <v>1818.5942418874986</v>
          </cell>
          <cell r="CH119">
            <v>3027.1620174266573</v>
          </cell>
          <cell r="CI119">
            <v>2</v>
          </cell>
          <cell r="CJ119">
            <v>1</v>
          </cell>
          <cell r="CK119">
            <v>1.5</v>
          </cell>
          <cell r="CL119">
            <v>2345</v>
          </cell>
          <cell r="CM119">
            <v>1.9363509706353885</v>
          </cell>
          <cell r="CN119">
            <v>2.2000000000000002</v>
          </cell>
          <cell r="CO119">
            <v>0</v>
          </cell>
          <cell r="CP119">
            <v>3</v>
          </cell>
          <cell r="CQ119">
            <v>3</v>
          </cell>
          <cell r="DV119" t="str">
            <v>250 mm</v>
          </cell>
          <cell r="DW119">
            <v>34.699999999999996</v>
          </cell>
          <cell r="DX119" t="str">
            <v>1</v>
          </cell>
          <cell r="DY119" t="str">
            <v>CS</v>
          </cell>
          <cell r="DZ119">
            <v>677.22</v>
          </cell>
          <cell r="EA119">
            <v>676.15</v>
          </cell>
        </row>
        <row r="120">
          <cell r="AD120">
            <v>0</v>
          </cell>
          <cell r="BU120">
            <v>0</v>
          </cell>
        </row>
        <row r="121">
          <cell r="A121">
            <v>59</v>
          </cell>
          <cell r="B121" t="str">
            <v>C105</v>
          </cell>
          <cell r="C121" t="str">
            <v>C106</v>
          </cell>
          <cell r="D121">
            <v>2.7E-2</v>
          </cell>
          <cell r="F121">
            <v>2.7E-2</v>
          </cell>
          <cell r="G121">
            <v>2.33</v>
          </cell>
          <cell r="H121">
            <v>2</v>
          </cell>
          <cell r="I121">
            <v>0.5</v>
          </cell>
          <cell r="J121">
            <v>25</v>
          </cell>
          <cell r="K121">
            <v>0</v>
          </cell>
          <cell r="L121">
            <v>5</v>
          </cell>
          <cell r="M121">
            <v>10</v>
          </cell>
          <cell r="N121">
            <v>190.32831544687943</v>
          </cell>
          <cell r="O121">
            <v>0.63317741935483884</v>
          </cell>
          <cell r="P121">
            <v>3.2538129733298384</v>
          </cell>
          <cell r="Q121">
            <v>2.7E-2</v>
          </cell>
          <cell r="R121">
            <v>0</v>
          </cell>
          <cell r="S121">
            <v>2.7E-2</v>
          </cell>
          <cell r="U121">
            <v>41</v>
          </cell>
          <cell r="V121">
            <v>158.4</v>
          </cell>
          <cell r="Y121">
            <v>0</v>
          </cell>
          <cell r="AB121">
            <v>0</v>
          </cell>
          <cell r="AC121">
            <v>126.72000000000001</v>
          </cell>
          <cell r="AD121">
            <v>6.0133333333333337E-2</v>
          </cell>
          <cell r="AE121">
            <v>0.24053333333333335</v>
          </cell>
          <cell r="AF121">
            <v>0.24053333333333335</v>
          </cell>
          <cell r="AG121">
            <v>0.24863333333333335</v>
          </cell>
          <cell r="AH121">
            <v>4.753812973329838</v>
          </cell>
          <cell r="AI121">
            <v>12.4</v>
          </cell>
          <cell r="AJ121">
            <v>11.37</v>
          </cell>
          <cell r="AK121">
            <v>10</v>
          </cell>
          <cell r="AL121">
            <v>0.25</v>
          </cell>
          <cell r="AM121">
            <v>1.4E-2</v>
          </cell>
          <cell r="AN121">
            <v>3.0608177185058594E-2</v>
          </cell>
          <cell r="AO121">
            <v>5.46875E-2</v>
          </cell>
          <cell r="AP121">
            <v>0.12243270874023438</v>
          </cell>
          <cell r="AQ121">
            <v>1.3836204495781508</v>
          </cell>
          <cell r="AR121">
            <v>3.0483926542171087</v>
          </cell>
          <cell r="AS121">
            <v>1.4007107104256746</v>
          </cell>
          <cell r="AT121">
            <v>9.7574186977107236E-2</v>
          </cell>
          <cell r="AU121">
            <v>0.12818236416216583</v>
          </cell>
          <cell r="AV121">
            <v>3.7996576683600969</v>
          </cell>
          <cell r="AW121">
            <v>186.51525964181567</v>
          </cell>
          <cell r="AX121">
            <v>2.5487528379495979E-2</v>
          </cell>
          <cell r="AY121">
            <v>16.435291342784744</v>
          </cell>
          <cell r="AZ121" t="e">
            <v>#REF!</v>
          </cell>
          <cell r="BA121" t="e">
            <v>#REF!</v>
          </cell>
          <cell r="BB121" t="e">
            <v>#REF!</v>
          </cell>
          <cell r="BC121" t="e">
            <v>#REF!</v>
          </cell>
          <cell r="BD121" t="e">
            <v>#REF!</v>
          </cell>
          <cell r="BE121" t="e">
            <v>#REF!</v>
          </cell>
          <cell r="BF121" t="e">
            <v>#REF!</v>
          </cell>
          <cell r="BG121" t="e">
            <v>#REF!</v>
          </cell>
          <cell r="BH121" t="e">
            <v>#REF!</v>
          </cell>
          <cell r="BI121" t="e">
            <v>#REF!</v>
          </cell>
          <cell r="BJ121" t="e">
            <v>#REF!</v>
          </cell>
          <cell r="BK121" t="e">
            <v>#REF!</v>
          </cell>
          <cell r="BL121" t="e">
            <v>#REF!</v>
          </cell>
          <cell r="BM121" t="e">
            <v>#REF!</v>
          </cell>
          <cell r="BO121">
            <v>677.58</v>
          </cell>
          <cell r="BP121">
            <v>676.17</v>
          </cell>
          <cell r="BQ121">
            <v>677.83</v>
          </cell>
          <cell r="BR121">
            <v>676.42</v>
          </cell>
          <cell r="BS121">
            <v>678.43100000000004</v>
          </cell>
          <cell r="BT121">
            <v>677.02300000000002</v>
          </cell>
          <cell r="BU121">
            <v>0</v>
          </cell>
          <cell r="BV121">
            <v>0.60099999999999909</v>
          </cell>
          <cell r="BW121">
            <v>0.60300000000006548</v>
          </cell>
          <cell r="BX121">
            <v>0.85099999999999909</v>
          </cell>
          <cell r="BY121">
            <v>250</v>
          </cell>
          <cell r="BZ121">
            <v>0.71250000000000002</v>
          </cell>
          <cell r="CA121">
            <v>0.3125</v>
          </cell>
          <cell r="CB121">
            <v>0.60200000000003229</v>
          </cell>
          <cell r="CC121">
            <v>3</v>
          </cell>
          <cell r="CD121">
            <v>0.74633277218321181</v>
          </cell>
          <cell r="CE121">
            <v>681.98489348154055</v>
          </cell>
          <cell r="CF121">
            <v>0.15826183924906378</v>
          </cell>
          <cell r="CG121">
            <v>5693.8887761590477</v>
          </cell>
          <cell r="CH121">
            <v>6375.8736696405886</v>
          </cell>
          <cell r="CI121">
            <v>2</v>
          </cell>
          <cell r="CJ121">
            <v>1</v>
          </cell>
          <cell r="CK121">
            <v>1.5</v>
          </cell>
          <cell r="CL121">
            <v>2345</v>
          </cell>
          <cell r="CM121">
            <v>4.0783840104310798</v>
          </cell>
          <cell r="CN121">
            <v>0</v>
          </cell>
          <cell r="CO121">
            <v>0</v>
          </cell>
          <cell r="CP121">
            <v>3</v>
          </cell>
          <cell r="CQ121">
            <v>3</v>
          </cell>
          <cell r="DV121" t="str">
            <v>250 mm</v>
          </cell>
          <cell r="DW121">
            <v>12.4</v>
          </cell>
          <cell r="DX121" t="str">
            <v>1</v>
          </cell>
          <cell r="DY121" t="str">
            <v>CS</v>
          </cell>
          <cell r="DZ121">
            <v>677.58</v>
          </cell>
          <cell r="EA121">
            <v>676.17000000000007</v>
          </cell>
        </row>
        <row r="122">
          <cell r="A122">
            <v>60</v>
          </cell>
          <cell r="B122" t="str">
            <v>C106</v>
          </cell>
          <cell r="C122" t="str">
            <v>103E</v>
          </cell>
          <cell r="D122">
            <v>6.2E-2</v>
          </cell>
          <cell r="E122">
            <v>2.7E-2</v>
          </cell>
          <cell r="F122">
            <v>0.11599999999999999</v>
          </cell>
          <cell r="G122">
            <v>2.33</v>
          </cell>
          <cell r="K122">
            <v>0.44753149257202229</v>
          </cell>
          <cell r="L122">
            <v>10.447531492572022</v>
          </cell>
          <cell r="M122">
            <v>10.447531492572022</v>
          </cell>
          <cell r="N122">
            <v>185.70840993297202</v>
          </cell>
          <cell r="O122">
            <v>0.62635060240963869</v>
          </cell>
          <cell r="P122">
            <v>13.606166097960569</v>
          </cell>
          <cell r="Q122">
            <v>6.2E-2</v>
          </cell>
          <cell r="R122">
            <v>2.7E-2</v>
          </cell>
          <cell r="S122">
            <v>0.11599999999999999</v>
          </cell>
          <cell r="U122">
            <v>41</v>
          </cell>
          <cell r="V122">
            <v>158.4</v>
          </cell>
          <cell r="Y122">
            <v>0</v>
          </cell>
          <cell r="AB122">
            <v>0</v>
          </cell>
          <cell r="AC122">
            <v>126.72000000000001</v>
          </cell>
          <cell r="AD122">
            <v>6.0133333333333337E-2</v>
          </cell>
          <cell r="AE122">
            <v>0.24053333333333335</v>
          </cell>
          <cell r="AF122">
            <v>0.24053333333333335</v>
          </cell>
          <cell r="AG122">
            <v>0.27533333333333332</v>
          </cell>
          <cell r="AH122">
            <v>15.106166097960569</v>
          </cell>
          <cell r="AI122">
            <v>20.75</v>
          </cell>
          <cell r="AJ122">
            <v>0.87</v>
          </cell>
          <cell r="AK122">
            <v>10</v>
          </cell>
          <cell r="AL122">
            <v>0.25</v>
          </cell>
          <cell r="AM122">
            <v>1.4E-2</v>
          </cell>
          <cell r="AN122">
            <v>0.10492897033691406</v>
          </cell>
          <cell r="AO122">
            <v>9.765625E-2</v>
          </cell>
          <cell r="AP122">
            <v>0.41971588134765625</v>
          </cell>
          <cell r="AQ122">
            <v>0.7727867801225764</v>
          </cell>
          <cell r="AR122">
            <v>0.87586643337509018</v>
          </cell>
          <cell r="AS122">
            <v>0.3069134191267911</v>
          </cell>
          <cell r="AT122">
            <v>3.0438298039358776E-2</v>
          </cell>
          <cell r="AU122">
            <v>0.13536726837627283</v>
          </cell>
          <cell r="AV122">
            <v>1.0510511806977725</v>
          </cell>
          <cell r="AW122">
            <v>51.59335418479688</v>
          </cell>
          <cell r="AX122">
            <v>0.2927928671559783</v>
          </cell>
          <cell r="AY122">
            <v>89.921161149239495</v>
          </cell>
          <cell r="AZ122" t="str">
            <v>73°29'09''</v>
          </cell>
          <cell r="BA122" t="e">
            <v>#VALUE!</v>
          </cell>
          <cell r="BB122">
            <v>7.0000000000000001E-3</v>
          </cell>
          <cell r="BC122" t="e">
            <v>#VALUE!</v>
          </cell>
          <cell r="BD122" t="e">
            <v>#VALUE!</v>
          </cell>
          <cell r="BE122" t="e">
            <v>#VALUE!</v>
          </cell>
          <cell r="BF122" t="e">
            <v>#VALUE!</v>
          </cell>
          <cell r="BG122" t="e">
            <v>#VALUE!</v>
          </cell>
          <cell r="BH122" t="e">
            <v>#VALUE!</v>
          </cell>
          <cell r="BI122" t="e">
            <v>#VALUE!</v>
          </cell>
          <cell r="BJ122" t="e">
            <v>#VALUE!</v>
          </cell>
          <cell r="BK122" t="e">
            <v>#VALUE!</v>
          </cell>
          <cell r="BL122" t="e">
            <v>#VALUE!</v>
          </cell>
          <cell r="BM122" t="e">
            <v>#VALUE!</v>
          </cell>
          <cell r="BN122">
            <v>2.9999999999972715E-2</v>
          </cell>
          <cell r="BO122">
            <v>676.14</v>
          </cell>
          <cell r="BP122">
            <v>675.96</v>
          </cell>
          <cell r="BQ122">
            <v>676.3900000000001</v>
          </cell>
          <cell r="BR122">
            <v>676.21</v>
          </cell>
          <cell r="BS122">
            <v>677.02300000000002</v>
          </cell>
          <cell r="BT122">
            <v>677.5</v>
          </cell>
          <cell r="BU122">
            <v>0</v>
          </cell>
          <cell r="BV122">
            <v>0.63299999999992451</v>
          </cell>
          <cell r="BW122">
            <v>1.2899999999999636</v>
          </cell>
          <cell r="BX122">
            <v>0.88299999999992451</v>
          </cell>
          <cell r="BY122">
            <v>250</v>
          </cell>
          <cell r="BZ122">
            <v>0.71250000000000002</v>
          </cell>
          <cell r="CA122">
            <v>0.3125</v>
          </cell>
          <cell r="CB122">
            <v>0.96149999999994407</v>
          </cell>
          <cell r="CC122">
            <v>3</v>
          </cell>
          <cell r="CD122">
            <v>1.109726228996422</v>
          </cell>
          <cell r="CE122">
            <v>1014.0470206901368</v>
          </cell>
          <cell r="CF122">
            <v>8.3212935244212582E-2</v>
          </cell>
          <cell r="CG122">
            <v>2701.8550931106615</v>
          </cell>
          <cell r="CH122">
            <v>3715.9021138007984</v>
          </cell>
          <cell r="CI122">
            <v>2</v>
          </cell>
          <cell r="CJ122">
            <v>1</v>
          </cell>
          <cell r="CK122">
            <v>1.5</v>
          </cell>
          <cell r="CL122">
            <v>2345</v>
          </cell>
          <cell r="CM122">
            <v>2.3769096676764168</v>
          </cell>
          <cell r="CN122">
            <v>3</v>
          </cell>
          <cell r="CO122">
            <v>0</v>
          </cell>
          <cell r="CP122">
            <v>3</v>
          </cell>
          <cell r="CQ122">
            <v>3</v>
          </cell>
          <cell r="DV122" t="str">
            <v>250 mm</v>
          </cell>
          <cell r="DW122">
            <v>20.75</v>
          </cell>
          <cell r="DX122" t="str">
            <v>1</v>
          </cell>
          <cell r="DY122" t="str">
            <v>CS</v>
          </cell>
          <cell r="DZ122">
            <v>676.1400000000001</v>
          </cell>
          <cell r="EA122">
            <v>675.96000000000015</v>
          </cell>
        </row>
        <row r="123">
          <cell r="A123">
            <v>61</v>
          </cell>
          <cell r="B123" t="str">
            <v>103E</v>
          </cell>
          <cell r="C123" t="str">
            <v>103F</v>
          </cell>
          <cell r="E123">
            <v>2.7E-2</v>
          </cell>
          <cell r="F123">
            <v>0.14299999999999999</v>
          </cell>
          <cell r="G123">
            <v>2.33</v>
          </cell>
          <cell r="K123">
            <v>7.4290751626823429E-2</v>
          </cell>
          <cell r="L123">
            <v>10.521822244198846</v>
          </cell>
          <cell r="M123">
            <v>10.521822244198846</v>
          </cell>
          <cell r="N123">
            <v>184.97087414086334</v>
          </cell>
          <cell r="O123">
            <v>0.63208598726114673</v>
          </cell>
          <cell r="P123">
            <v>16.762938533049464</v>
          </cell>
          <cell r="Q123">
            <v>0</v>
          </cell>
          <cell r="R123">
            <v>2.7E-2</v>
          </cell>
          <cell r="S123">
            <v>0.14299999999999999</v>
          </cell>
          <cell r="U123">
            <v>41</v>
          </cell>
          <cell r="V123">
            <v>158.4</v>
          </cell>
          <cell r="Y123">
            <v>0</v>
          </cell>
          <cell r="AB123">
            <v>0</v>
          </cell>
          <cell r="AC123">
            <v>126.72000000000001</v>
          </cell>
          <cell r="AD123">
            <v>6.0133333333333337E-2</v>
          </cell>
          <cell r="AE123">
            <v>0.24053333333333335</v>
          </cell>
          <cell r="AF123">
            <v>0.24053333333333335</v>
          </cell>
          <cell r="AG123">
            <v>0.28343333333333331</v>
          </cell>
          <cell r="AH123">
            <v>18.262938533049464</v>
          </cell>
          <cell r="AI123">
            <v>7.8500000000000005</v>
          </cell>
          <cell r="AJ123">
            <v>7.64</v>
          </cell>
          <cell r="AK123">
            <v>10</v>
          </cell>
          <cell r="AL123">
            <v>0.25</v>
          </cell>
          <cell r="AM123">
            <v>1.4E-2</v>
          </cell>
          <cell r="AN123">
            <v>6.5903663635253906E-2</v>
          </cell>
          <cell r="AO123">
            <v>0.107421875</v>
          </cell>
          <cell r="AP123">
            <v>0.26361465454101563</v>
          </cell>
          <cell r="AQ123">
            <v>1.7662307805313782</v>
          </cell>
          <cell r="AR123">
            <v>2.6006374788822058</v>
          </cell>
          <cell r="AS123">
            <v>1.8130568778114449</v>
          </cell>
          <cell r="AT123">
            <v>0.1589995499539491</v>
          </cell>
          <cell r="AU123">
            <v>0.22490321358920301</v>
          </cell>
          <cell r="AV123">
            <v>3.1146619501018797</v>
          </cell>
          <cell r="AW123">
            <v>152.89061095087069</v>
          </cell>
          <cell r="AX123">
            <v>0.1194510141562454</v>
          </cell>
          <cell r="AY123">
            <v>137.78015695285583</v>
          </cell>
          <cell r="AZ123" t="str">
            <v>47°51'32''</v>
          </cell>
          <cell r="BA123" t="e">
            <v>#VALUE!</v>
          </cell>
          <cell r="BB123">
            <v>0.09</v>
          </cell>
          <cell r="BC123" t="e">
            <v>#VALUE!</v>
          </cell>
          <cell r="BD123" t="e">
            <v>#VALUE!</v>
          </cell>
          <cell r="BE123" t="e">
            <v>#VALUE!</v>
          </cell>
          <cell r="BF123" t="e">
            <v>#VALUE!</v>
          </cell>
          <cell r="BG123" t="e">
            <v>#VALUE!</v>
          </cell>
          <cell r="BH123" t="e">
            <v>#VALUE!</v>
          </cell>
          <cell r="BI123" t="e">
            <v>#VALUE!</v>
          </cell>
          <cell r="BJ123" t="e">
            <v>#VALUE!</v>
          </cell>
          <cell r="BK123" t="e">
            <v>#VALUE!</v>
          </cell>
          <cell r="BL123" t="e">
            <v>#VALUE!</v>
          </cell>
          <cell r="BM123" t="e">
            <v>#VALUE!</v>
          </cell>
          <cell r="BN123">
            <v>3.0000000000086402E-2</v>
          </cell>
          <cell r="BO123">
            <v>675.93</v>
          </cell>
          <cell r="BP123">
            <v>675.33</v>
          </cell>
          <cell r="BQ123">
            <v>676.18000000000018</v>
          </cell>
          <cell r="BR123">
            <v>675.58</v>
          </cell>
          <cell r="BS123">
            <v>677.5</v>
          </cell>
          <cell r="BT123">
            <v>676.78</v>
          </cell>
          <cell r="BU123">
            <v>0</v>
          </cell>
          <cell r="BV123">
            <v>1.3199999999998226</v>
          </cell>
          <cell r="BW123">
            <v>1.1999999999999318</v>
          </cell>
          <cell r="BX123">
            <v>1.5699999999998226</v>
          </cell>
          <cell r="BY123">
            <v>250</v>
          </cell>
          <cell r="BZ123">
            <v>0.71250000000000002</v>
          </cell>
          <cell r="CA123">
            <v>0.3125</v>
          </cell>
          <cell r="CB123">
            <v>1.2599999999998772</v>
          </cell>
          <cell r="CC123">
            <v>3</v>
          </cell>
          <cell r="CD123">
            <v>1.372349136336618</v>
          </cell>
          <cell r="CE123">
            <v>1254.0269092380954</v>
          </cell>
          <cell r="CF123">
            <v>5.348104953773325E-2</v>
          </cell>
          <cell r="CG123">
            <v>1667.0262411633778</v>
          </cell>
          <cell r="CH123">
            <v>2921.0531504014734</v>
          </cell>
          <cell r="CI123">
            <v>2</v>
          </cell>
          <cell r="CJ123">
            <v>1</v>
          </cell>
          <cell r="CK123">
            <v>1.5</v>
          </cell>
          <cell r="CL123">
            <v>2345</v>
          </cell>
          <cell r="CM123">
            <v>1.8684774949263159</v>
          </cell>
          <cell r="CN123">
            <v>1.9</v>
          </cell>
          <cell r="CO123">
            <v>0</v>
          </cell>
          <cell r="CP123">
            <v>3</v>
          </cell>
          <cell r="CQ123">
            <v>3</v>
          </cell>
          <cell r="DV123" t="str">
            <v>250 mm</v>
          </cell>
          <cell r="DW123">
            <v>7.8500000000000005</v>
          </cell>
          <cell r="DX123" t="str">
            <v>1</v>
          </cell>
          <cell r="DY123" t="str">
            <v>CS</v>
          </cell>
          <cell r="DZ123">
            <v>675.93000000000018</v>
          </cell>
          <cell r="EA123">
            <v>675.33000000000015</v>
          </cell>
        </row>
        <row r="124">
          <cell r="A124">
            <v>62</v>
          </cell>
          <cell r="B124" t="str">
            <v>103F</v>
          </cell>
          <cell r="C124" t="str">
            <v>103G</v>
          </cell>
          <cell r="E124">
            <v>2.7E-2</v>
          </cell>
          <cell r="F124">
            <v>0.16999999999999998</v>
          </cell>
          <cell r="G124">
            <v>2.33</v>
          </cell>
          <cell r="K124">
            <v>7.9863849437926973E-2</v>
          </cell>
          <cell r="L124">
            <v>10.601686093636774</v>
          </cell>
          <cell r="M124">
            <v>10.601686093636774</v>
          </cell>
          <cell r="N124">
            <v>184.18689364361038</v>
          </cell>
          <cell r="O124">
            <v>0.63081069609507634</v>
          </cell>
          <cell r="P124">
            <v>19.899989223004187</v>
          </cell>
          <cell r="Q124">
            <v>0</v>
          </cell>
          <cell r="R124">
            <v>2.7E-2</v>
          </cell>
          <cell r="S124">
            <v>0.16999999999999998</v>
          </cell>
          <cell r="U124">
            <v>41</v>
          </cell>
          <cell r="V124">
            <v>158.4</v>
          </cell>
          <cell r="Y124">
            <v>0</v>
          </cell>
          <cell r="AB124">
            <v>0</v>
          </cell>
          <cell r="AC124">
            <v>126.72000000000001</v>
          </cell>
          <cell r="AD124">
            <v>6.0133333333333337E-2</v>
          </cell>
          <cell r="AE124">
            <v>0.24053333333333335</v>
          </cell>
          <cell r="AF124">
            <v>0.24053333333333335</v>
          </cell>
          <cell r="AG124">
            <v>0.29153333333333337</v>
          </cell>
          <cell r="AH124">
            <v>21.399989223004187</v>
          </cell>
          <cell r="AI124">
            <v>11.780000000000001</v>
          </cell>
          <cell r="AJ124">
            <v>17.829999999999998</v>
          </cell>
          <cell r="AK124">
            <v>10</v>
          </cell>
          <cell r="AL124">
            <v>0.25</v>
          </cell>
          <cell r="AM124">
            <v>1.4E-2</v>
          </cell>
          <cell r="AN124">
            <v>5.7681083679199219E-2</v>
          </cell>
          <cell r="AO124">
            <v>0.1171875</v>
          </cell>
          <cell r="AP124">
            <v>0.23072433471679688</v>
          </cell>
          <cell r="AQ124">
            <v>2.4978937319048096</v>
          </cell>
          <cell r="AR124">
            <v>3.9511574845882702</v>
          </cell>
          <cell r="AS124">
            <v>3.7676620689946079</v>
          </cell>
          <cell r="AT124">
            <v>0.31801595799639837</v>
          </cell>
          <cell r="AU124">
            <v>0.37569704167559759</v>
          </cell>
          <cell r="AV124">
            <v>4.7581695095105756</v>
          </cell>
          <cell r="AW124">
            <v>233.56609961895896</v>
          </cell>
          <cell r="AX124">
            <v>9.1622839350043728E-2</v>
          </cell>
          <cell r="AY124">
            <v>198.13895746836079</v>
          </cell>
          <cell r="AZ124" t="str">
            <v>60°21'32''</v>
          </cell>
          <cell r="BA124" t="e">
            <v>#VALUE!</v>
          </cell>
          <cell r="BB124">
            <v>0.151</v>
          </cell>
          <cell r="BC124" t="e">
            <v>#VALUE!</v>
          </cell>
          <cell r="BD124" t="e">
            <v>#VALUE!</v>
          </cell>
          <cell r="BE124" t="e">
            <v>#VALUE!</v>
          </cell>
          <cell r="BF124" t="e">
            <v>#VALUE!</v>
          </cell>
          <cell r="BG124" t="e">
            <v>#VALUE!</v>
          </cell>
          <cell r="BH124" t="e">
            <v>#VALUE!</v>
          </cell>
          <cell r="BI124" t="e">
            <v>#VALUE!</v>
          </cell>
          <cell r="BJ124" t="e">
            <v>#VALUE!</v>
          </cell>
          <cell r="BK124" t="e">
            <v>#VALUE!</v>
          </cell>
          <cell r="BL124" t="e">
            <v>#VALUE!</v>
          </cell>
          <cell r="BM124" t="e">
            <v>#VALUE!</v>
          </cell>
          <cell r="BN124">
            <v>3.0000000000086402E-2</v>
          </cell>
          <cell r="BO124">
            <v>675.3</v>
          </cell>
          <cell r="BP124">
            <v>673.2</v>
          </cell>
          <cell r="BQ124">
            <v>675.55000000000018</v>
          </cell>
          <cell r="BR124">
            <v>673.45</v>
          </cell>
          <cell r="BS124">
            <v>676.78</v>
          </cell>
          <cell r="BT124">
            <v>676</v>
          </cell>
          <cell r="BU124">
            <v>0</v>
          </cell>
          <cell r="BV124">
            <v>1.2299999999997908</v>
          </cell>
          <cell r="BW124">
            <v>2.5499999999999545</v>
          </cell>
          <cell r="BX124">
            <v>1.4799999999997908</v>
          </cell>
          <cell r="BY124">
            <v>250</v>
          </cell>
          <cell r="BZ124">
            <v>0.71250000000000002</v>
          </cell>
          <cell r="CA124">
            <v>0.3125</v>
          </cell>
          <cell r="CB124">
            <v>1.8899999999998727</v>
          </cell>
          <cell r="CC124">
            <v>3</v>
          </cell>
          <cell r="CD124">
            <v>1.829250452958135</v>
          </cell>
          <cell r="CE124">
            <v>1671.5347654671509</v>
          </cell>
          <cell r="CF124">
            <v>2.5866476002841643E-2</v>
          </cell>
          <cell r="CG124">
            <v>818.51463652921291</v>
          </cell>
          <cell r="CH124">
            <v>2490.0494019963639</v>
          </cell>
          <cell r="CI124">
            <v>2</v>
          </cell>
          <cell r="CJ124">
            <v>1</v>
          </cell>
          <cell r="CK124">
            <v>1.5</v>
          </cell>
          <cell r="CL124">
            <v>2345</v>
          </cell>
          <cell r="CM124">
            <v>1.5927821334731538</v>
          </cell>
          <cell r="CN124">
            <v>1.9</v>
          </cell>
          <cell r="CO124">
            <v>0</v>
          </cell>
          <cell r="CP124">
            <v>3</v>
          </cell>
          <cell r="CQ124">
            <v>3</v>
          </cell>
          <cell r="DV124" t="str">
            <v>250 mm</v>
          </cell>
          <cell r="DW124">
            <v>11.780000000000001</v>
          </cell>
          <cell r="DX124" t="str">
            <v>1</v>
          </cell>
          <cell r="DY124" t="str">
            <v>CS</v>
          </cell>
          <cell r="DZ124">
            <v>675.30000000000018</v>
          </cell>
          <cell r="EA124">
            <v>673.20000000000016</v>
          </cell>
        </row>
        <row r="126">
          <cell r="A126">
            <v>63</v>
          </cell>
          <cell r="B126" t="str">
            <v>C99A</v>
          </cell>
          <cell r="C126" t="str">
            <v>C103`</v>
          </cell>
          <cell r="D126">
            <v>0.05</v>
          </cell>
          <cell r="E126">
            <v>4.1964095399999994</v>
          </cell>
          <cell r="F126">
            <v>4.2464095399999993</v>
          </cell>
          <cell r="G126">
            <v>2.33</v>
          </cell>
          <cell r="H126">
            <v>100.61</v>
          </cell>
          <cell r="I126">
            <v>7.71</v>
          </cell>
          <cell r="J126">
            <v>7.6632541496869102</v>
          </cell>
          <cell r="K126">
            <v>0</v>
          </cell>
          <cell r="L126">
            <v>5.8021371178145902</v>
          </cell>
          <cell r="M126">
            <v>10</v>
          </cell>
          <cell r="N126">
            <v>190.32831544687943</v>
          </cell>
          <cell r="O126">
            <v>0.63295843045843059</v>
          </cell>
          <cell r="P126">
            <v>511.56458282289623</v>
          </cell>
          <cell r="Q126">
            <v>0.05</v>
          </cell>
          <cell r="R126">
            <v>4.1964095399999994</v>
          </cell>
          <cell r="S126">
            <v>4.2464095399999993</v>
          </cell>
          <cell r="U126">
            <v>13</v>
          </cell>
          <cell r="V126">
            <v>158.4</v>
          </cell>
          <cell r="W126">
            <v>0.05</v>
          </cell>
          <cell r="X126">
            <v>0.05</v>
          </cell>
          <cell r="Y126">
            <v>2.5000000000000001E-2</v>
          </cell>
          <cell r="AB126">
            <v>0</v>
          </cell>
          <cell r="AC126">
            <v>126.72000000000001</v>
          </cell>
          <cell r="AD126">
            <v>1.9066666666666669E-2</v>
          </cell>
          <cell r="AE126">
            <v>7.6266666666666677E-2</v>
          </cell>
          <cell r="AF126">
            <v>0.10126666666666667</v>
          </cell>
          <cell r="AG126">
            <v>1.3751895286666664</v>
          </cell>
          <cell r="AH126">
            <v>513.06458282289623</v>
          </cell>
          <cell r="AI126">
            <v>25.740000000000002</v>
          </cell>
          <cell r="AJ126">
            <v>10.49</v>
          </cell>
          <cell r="AK126">
            <v>16</v>
          </cell>
          <cell r="AL126">
            <v>0.4</v>
          </cell>
          <cell r="AM126">
            <v>1.4E-2</v>
          </cell>
          <cell r="AN126">
            <v>0.30705003738403325</v>
          </cell>
          <cell r="AO126">
            <v>0.39658203125000002</v>
          </cell>
          <cell r="AP126">
            <v>0.76762509346008312</v>
          </cell>
          <cell r="AQ126">
            <v>4.9567186780523675</v>
          </cell>
          <cell r="AR126">
            <v>2.8567727066164581</v>
          </cell>
          <cell r="AS126">
            <v>9.7314754626274773</v>
          </cell>
          <cell r="AT126">
            <v>1.2522456704053622</v>
          </cell>
          <cell r="AU126">
            <v>1.5592957077893954</v>
          </cell>
          <cell r="AV126">
            <v>4.9926597587923061</v>
          </cell>
          <cell r="AW126">
            <v>627.39612880381196</v>
          </cell>
          <cell r="AX126">
            <v>0.8177681679373775</v>
          </cell>
          <cell r="AY126">
            <v>264.1641716804898</v>
          </cell>
          <cell r="AZ126" t="e">
            <v>#REF!</v>
          </cell>
          <cell r="BA126" t="e">
            <v>#REF!</v>
          </cell>
          <cell r="BB126" t="e">
            <v>#REF!</v>
          </cell>
          <cell r="BC126" t="e">
            <v>#REF!</v>
          </cell>
          <cell r="BD126" t="e">
            <v>#REF!</v>
          </cell>
          <cell r="BE126" t="e">
            <v>#REF!</v>
          </cell>
          <cell r="BF126" t="e">
            <v>#REF!</v>
          </cell>
          <cell r="BG126" t="e">
            <v>#REF!</v>
          </cell>
          <cell r="BH126" t="e">
            <v>#REF!</v>
          </cell>
          <cell r="BI126" t="e">
            <v>#REF!</v>
          </cell>
          <cell r="BJ126" t="e">
            <v>#REF!</v>
          </cell>
          <cell r="BK126" t="e">
            <v>#REF!</v>
          </cell>
          <cell r="BL126" t="e">
            <v>#REF!</v>
          </cell>
          <cell r="BM126" t="e">
            <v>#REF!</v>
          </cell>
          <cell r="BO126">
            <v>685.41</v>
          </cell>
          <cell r="BP126">
            <v>682.71</v>
          </cell>
          <cell r="BQ126">
            <v>685.81</v>
          </cell>
          <cell r="BR126">
            <v>683.11</v>
          </cell>
          <cell r="BS126">
            <v>687.2</v>
          </cell>
          <cell r="BT126">
            <v>684.39</v>
          </cell>
          <cell r="BU126">
            <v>0</v>
          </cell>
          <cell r="BV126">
            <v>1.3900000000001</v>
          </cell>
          <cell r="BW126">
            <v>1.2799999999999727</v>
          </cell>
          <cell r="BX126">
            <v>1.7900000000001</v>
          </cell>
          <cell r="BY126">
            <v>400</v>
          </cell>
          <cell r="BZ126">
            <v>0.9</v>
          </cell>
          <cell r="CA126">
            <v>0.5</v>
          </cell>
          <cell r="CB126">
            <v>1.3350000000000364</v>
          </cell>
          <cell r="CC126">
            <v>3</v>
          </cell>
          <cell r="CD126">
            <v>1.1972524132256299</v>
          </cell>
          <cell r="CE126">
            <v>1745.5940184829687</v>
          </cell>
          <cell r="CF126">
            <v>7.5909244784739704E-2</v>
          </cell>
          <cell r="CG126">
            <v>2572.4599183872729</v>
          </cell>
          <cell r="CH126">
            <v>4318.0539368702412</v>
          </cell>
          <cell r="CI126">
            <v>2</v>
          </cell>
          <cell r="CJ126">
            <v>1</v>
          </cell>
          <cell r="CK126">
            <v>1.5</v>
          </cell>
          <cell r="CL126">
            <v>3059</v>
          </cell>
          <cell r="CM126">
            <v>2.1173850622116253</v>
          </cell>
          <cell r="CN126">
            <v>2.2000000000000002</v>
          </cell>
          <cell r="CO126">
            <v>0</v>
          </cell>
          <cell r="CP126">
            <v>3</v>
          </cell>
          <cell r="CQ126">
            <v>3</v>
          </cell>
          <cell r="DV126" t="str">
            <v>400 mm</v>
          </cell>
          <cell r="DW126">
            <v>25.740000000000002</v>
          </cell>
          <cell r="DX126" t="str">
            <v>1</v>
          </cell>
          <cell r="DY126" t="str">
            <v>CS</v>
          </cell>
          <cell r="DZ126">
            <v>685.41</v>
          </cell>
          <cell r="EA126">
            <v>682.70999999999992</v>
          </cell>
        </row>
        <row r="127">
          <cell r="A127">
            <v>64</v>
          </cell>
          <cell r="B127" t="str">
            <v>C103`</v>
          </cell>
          <cell r="C127" t="str">
            <v>ALIV103</v>
          </cell>
          <cell r="E127">
            <v>0.52276</v>
          </cell>
          <cell r="F127">
            <v>4.7691695399999992</v>
          </cell>
          <cell r="G127">
            <v>2.33</v>
          </cell>
          <cell r="K127">
            <v>6.9715743482608741E-2</v>
          </cell>
          <cell r="L127">
            <v>10.069715743482609</v>
          </cell>
          <cell r="M127">
            <v>10.069715743482609</v>
          </cell>
          <cell r="N127">
            <v>189.58792741042305</v>
          </cell>
          <cell r="O127">
            <v>0.63212376237623757</v>
          </cell>
          <cell r="P127">
            <v>574.21372726408003</v>
          </cell>
          <cell r="Q127">
            <v>0</v>
          </cell>
          <cell r="R127">
            <v>0.52276</v>
          </cell>
          <cell r="S127">
            <v>4.7691695399999992</v>
          </cell>
          <cell r="U127">
            <v>186</v>
          </cell>
          <cell r="V127">
            <v>158.4</v>
          </cell>
          <cell r="X127">
            <v>0.05</v>
          </cell>
          <cell r="Y127">
            <v>2.5000000000000001E-2</v>
          </cell>
          <cell r="AB127">
            <v>0</v>
          </cell>
          <cell r="AC127">
            <v>126.72000000000001</v>
          </cell>
          <cell r="AD127">
            <v>0.27280000000000004</v>
          </cell>
          <cell r="AE127">
            <v>1.0912000000000002</v>
          </cell>
          <cell r="AF127">
            <v>1.1162000000000001</v>
          </cell>
          <cell r="AG127">
            <v>2.5469508620000001</v>
          </cell>
          <cell r="AH127">
            <v>576.76067812608005</v>
          </cell>
          <cell r="AI127">
            <v>20.2</v>
          </cell>
          <cell r="AJ127">
            <v>9.01</v>
          </cell>
          <cell r="AK127">
            <v>16</v>
          </cell>
          <cell r="AL127">
            <v>0.4</v>
          </cell>
          <cell r="AM127">
            <v>1.4E-2</v>
          </cell>
          <cell r="AN127">
            <v>0.35928640365600595</v>
          </cell>
          <cell r="AO127">
            <v>0.397857666015625</v>
          </cell>
          <cell r="AP127">
            <v>0.89821600914001487</v>
          </cell>
          <cell r="AQ127">
            <v>4.8486958509626295</v>
          </cell>
          <cell r="AR127">
            <v>2.2056688919609453</v>
          </cell>
          <cell r="AS127">
            <v>9.359690662478739</v>
          </cell>
          <cell r="AT127">
            <v>1.1982595033201946</v>
          </cell>
          <cell r="AU127">
            <v>1.5575459069762005</v>
          </cell>
          <cell r="AV127">
            <v>4.6270758845101048</v>
          </cell>
          <cell r="AW127">
            <v>581.45550425517763</v>
          </cell>
          <cell r="AX127">
            <v>0.99192573448055754</v>
          </cell>
          <cell r="AY127">
            <v>263.75812724284418</v>
          </cell>
          <cell r="AZ127" t="str">
            <v>00°00'00''</v>
          </cell>
          <cell r="BA127" t="e">
            <v>#VALUE!</v>
          </cell>
          <cell r="BB127">
            <v>1E-3</v>
          </cell>
          <cell r="BC127" t="e">
            <v>#VALUE!</v>
          </cell>
          <cell r="BD127" t="e">
            <v>#VALUE!</v>
          </cell>
          <cell r="BE127" t="e">
            <v>#VALUE!</v>
          </cell>
          <cell r="BF127" t="e">
            <v>#VALUE!</v>
          </cell>
          <cell r="BG127" t="e">
            <v>#VALUE!</v>
          </cell>
          <cell r="BH127" t="e">
            <v>#VALUE!</v>
          </cell>
          <cell r="BI127" t="e">
            <v>#VALUE!</v>
          </cell>
          <cell r="BJ127" t="e">
            <v>#VALUE!</v>
          </cell>
          <cell r="BK127" t="e">
            <v>#VALUE!</v>
          </cell>
          <cell r="BL127" t="e">
            <v>#VALUE!</v>
          </cell>
          <cell r="BM127" t="e">
            <v>#VALUE!</v>
          </cell>
          <cell r="BN127">
            <v>6.0000000000059117E-2</v>
          </cell>
          <cell r="BO127">
            <v>682.65</v>
          </cell>
          <cell r="BP127">
            <v>680.83</v>
          </cell>
          <cell r="BQ127">
            <v>683.05</v>
          </cell>
          <cell r="BR127">
            <v>681.23</v>
          </cell>
          <cell r="BS127">
            <v>684.39</v>
          </cell>
          <cell r="BT127">
            <v>682.52200000000005</v>
          </cell>
          <cell r="BU127">
            <v>0</v>
          </cell>
          <cell r="BV127">
            <v>1.3400000000000318</v>
          </cell>
          <cell r="BW127">
            <v>1.29200000000003</v>
          </cell>
          <cell r="BX127">
            <v>1.7400000000000317</v>
          </cell>
          <cell r="BY127">
            <v>400</v>
          </cell>
          <cell r="BZ127">
            <v>0.9</v>
          </cell>
          <cell r="CA127">
            <v>0.5</v>
          </cell>
          <cell r="CB127">
            <v>1.3160000000000309</v>
          </cell>
          <cell r="CC127">
            <v>14</v>
          </cell>
          <cell r="CD127">
            <v>1.130821130323443</v>
          </cell>
          <cell r="CE127">
            <v>1923.5267426801765</v>
          </cell>
          <cell r="CF127">
            <v>7.7775609571342996E-2</v>
          </cell>
          <cell r="CG127">
            <v>2643.4722382764166</v>
          </cell>
          <cell r="CH127">
            <v>4566.9989809565932</v>
          </cell>
          <cell r="CI127">
            <v>2</v>
          </cell>
          <cell r="CJ127">
            <v>1</v>
          </cell>
          <cell r="CK127">
            <v>1.5</v>
          </cell>
          <cell r="CL127">
            <v>3059</v>
          </cell>
          <cell r="CM127">
            <v>2.2394568393052925</v>
          </cell>
          <cell r="CN127">
            <v>3</v>
          </cell>
          <cell r="CO127">
            <v>0</v>
          </cell>
          <cell r="CP127">
            <v>3</v>
          </cell>
          <cell r="CQ127">
            <v>3</v>
          </cell>
          <cell r="DV127" t="str">
            <v>400 mm</v>
          </cell>
          <cell r="DW127">
            <v>20.2</v>
          </cell>
          <cell r="DX127" t="str">
            <v>1</v>
          </cell>
          <cell r="DY127" t="str">
            <v>CS</v>
          </cell>
          <cell r="DZ127">
            <v>682.65</v>
          </cell>
          <cell r="EA127">
            <v>680.82999999999993</v>
          </cell>
        </row>
        <row r="128">
          <cell r="A128">
            <v>65</v>
          </cell>
          <cell r="B128" t="str">
            <v>ALIV103</v>
          </cell>
          <cell r="C128" t="str">
            <v>BOT4</v>
          </cell>
          <cell r="E128">
            <v>0</v>
          </cell>
          <cell r="F128">
            <v>4.7691695399999992</v>
          </cell>
          <cell r="G128">
            <v>2.33</v>
          </cell>
          <cell r="K128">
            <v>0.11292552585698236</v>
          </cell>
          <cell r="L128">
            <v>10.182641269339591</v>
          </cell>
          <cell r="M128">
            <v>10.182641269339591</v>
          </cell>
          <cell r="N128">
            <v>188.40521453194631</v>
          </cell>
          <cell r="O128">
            <v>0.63578027795519854</v>
          </cell>
          <cell r="P128">
            <v>574.21372726408003</v>
          </cell>
          <cell r="Q128">
            <v>0</v>
          </cell>
          <cell r="R128">
            <v>0</v>
          </cell>
          <cell r="V128">
            <v>158.4</v>
          </cell>
          <cell r="X128">
            <v>0.05</v>
          </cell>
          <cell r="Y128">
            <v>2.5000000000000001E-2</v>
          </cell>
          <cell r="AB128">
            <v>0</v>
          </cell>
          <cell r="AC128">
            <v>0</v>
          </cell>
          <cell r="AD128">
            <v>0</v>
          </cell>
          <cell r="AE128">
            <v>0</v>
          </cell>
          <cell r="AF128">
            <v>0</v>
          </cell>
          <cell r="AG128">
            <v>0</v>
          </cell>
          <cell r="AH128">
            <v>574.21372726408003</v>
          </cell>
          <cell r="AI128">
            <v>48.629999999999995</v>
          </cell>
          <cell r="AJ128">
            <v>13.8</v>
          </cell>
          <cell r="AK128">
            <v>16</v>
          </cell>
          <cell r="AL128">
            <v>0.36199999999999999</v>
          </cell>
          <cell r="AM128">
            <v>0.01</v>
          </cell>
          <cell r="AN128">
            <v>0.26039973020553581</v>
          </cell>
          <cell r="AO128">
            <v>0.36127363586425781</v>
          </cell>
          <cell r="AP128">
            <v>0.71933627128601052</v>
          </cell>
          <cell r="AQ128">
            <v>7.245316567258218</v>
          </cell>
          <cell r="AR128">
            <v>4.6826187646130277</v>
          </cell>
          <cell r="AS128">
            <v>11.019146470220427</v>
          </cell>
          <cell r="AT128">
            <v>2.6755663690003262</v>
          </cell>
          <cell r="AU128">
            <v>2.9359660992058618</v>
          </cell>
          <cell r="AV128">
            <v>7.5008565213216194</v>
          </cell>
          <cell r="AW128">
            <v>772.0010315769174</v>
          </cell>
          <cell r="AX128">
            <v>0.7437991709559898</v>
          </cell>
          <cell r="AY128">
            <v>238.87354238296777</v>
          </cell>
          <cell r="AZ128" t="str">
            <v>24°53'05''</v>
          </cell>
          <cell r="BA128" t="e">
            <v>#VALUE!</v>
          </cell>
          <cell r="BB128">
            <v>1.3779999999999999</v>
          </cell>
          <cell r="BC128" t="e">
            <v>#VALUE!</v>
          </cell>
          <cell r="BD128" t="e">
            <v>#VALUE!</v>
          </cell>
          <cell r="BE128" t="e">
            <v>#VALUE!</v>
          </cell>
          <cell r="BF128" t="e">
            <v>#VALUE!</v>
          </cell>
          <cell r="BG128" t="e">
            <v>#VALUE!</v>
          </cell>
          <cell r="BH128" t="e">
            <v>#VALUE!</v>
          </cell>
          <cell r="BI128" t="e">
            <v>#VALUE!</v>
          </cell>
          <cell r="BJ128" t="e">
            <v>#VALUE!</v>
          </cell>
          <cell r="BK128" t="e">
            <v>#VALUE!</v>
          </cell>
          <cell r="BL128" t="e">
            <v>#VALUE!</v>
          </cell>
          <cell r="BM128" t="e">
            <v>#VALUE!</v>
          </cell>
          <cell r="BN128">
            <v>0.43000000000006366</v>
          </cell>
          <cell r="BO128">
            <v>680.4</v>
          </cell>
          <cell r="BP128">
            <v>673.69</v>
          </cell>
          <cell r="BQ128">
            <v>680.76199999999994</v>
          </cell>
          <cell r="BR128">
            <v>674.05200000000002</v>
          </cell>
          <cell r="BS128">
            <v>682.52200000000005</v>
          </cell>
          <cell r="BT128">
            <v>674.46860166077397</v>
          </cell>
          <cell r="BU128">
            <v>0</v>
          </cell>
          <cell r="BV128">
            <v>1.7600000000001046</v>
          </cell>
          <cell r="BW128">
            <v>0.41660166077394933</v>
          </cell>
          <cell r="BX128">
            <v>2.1220000000001047</v>
          </cell>
          <cell r="BY128">
            <v>400</v>
          </cell>
          <cell r="BZ128">
            <v>0.8</v>
          </cell>
          <cell r="CA128">
            <v>0.4</v>
          </cell>
          <cell r="CB128">
            <v>1.088300830387027</v>
          </cell>
          <cell r="CC128">
            <v>14</v>
          </cell>
          <cell r="CD128">
            <v>1.0702290542739843</v>
          </cell>
          <cell r="CE128">
            <v>2285.4317438127564</v>
          </cell>
          <cell r="CF128">
            <v>8.8792010119428499E-2</v>
          </cell>
          <cell r="CG128">
            <v>2913.114311108066</v>
          </cell>
          <cell r="CH128">
            <v>5198.5460549208219</v>
          </cell>
          <cell r="CI128">
            <v>4</v>
          </cell>
          <cell r="CJ128">
            <v>1</v>
          </cell>
          <cell r="CK128">
            <v>0</v>
          </cell>
          <cell r="CL128">
            <v>0</v>
          </cell>
          <cell r="CM128">
            <v>0</v>
          </cell>
          <cell r="CN128">
            <v>0</v>
          </cell>
          <cell r="CO128">
            <v>0.69141501027970698</v>
          </cell>
          <cell r="CP128">
            <v>3</v>
          </cell>
          <cell r="CQ128">
            <v>3</v>
          </cell>
          <cell r="DV128" t="str">
            <v>400 mm</v>
          </cell>
          <cell r="DW128">
            <v>48.629999999999995</v>
          </cell>
          <cell r="DX128" t="str">
            <v>-</v>
          </cell>
          <cell r="DY128" t="str">
            <v>PVC</v>
          </cell>
          <cell r="DZ128">
            <v>680.4</v>
          </cell>
          <cell r="EA128">
            <v>673.68999999999994</v>
          </cell>
        </row>
        <row r="129">
          <cell r="A129">
            <v>66</v>
          </cell>
          <cell r="B129" t="str">
            <v>ALIV103</v>
          </cell>
          <cell r="C129" t="str">
            <v>103A</v>
          </cell>
          <cell r="D129">
            <v>0.32064000000000004</v>
          </cell>
          <cell r="F129">
            <v>0.32064000000000004</v>
          </cell>
          <cell r="G129">
            <v>2.33</v>
          </cell>
          <cell r="K129">
            <v>0.32279632033254568</v>
          </cell>
          <cell r="L129">
            <v>10.392512063815154</v>
          </cell>
          <cell r="M129">
            <v>10.392512063815154</v>
          </cell>
          <cell r="N129">
            <v>186.25984596784554</v>
          </cell>
          <cell r="O129">
            <v>0.63267016806722698</v>
          </cell>
          <cell r="P129">
            <v>37.78455364760255</v>
          </cell>
          <cell r="Q129">
            <v>0.32064000000000004</v>
          </cell>
          <cell r="R129">
            <v>0</v>
          </cell>
          <cell r="S129">
            <v>5.0898095399999992</v>
          </cell>
          <cell r="U129">
            <v>186</v>
          </cell>
          <cell r="V129">
            <v>158.4</v>
          </cell>
          <cell r="W129">
            <v>0.32064000000000004</v>
          </cell>
          <cell r="X129">
            <v>0.37064000000000002</v>
          </cell>
          <cell r="Y129">
            <v>0.18532000000000001</v>
          </cell>
          <cell r="AB129">
            <v>0</v>
          </cell>
          <cell r="AC129">
            <v>126.72000000000001</v>
          </cell>
          <cell r="AD129">
            <v>0.27280000000000004</v>
          </cell>
          <cell r="AE129">
            <v>1.0912000000000002</v>
          </cell>
          <cell r="AF129">
            <v>1.2765200000000001</v>
          </cell>
          <cell r="AG129">
            <v>2.8034628619999999</v>
          </cell>
          <cell r="AH129">
            <v>40.588016509602554</v>
          </cell>
          <cell r="AI129">
            <v>47.599999999999994</v>
          </cell>
          <cell r="AJ129">
            <v>10.25</v>
          </cell>
          <cell r="AK129">
            <v>10</v>
          </cell>
          <cell r="AL129">
            <v>0.25</v>
          </cell>
          <cell r="AM129">
            <v>1.4E-2</v>
          </cell>
          <cell r="AN129">
            <v>9.2164754867553711E-2</v>
          </cell>
          <cell r="AO129">
            <v>0.1640625</v>
          </cell>
          <cell r="AP129">
            <v>0.36865901947021484</v>
          </cell>
          <cell r="AQ129">
            <v>2.4703128393215192</v>
          </cell>
          <cell r="AR129">
            <v>3.0194460547507243</v>
          </cell>
          <cell r="AS129">
            <v>3.2388782004122443</v>
          </cell>
          <cell r="AT129">
            <v>0.31103188196313686</v>
          </cell>
          <cell r="AU129">
            <v>0.40319663683069057</v>
          </cell>
          <cell r="AV129">
            <v>3.6076647317552935</v>
          </cell>
          <cell r="AW129">
            <v>177.0908284046472</v>
          </cell>
          <cell r="AX129">
            <v>0.22919321613234628</v>
          </cell>
          <cell r="AY129">
            <v>263.34417544333701</v>
          </cell>
          <cell r="AZ129" t="str">
            <v>00°00'00''</v>
          </cell>
          <cell r="BA129" t="e">
            <v>#VALUE!</v>
          </cell>
          <cell r="BB129">
            <v>1E-3</v>
          </cell>
          <cell r="BC129" t="e">
            <v>#VALUE!</v>
          </cell>
          <cell r="BD129" t="e">
            <v>#VALUE!</v>
          </cell>
          <cell r="BE129" t="e">
            <v>#VALUE!</v>
          </cell>
          <cell r="BF129" t="e">
            <v>#VALUE!</v>
          </cell>
          <cell r="BG129" t="e">
            <v>#VALUE!</v>
          </cell>
          <cell r="BH129" t="e">
            <v>#VALUE!</v>
          </cell>
          <cell r="BI129" t="e">
            <v>#VALUE!</v>
          </cell>
          <cell r="BJ129" t="e">
            <v>#VALUE!</v>
          </cell>
          <cell r="BK129" t="e">
            <v>#VALUE!</v>
          </cell>
          <cell r="BL129" t="e">
            <v>#VALUE!</v>
          </cell>
          <cell r="BM129" t="e">
            <v>#VALUE!</v>
          </cell>
          <cell r="BN129">
            <v>3.0000000000086402E-2</v>
          </cell>
          <cell r="BO129">
            <v>680.8</v>
          </cell>
          <cell r="BP129">
            <v>675.92</v>
          </cell>
          <cell r="BQ129">
            <v>681.05</v>
          </cell>
          <cell r="BR129">
            <v>676.17</v>
          </cell>
          <cell r="BS129">
            <v>682.52200000000005</v>
          </cell>
          <cell r="BT129">
            <v>677.6</v>
          </cell>
          <cell r="BU129">
            <v>0</v>
          </cell>
          <cell r="BV129">
            <v>1.4720000000000937</v>
          </cell>
          <cell r="BW129">
            <v>1.4300000000000637</v>
          </cell>
          <cell r="BX129">
            <v>1.7220000000000937</v>
          </cell>
          <cell r="BY129">
            <v>250</v>
          </cell>
          <cell r="BZ129">
            <v>0.71250000000000002</v>
          </cell>
          <cell r="CA129">
            <v>0.3125</v>
          </cell>
          <cell r="CB129">
            <v>1.4510000000000787</v>
          </cell>
          <cell r="CC129">
            <v>3</v>
          </cell>
          <cell r="CD129">
            <v>1.5238788020894261</v>
          </cell>
          <cell r="CE129">
            <v>1392.4918766217784</v>
          </cell>
          <cell r="CF129">
            <v>4.1825638625983763E-2</v>
          </cell>
          <cell r="CG129">
            <v>1294.9141845560709</v>
          </cell>
          <cell r="CH129">
            <v>2687.4060611778496</v>
          </cell>
          <cell r="CI129">
            <v>2</v>
          </cell>
          <cell r="CJ129">
            <v>1</v>
          </cell>
          <cell r="CK129">
            <v>1.5</v>
          </cell>
          <cell r="CL129">
            <v>2345</v>
          </cell>
          <cell r="CM129">
            <v>1.719023066851503</v>
          </cell>
          <cell r="CN129">
            <v>1.9</v>
          </cell>
          <cell r="CO129">
            <v>0</v>
          </cell>
          <cell r="CP129">
            <v>3</v>
          </cell>
          <cell r="CQ129">
            <v>3</v>
          </cell>
          <cell r="DV129" t="str">
            <v>250 mm</v>
          </cell>
          <cell r="DW129">
            <v>47.599999999999994</v>
          </cell>
          <cell r="DX129" t="str">
            <v>1</v>
          </cell>
          <cell r="DY129" t="str">
            <v>CS</v>
          </cell>
          <cell r="DZ129">
            <v>680.8</v>
          </cell>
          <cell r="EA129">
            <v>675.92</v>
          </cell>
        </row>
        <row r="130">
          <cell r="A130">
            <v>67</v>
          </cell>
          <cell r="B130" t="str">
            <v>103A</v>
          </cell>
          <cell r="C130" t="str">
            <v>103C</v>
          </cell>
          <cell r="E130">
            <v>7.4483709999999995E-2</v>
          </cell>
          <cell r="F130">
            <v>0.39512371000000002</v>
          </cell>
          <cell r="G130">
            <v>2.33</v>
          </cell>
          <cell r="K130">
            <v>0.1118083254696887</v>
          </cell>
          <cell r="L130">
            <v>10.504320389284842</v>
          </cell>
          <cell r="M130">
            <v>10.504320389284842</v>
          </cell>
          <cell r="N130">
            <v>185.14390445696844</v>
          </cell>
          <cell r="O130">
            <v>0.63295702592087322</v>
          </cell>
          <cell r="P130">
            <v>46.513160720249587</v>
          </cell>
          <cell r="Q130">
            <v>0</v>
          </cell>
          <cell r="R130">
            <v>7.4483709999999995E-2</v>
          </cell>
          <cell r="S130">
            <v>5.1642932499999992</v>
          </cell>
          <cell r="U130">
            <v>186</v>
          </cell>
          <cell r="V130">
            <v>158.4</v>
          </cell>
          <cell r="X130">
            <v>0.37064000000000002</v>
          </cell>
          <cell r="Y130">
            <v>0.18532000000000001</v>
          </cell>
          <cell r="AB130">
            <v>0</v>
          </cell>
          <cell r="AC130">
            <v>126.72000000000001</v>
          </cell>
          <cell r="AD130">
            <v>0.27280000000000004</v>
          </cell>
          <cell r="AE130">
            <v>1.0912000000000002</v>
          </cell>
          <cell r="AF130">
            <v>1.2765200000000001</v>
          </cell>
          <cell r="AG130">
            <v>2.825807975</v>
          </cell>
          <cell r="AH130">
            <v>49.338968695249591</v>
          </cell>
          <cell r="AI130">
            <v>14.66</v>
          </cell>
          <cell r="AJ130">
            <v>6.21</v>
          </cell>
          <cell r="AK130">
            <v>10</v>
          </cell>
          <cell r="AL130">
            <v>0.25</v>
          </cell>
          <cell r="AM130">
            <v>1.4E-2</v>
          </cell>
          <cell r="AN130">
            <v>0.11695766448974609</v>
          </cell>
          <cell r="AO130">
            <v>0.181640625</v>
          </cell>
          <cell r="AP130">
            <v>0.46783065795898438</v>
          </cell>
          <cell r="AQ130">
            <v>2.1894827382547661</v>
          </cell>
          <cell r="AR130">
            <v>2.3239560570435818</v>
          </cell>
          <cell r="AS130">
            <v>2.4022481775177238</v>
          </cell>
          <cell r="AT130">
            <v>0.2443340805869311</v>
          </cell>
          <cell r="AU130">
            <v>0.36129174507667716</v>
          </cell>
          <cell r="AV130">
            <v>2.8080836328318139</v>
          </cell>
          <cell r="AW130">
            <v>137.84148299328382</v>
          </cell>
          <cell r="AX130">
            <v>0.35793991492135629</v>
          </cell>
          <cell r="AY130">
            <v>260.46570395169329</v>
          </cell>
          <cell r="AZ130" t="str">
            <v>02°52'42''</v>
          </cell>
          <cell r="BA130" t="e">
            <v>#VALUE!</v>
          </cell>
          <cell r="BB130">
            <v>1E-3</v>
          </cell>
          <cell r="BC130" t="e">
            <v>#VALUE!</v>
          </cell>
          <cell r="BD130" t="e">
            <v>#VALUE!</v>
          </cell>
          <cell r="BE130" t="e">
            <v>#VALUE!</v>
          </cell>
          <cell r="BF130" t="e">
            <v>#VALUE!</v>
          </cell>
          <cell r="BG130" t="e">
            <v>#VALUE!</v>
          </cell>
          <cell r="BH130" t="e">
            <v>#VALUE!</v>
          </cell>
          <cell r="BI130" t="e">
            <v>#VALUE!</v>
          </cell>
          <cell r="BJ130" t="e">
            <v>#VALUE!</v>
          </cell>
          <cell r="BK130" t="e">
            <v>#VALUE!</v>
          </cell>
          <cell r="BL130" t="e">
            <v>#VALUE!</v>
          </cell>
          <cell r="BM130" t="e">
            <v>#VALUE!</v>
          </cell>
          <cell r="BN130">
            <v>5.999999999994543E-2</v>
          </cell>
          <cell r="BO130">
            <v>675.86</v>
          </cell>
          <cell r="BP130">
            <v>674.95</v>
          </cell>
          <cell r="BQ130">
            <v>676.11</v>
          </cell>
          <cell r="BR130">
            <v>675.2</v>
          </cell>
          <cell r="BS130">
            <v>677.6</v>
          </cell>
          <cell r="BT130">
            <v>676</v>
          </cell>
          <cell r="BU130">
            <v>0</v>
          </cell>
          <cell r="BV130">
            <v>1.4900000000000091</v>
          </cell>
          <cell r="BW130">
            <v>0.79999999999995453</v>
          </cell>
          <cell r="BX130">
            <v>1.7400000000000091</v>
          </cell>
          <cell r="BY130">
            <v>250</v>
          </cell>
          <cell r="BZ130">
            <v>0.71250000000000002</v>
          </cell>
          <cell r="CA130">
            <v>0.3125</v>
          </cell>
          <cell r="CB130">
            <v>1.1449999999999818</v>
          </cell>
          <cell r="CC130">
            <v>4</v>
          </cell>
          <cell r="CD130">
            <v>1.1854640490605632</v>
          </cell>
          <cell r="CE130">
            <v>1173.5260556290079</v>
          </cell>
          <cell r="CF130">
            <v>6.2839840406346048E-2</v>
          </cell>
          <cell r="CG130">
            <v>1980.1448266973368</v>
          </cell>
          <cell r="CH130">
            <v>3153.6708823263448</v>
          </cell>
          <cell r="CI130">
            <v>2</v>
          </cell>
          <cell r="CJ130">
            <v>1</v>
          </cell>
          <cell r="CK130">
            <v>1.5</v>
          </cell>
          <cell r="CL130">
            <v>2345</v>
          </cell>
          <cell r="CM130">
            <v>2.0172734854965957</v>
          </cell>
          <cell r="CN130">
            <v>2.2000000000000002</v>
          </cell>
          <cell r="CO130">
            <v>0</v>
          </cell>
          <cell r="CP130">
            <v>3</v>
          </cell>
          <cell r="CQ130">
            <v>3</v>
          </cell>
          <cell r="DV130" t="str">
            <v>250 mm</v>
          </cell>
          <cell r="DW130">
            <v>14.66</v>
          </cell>
          <cell r="DX130" t="str">
            <v>1</v>
          </cell>
          <cell r="DY130" t="str">
            <v>CS</v>
          </cell>
          <cell r="DZ130">
            <v>675.86</v>
          </cell>
          <cell r="EA130">
            <v>674.95</v>
          </cell>
        </row>
        <row r="131">
          <cell r="A131">
            <v>68</v>
          </cell>
          <cell r="B131" t="str">
            <v>103C</v>
          </cell>
          <cell r="C131" t="str">
            <v>103D</v>
          </cell>
          <cell r="F131">
            <v>0.39512371000000002</v>
          </cell>
          <cell r="G131">
            <v>2.33</v>
          </cell>
          <cell r="K131">
            <v>0.36908254921374323</v>
          </cell>
          <cell r="L131">
            <v>10.873402938498586</v>
          </cell>
          <cell r="M131">
            <v>10.873402938498586</v>
          </cell>
          <cell r="N131">
            <v>181.58625268390875</v>
          </cell>
          <cell r="O131">
            <v>0.62750000000000006</v>
          </cell>
          <cell r="P131">
            <v>46.513160720249587</v>
          </cell>
          <cell r="Q131">
            <v>0</v>
          </cell>
          <cell r="R131">
            <v>0</v>
          </cell>
          <cell r="S131">
            <v>5.1642932499999992</v>
          </cell>
          <cell r="U131">
            <v>186</v>
          </cell>
          <cell r="V131">
            <v>158.4</v>
          </cell>
          <cell r="X131">
            <v>0.37064000000000002</v>
          </cell>
          <cell r="Y131">
            <v>0.18532000000000001</v>
          </cell>
          <cell r="AB131">
            <v>0</v>
          </cell>
          <cell r="AC131">
            <v>126.72000000000001</v>
          </cell>
          <cell r="AD131">
            <v>0.27280000000000004</v>
          </cell>
          <cell r="AE131">
            <v>1.0912000000000002</v>
          </cell>
          <cell r="AF131">
            <v>1.2765200000000001</v>
          </cell>
          <cell r="AG131">
            <v>2.825807975</v>
          </cell>
          <cell r="AH131">
            <v>49.338968695249591</v>
          </cell>
          <cell r="AI131">
            <v>19.62</v>
          </cell>
          <cell r="AJ131">
            <v>0.51</v>
          </cell>
          <cell r="AK131">
            <v>12</v>
          </cell>
          <cell r="AL131">
            <v>0.30000000000000004</v>
          </cell>
          <cell r="AM131">
            <v>1.4E-2</v>
          </cell>
          <cell r="AN131">
            <v>0.2205059051513672</v>
          </cell>
          <cell r="AO131">
            <v>0.17226562500000003</v>
          </cell>
          <cell r="AP131">
            <v>0.73501968383789051</v>
          </cell>
          <cell r="AQ131">
            <v>0.88599218062182816</v>
          </cell>
          <cell r="AR131">
            <v>0.61630348175327199</v>
          </cell>
          <cell r="AS131">
            <v>0.34319012406031169</v>
          </cell>
          <cell r="AT131">
            <v>4.0009283594445569E-2</v>
          </cell>
          <cell r="AU131">
            <v>0.26051518874581275</v>
          </cell>
          <cell r="AV131">
            <v>0.90873409660629823</v>
          </cell>
          <cell r="AW131">
            <v>64.234628144210348</v>
          </cell>
          <cell r="AX131">
            <v>0.7681054615040479</v>
          </cell>
          <cell r="AY131">
            <v>260.2608596735065</v>
          </cell>
          <cell r="AZ131" t="str">
            <v>00°00'00''</v>
          </cell>
          <cell r="BA131" t="e">
            <v>#VALUE!</v>
          </cell>
          <cell r="BB131">
            <v>1E-3</v>
          </cell>
          <cell r="BC131" t="e">
            <v>#VALUE!</v>
          </cell>
          <cell r="BD131" t="e">
            <v>#VALUE!</v>
          </cell>
          <cell r="BE131" t="e">
            <v>#VALUE!</v>
          </cell>
          <cell r="BF131" t="e">
            <v>#VALUE!</v>
          </cell>
          <cell r="BG131" t="e">
            <v>#VALUE!</v>
          </cell>
          <cell r="BH131" t="e">
            <v>#VALUE!</v>
          </cell>
          <cell r="BI131" t="e">
            <v>#VALUE!</v>
          </cell>
          <cell r="BJ131" t="e">
            <v>#VALUE!</v>
          </cell>
          <cell r="BK131" t="e">
            <v>#VALUE!</v>
          </cell>
          <cell r="BL131" t="e">
            <v>#VALUE!</v>
          </cell>
          <cell r="BM131" t="e">
            <v>#VALUE!</v>
          </cell>
          <cell r="BN131">
            <v>3.0000000000086402E-2</v>
          </cell>
          <cell r="BO131">
            <v>674.92</v>
          </cell>
          <cell r="BP131">
            <v>674.82</v>
          </cell>
          <cell r="BQ131">
            <v>675.22</v>
          </cell>
          <cell r="BR131">
            <v>675.12</v>
          </cell>
          <cell r="BS131">
            <v>676</v>
          </cell>
          <cell r="BT131">
            <v>676</v>
          </cell>
          <cell r="BU131">
            <v>0</v>
          </cell>
          <cell r="BV131">
            <v>0.77999999999997272</v>
          </cell>
          <cell r="BW131">
            <v>0.87999999999999545</v>
          </cell>
          <cell r="BX131">
            <v>1.0799999999999728</v>
          </cell>
          <cell r="BY131">
            <v>300</v>
          </cell>
          <cell r="BZ131">
            <v>0.77500000000000002</v>
          </cell>
          <cell r="CA131">
            <v>0.375</v>
          </cell>
          <cell r="CB131">
            <v>0.82999999999998408</v>
          </cell>
          <cell r="CC131">
            <v>5</v>
          </cell>
          <cell r="CD131">
            <v>0.87110212617157035</v>
          </cell>
          <cell r="CE131">
            <v>889.44971470405915</v>
          </cell>
          <cell r="CF131">
            <v>0.12277972350625954</v>
          </cell>
          <cell r="CG131">
            <v>4417.6398103291212</v>
          </cell>
          <cell r="CH131">
            <v>5307.0895250331805</v>
          </cell>
          <cell r="CI131">
            <v>2</v>
          </cell>
          <cell r="CJ131">
            <v>1</v>
          </cell>
          <cell r="CK131">
            <v>1.5</v>
          </cell>
          <cell r="CL131">
            <v>2650</v>
          </cell>
          <cell r="CM131">
            <v>3.0040129386980263</v>
          </cell>
          <cell r="CN131">
            <v>4</v>
          </cell>
          <cell r="CO131">
            <v>0</v>
          </cell>
          <cell r="CP131">
            <v>3</v>
          </cell>
          <cell r="CQ131">
            <v>3</v>
          </cell>
          <cell r="DV131" t="str">
            <v>300 mm</v>
          </cell>
          <cell r="DW131">
            <v>19.62</v>
          </cell>
          <cell r="DX131" t="str">
            <v>1</v>
          </cell>
          <cell r="DY131" t="str">
            <v>CS</v>
          </cell>
          <cell r="DZ131">
            <v>674.92000000000007</v>
          </cell>
          <cell r="EA131">
            <v>674.82</v>
          </cell>
        </row>
        <row r="132">
          <cell r="A132">
            <v>69</v>
          </cell>
          <cell r="B132" t="str">
            <v>103D</v>
          </cell>
          <cell r="C132" t="str">
            <v>103G</v>
          </cell>
          <cell r="F132">
            <v>0.39512371000000002</v>
          </cell>
          <cell r="G132">
            <v>2.33</v>
          </cell>
          <cell r="K132">
            <v>0.17455119484422654</v>
          </cell>
          <cell r="L132">
            <v>11.047954133342813</v>
          </cell>
          <cell r="M132">
            <v>11.047954133342813</v>
          </cell>
          <cell r="N132">
            <v>179.96777078176709</v>
          </cell>
          <cell r="O132">
            <v>0.62750000000000006</v>
          </cell>
          <cell r="P132">
            <v>46.513160720249587</v>
          </cell>
          <cell r="Q132">
            <v>0</v>
          </cell>
          <cell r="R132">
            <v>0</v>
          </cell>
          <cell r="S132">
            <v>5.1642932499999992</v>
          </cell>
          <cell r="U132">
            <v>186</v>
          </cell>
          <cell r="V132">
            <v>158.4</v>
          </cell>
          <cell r="W132">
            <v>0</v>
          </cell>
          <cell r="X132">
            <v>0.37064000000000002</v>
          </cell>
          <cell r="Y132">
            <v>0.18532000000000001</v>
          </cell>
          <cell r="AB132">
            <v>0</v>
          </cell>
          <cell r="AC132">
            <v>126.72000000000001</v>
          </cell>
          <cell r="AD132">
            <v>0.27280000000000004</v>
          </cell>
          <cell r="AE132">
            <v>1.0912000000000002</v>
          </cell>
          <cell r="AF132">
            <v>1.2765200000000001</v>
          </cell>
          <cell r="AG132">
            <v>2.825807975</v>
          </cell>
          <cell r="AH132">
            <v>49.338968695249591</v>
          </cell>
          <cell r="AI132">
            <v>10.98</v>
          </cell>
          <cell r="AJ132">
            <v>0.82</v>
          </cell>
          <cell r="AK132">
            <v>12</v>
          </cell>
          <cell r="AL132">
            <v>0.30000000000000004</v>
          </cell>
          <cell r="AM132">
            <v>1.4E-2</v>
          </cell>
          <cell r="AN132">
            <v>0.18951730728149419</v>
          </cell>
          <cell r="AO132">
            <v>0.17226562500000003</v>
          </cell>
          <cell r="AP132">
            <v>0.63172435760498047</v>
          </cell>
          <cell r="AQ132">
            <v>1.0484382677523318</v>
          </cell>
          <cell r="AR132">
            <v>0.82939349978945309</v>
          </cell>
          <cell r="AS132">
            <v>0.48929075466286859</v>
          </cell>
          <cell r="AT132">
            <v>5.6025626976937318E-2</v>
          </cell>
          <cell r="AU132">
            <v>0.24554293425843149</v>
          </cell>
          <cell r="AV132">
            <v>1.1522816919984802</v>
          </cell>
          <cell r="AW132">
            <v>81.449993215089975</v>
          </cell>
          <cell r="AX132">
            <v>0.60575779994182644</v>
          </cell>
          <cell r="AY132">
            <v>242.44767819168163</v>
          </cell>
          <cell r="AZ132" t="str">
            <v>17°48'47''</v>
          </cell>
          <cell r="BA132" t="e">
            <v>#VALUE!</v>
          </cell>
          <cell r="BB132">
            <v>1E-3</v>
          </cell>
          <cell r="BC132" t="e">
            <v>#VALUE!</v>
          </cell>
          <cell r="BD132" t="e">
            <v>#VALUE!</v>
          </cell>
          <cell r="BE132" t="e">
            <v>#VALUE!</v>
          </cell>
          <cell r="BF132" t="e">
            <v>#VALUE!</v>
          </cell>
          <cell r="BG132" t="e">
            <v>#VALUE!</v>
          </cell>
          <cell r="BH132" t="e">
            <v>#VALUE!</v>
          </cell>
          <cell r="BI132" t="e">
            <v>#VALUE!</v>
          </cell>
          <cell r="BJ132" t="e">
            <v>#VALUE!</v>
          </cell>
          <cell r="BK132" t="e">
            <v>#VALUE!</v>
          </cell>
          <cell r="BL132" t="e">
            <v>#VALUE!</v>
          </cell>
          <cell r="BM132" t="e">
            <v>#VALUE!</v>
          </cell>
          <cell r="BN132">
            <v>3.0000000000086402E-2</v>
          </cell>
          <cell r="BO132">
            <v>674.79</v>
          </cell>
          <cell r="BP132">
            <v>674.7</v>
          </cell>
          <cell r="BQ132">
            <v>675.09</v>
          </cell>
          <cell r="BR132">
            <v>675</v>
          </cell>
          <cell r="BS132">
            <v>676</v>
          </cell>
          <cell r="BT132">
            <v>676</v>
          </cell>
          <cell r="BU132">
            <v>0</v>
          </cell>
          <cell r="BV132">
            <v>0.90999999999996817</v>
          </cell>
          <cell r="BW132">
            <v>1</v>
          </cell>
          <cell r="BX132">
            <v>1.2099999999999682</v>
          </cell>
          <cell r="BY132">
            <v>300</v>
          </cell>
          <cell r="BZ132">
            <v>0.77500000000000002</v>
          </cell>
          <cell r="CA132">
            <v>0.375</v>
          </cell>
          <cell r="CB132">
            <v>0.95499999999998408</v>
          </cell>
          <cell r="CC132">
            <v>6</v>
          </cell>
          <cell r="CD132">
            <v>1.0397346179742086</v>
          </cell>
          <cell r="CE132">
            <v>1061.6340283652905</v>
          </cell>
          <cell r="CF132">
            <v>9.9826375570998938E-2</v>
          </cell>
          <cell r="CG132">
            <v>3429.2317107721688</v>
          </cell>
          <cell r="CH132">
            <v>4490.8657391374591</v>
          </cell>
          <cell r="CI132">
            <v>2</v>
          </cell>
          <cell r="CJ132">
            <v>1</v>
          </cell>
          <cell r="CK132">
            <v>1.5</v>
          </cell>
          <cell r="CL132">
            <v>2650</v>
          </cell>
          <cell r="CM132">
            <v>2.5419994749834673</v>
          </cell>
          <cell r="CN132">
            <v>3</v>
          </cell>
          <cell r="CO132">
            <v>0</v>
          </cell>
          <cell r="CP132">
            <v>3</v>
          </cell>
          <cell r="CQ132">
            <v>3</v>
          </cell>
          <cell r="DV132" t="str">
            <v>300 mm</v>
          </cell>
          <cell r="DW132">
            <v>10.98</v>
          </cell>
          <cell r="DX132" t="str">
            <v>1</v>
          </cell>
          <cell r="DY132" t="str">
            <v>CS</v>
          </cell>
          <cell r="DZ132">
            <v>674.79000000000008</v>
          </cell>
          <cell r="EA132">
            <v>674.7</v>
          </cell>
        </row>
        <row r="133">
          <cell r="O133">
            <v>0</v>
          </cell>
          <cell r="AC133">
            <v>0</v>
          </cell>
          <cell r="AD133">
            <v>0</v>
          </cell>
          <cell r="AL133">
            <v>0</v>
          </cell>
        </row>
        <row r="134">
          <cell r="A134" t="str">
            <v>ALC.Simp. A.R. Oriental</v>
          </cell>
          <cell r="O134">
            <v>0</v>
          </cell>
          <cell r="AC134">
            <v>0</v>
          </cell>
          <cell r="AL134">
            <v>0</v>
          </cell>
        </row>
        <row r="135">
          <cell r="O135">
            <v>0</v>
          </cell>
          <cell r="AC135">
            <v>0</v>
          </cell>
          <cell r="AD135">
            <v>0</v>
          </cell>
          <cell r="AL135">
            <v>0</v>
          </cell>
        </row>
        <row r="136">
          <cell r="A136">
            <v>69</v>
          </cell>
          <cell r="B136" t="str">
            <v>CO1</v>
          </cell>
          <cell r="C136" t="str">
            <v>CO2</v>
          </cell>
          <cell r="K136">
            <v>0</v>
          </cell>
          <cell r="L136">
            <v>0</v>
          </cell>
          <cell r="M136">
            <v>0</v>
          </cell>
          <cell r="N136">
            <v>0</v>
          </cell>
          <cell r="O136">
            <v>0</v>
          </cell>
          <cell r="P136">
            <v>0</v>
          </cell>
          <cell r="Q136">
            <v>1.8149999999999999E-2</v>
          </cell>
          <cell r="R136">
            <v>0</v>
          </cell>
          <cell r="S136">
            <v>1.8149999999999999E-2</v>
          </cell>
          <cell r="U136">
            <v>25</v>
          </cell>
          <cell r="V136">
            <v>158.4</v>
          </cell>
          <cell r="Y136">
            <v>0</v>
          </cell>
          <cell r="AB136">
            <v>0</v>
          </cell>
          <cell r="AC136">
            <v>126.72000000000001</v>
          </cell>
          <cell r="AD136">
            <v>3.6666666666666674E-2</v>
          </cell>
          <cell r="AE136">
            <v>0.1466666666666667</v>
          </cell>
          <cell r="AF136">
            <v>0.1466666666666667</v>
          </cell>
          <cell r="AG136">
            <v>0.1466666666666667</v>
          </cell>
          <cell r="AH136">
            <v>1.5</v>
          </cell>
          <cell r="AI136">
            <v>14.95</v>
          </cell>
          <cell r="AJ136">
            <v>17.39</v>
          </cell>
          <cell r="AK136">
            <v>6</v>
          </cell>
          <cell r="AL136">
            <v>0.14499999999999999</v>
          </cell>
          <cell r="AM136">
            <v>0.01</v>
          </cell>
          <cell r="AN136">
            <v>1.570892333984375E-2</v>
          </cell>
          <cell r="AO136">
            <v>3.6249999999999998E-2</v>
          </cell>
          <cell r="AP136">
            <v>0.10833740234375001</v>
          </cell>
          <cell r="AQ136">
            <v>1.5520635212880818</v>
          </cell>
          <cell r="AR136">
            <v>4.7812889258226798</v>
          </cell>
          <cell r="AS136">
            <v>1.120486219230731</v>
          </cell>
          <cell r="AT136">
            <v>0.12277783762044649</v>
          </cell>
          <cell r="AU136">
            <v>0.13848676096029022</v>
          </cell>
          <cell r="AV136">
            <v>4.5753823638329099</v>
          </cell>
          <cell r="AW136">
            <v>75.553272435939192</v>
          </cell>
          <cell r="AX136">
            <v>1.98535411060035E-2</v>
          </cell>
          <cell r="AY136">
            <v>273.57713124355445</v>
          </cell>
          <cell r="AZ136" t="e">
            <v>#REF!</v>
          </cell>
          <cell r="BA136" t="e">
            <v>#REF!</v>
          </cell>
          <cell r="BB136" t="e">
            <v>#REF!</v>
          </cell>
          <cell r="BC136" t="e">
            <v>#REF!</v>
          </cell>
          <cell r="BD136" t="e">
            <v>#REF!</v>
          </cell>
          <cell r="BE136" t="e">
            <v>#REF!</v>
          </cell>
          <cell r="BF136" t="e">
            <v>#REF!</v>
          </cell>
          <cell r="BG136" t="e">
            <v>#REF!</v>
          </cell>
          <cell r="BH136" t="e">
            <v>#REF!</v>
          </cell>
          <cell r="BI136" t="e">
            <v>#REF!</v>
          </cell>
          <cell r="BJ136" t="e">
            <v>#REF!</v>
          </cell>
          <cell r="BK136" t="e">
            <v>#REF!</v>
          </cell>
          <cell r="BL136" t="e">
            <v>#REF!</v>
          </cell>
          <cell r="BM136" t="e">
            <v>#REF!</v>
          </cell>
          <cell r="BO136">
            <v>755.25</v>
          </cell>
          <cell r="BP136">
            <v>752.65</v>
          </cell>
          <cell r="BQ136">
            <v>755.39499999999998</v>
          </cell>
          <cell r="BR136">
            <v>752.79499999999996</v>
          </cell>
          <cell r="BS136">
            <v>756</v>
          </cell>
          <cell r="BT136">
            <v>753.4</v>
          </cell>
          <cell r="BU136">
            <v>0</v>
          </cell>
          <cell r="BV136">
            <v>0.60500000000001819</v>
          </cell>
          <cell r="BW136">
            <v>0.60500000000001819</v>
          </cell>
          <cell r="BX136">
            <v>0.75000000000001821</v>
          </cell>
          <cell r="BY136">
            <v>150</v>
          </cell>
          <cell r="BZ136">
            <v>0.4</v>
          </cell>
          <cell r="CA136">
            <v>0</v>
          </cell>
          <cell r="CB136">
            <v>0.60500000000001819</v>
          </cell>
          <cell r="CC136">
            <v>3</v>
          </cell>
          <cell r="CD136" t="e">
            <v>#VALUE!</v>
          </cell>
          <cell r="CE136" t="e">
            <v>#VALUE!</v>
          </cell>
          <cell r="CF136">
            <v>0</v>
          </cell>
          <cell r="CG136">
            <v>0</v>
          </cell>
          <cell r="CH136" t="e">
            <v>#VALUE!</v>
          </cell>
          <cell r="CI136">
            <v>4</v>
          </cell>
          <cell r="CJ136">
            <v>1</v>
          </cell>
          <cell r="CK136">
            <v>0</v>
          </cell>
          <cell r="CL136">
            <v>0</v>
          </cell>
          <cell r="CM136">
            <v>0</v>
          </cell>
          <cell r="CN136">
            <v>0</v>
          </cell>
          <cell r="CO136" t="e">
            <v>#VALUE!</v>
          </cell>
          <cell r="CP136">
            <v>3</v>
          </cell>
          <cell r="CQ136">
            <v>3</v>
          </cell>
          <cell r="DV136" t="str">
            <v>150 mm</v>
          </cell>
          <cell r="DW136">
            <v>14.95</v>
          </cell>
          <cell r="DX136" t="str">
            <v>-</v>
          </cell>
          <cell r="DY136" t="str">
            <v>PVC</v>
          </cell>
          <cell r="DZ136">
            <v>755.25</v>
          </cell>
          <cell r="EA136">
            <v>752.65</v>
          </cell>
        </row>
        <row r="137">
          <cell r="A137">
            <v>70</v>
          </cell>
          <cell r="B137" t="str">
            <v>CO2</v>
          </cell>
          <cell r="C137" t="str">
            <v>CO3</v>
          </cell>
          <cell r="K137">
            <v>0</v>
          </cell>
          <cell r="L137">
            <v>0</v>
          </cell>
          <cell r="M137">
            <v>0</v>
          </cell>
          <cell r="N137">
            <v>0</v>
          </cell>
          <cell r="O137">
            <v>0</v>
          </cell>
          <cell r="P137">
            <v>0</v>
          </cell>
          <cell r="Q137">
            <v>9.4503499999999997E-3</v>
          </cell>
          <cell r="R137">
            <v>1.8149999999999999E-2</v>
          </cell>
          <cell r="S137">
            <v>2.7600349999999999E-2</v>
          </cell>
          <cell r="U137">
            <v>47</v>
          </cell>
          <cell r="V137">
            <v>158.4</v>
          </cell>
          <cell r="Y137">
            <v>0</v>
          </cell>
          <cell r="AB137">
            <v>0</v>
          </cell>
          <cell r="AC137">
            <v>126.72000000000001</v>
          </cell>
          <cell r="AD137">
            <v>6.8933333333333346E-2</v>
          </cell>
          <cell r="AE137">
            <v>0.27573333333333339</v>
          </cell>
          <cell r="AF137">
            <v>0.27573333333333339</v>
          </cell>
          <cell r="AG137">
            <v>0.27573333333333339</v>
          </cell>
          <cell r="AH137">
            <v>1.5</v>
          </cell>
          <cell r="AI137">
            <v>13.290000000000001</v>
          </cell>
          <cell r="AJ137">
            <v>14.82</v>
          </cell>
          <cell r="AK137">
            <v>6</v>
          </cell>
          <cell r="AL137">
            <v>0.14499999999999999</v>
          </cell>
          <cell r="AM137">
            <v>0.01</v>
          </cell>
          <cell r="AN137">
            <v>1.633617401123047E-2</v>
          </cell>
          <cell r="AO137">
            <v>3.6249999999999998E-2</v>
          </cell>
          <cell r="AP137">
            <v>0.11266326904296876</v>
          </cell>
          <cell r="AQ137">
            <v>1.4655367026600843</v>
          </cell>
          <cell r="AR137">
            <v>4.4249278663703349</v>
          </cell>
          <cell r="AS137">
            <v>0.98680036546603334</v>
          </cell>
          <cell r="AT137">
            <v>0.1094698178819466</v>
          </cell>
          <cell r="AU137">
            <v>0.12580599189317707</v>
          </cell>
          <cell r="AV137">
            <v>4.2237840382137426</v>
          </cell>
          <cell r="AW137">
            <v>69.747330555866156</v>
          </cell>
          <cell r="AX137">
            <v>2.150619942075821E-2</v>
          </cell>
          <cell r="AY137">
            <v>268.33180834414378</v>
          </cell>
          <cell r="AZ137" t="str">
            <v>05°14'43''</v>
          </cell>
          <cell r="BA137" t="e">
            <v>#VALUE!</v>
          </cell>
          <cell r="BB137">
            <v>1E-3</v>
          </cell>
          <cell r="BC137" t="e">
            <v>#VALUE!</v>
          </cell>
          <cell r="BD137" t="e">
            <v>#VALUE!</v>
          </cell>
          <cell r="BE137" t="e">
            <v>#VALUE!</v>
          </cell>
          <cell r="BF137" t="e">
            <v>#VALUE!</v>
          </cell>
          <cell r="BG137" t="e">
            <v>#VALUE!</v>
          </cell>
          <cell r="BH137" t="e">
            <v>#VALUE!</v>
          </cell>
          <cell r="BI137" t="e">
            <v>#VALUE!</v>
          </cell>
          <cell r="BJ137" t="e">
            <v>#VALUE!</v>
          </cell>
          <cell r="BK137" t="e">
            <v>#VALUE!</v>
          </cell>
          <cell r="BL137" t="e">
            <v>#VALUE!</v>
          </cell>
          <cell r="BM137" t="e">
            <v>#VALUE!</v>
          </cell>
          <cell r="BN137">
            <v>2.9999999999972715E-2</v>
          </cell>
          <cell r="BO137">
            <v>752.62</v>
          </cell>
          <cell r="BP137">
            <v>750.65</v>
          </cell>
          <cell r="BQ137">
            <v>752.76499999999999</v>
          </cell>
          <cell r="BR137">
            <v>750.79499999999996</v>
          </cell>
          <cell r="BS137">
            <v>753.4</v>
          </cell>
          <cell r="BT137">
            <v>751.4</v>
          </cell>
          <cell r="BU137">
            <v>0</v>
          </cell>
          <cell r="BV137">
            <v>0.63499999999999091</v>
          </cell>
          <cell r="BW137">
            <v>0.60500000000001819</v>
          </cell>
          <cell r="BX137">
            <v>0.77999999999999092</v>
          </cell>
          <cell r="BY137">
            <v>150</v>
          </cell>
          <cell r="BZ137">
            <v>0.4</v>
          </cell>
          <cell r="CA137">
            <v>0</v>
          </cell>
          <cell r="CB137">
            <v>0.62000000000000455</v>
          </cell>
          <cell r="CC137">
            <v>3</v>
          </cell>
          <cell r="CD137" t="e">
            <v>#VALUE!</v>
          </cell>
          <cell r="CE137" t="e">
            <v>#VALUE!</v>
          </cell>
          <cell r="CF137">
            <v>0</v>
          </cell>
          <cell r="CG137">
            <v>0</v>
          </cell>
          <cell r="CH137" t="e">
            <v>#VALUE!</v>
          </cell>
          <cell r="CI137">
            <v>4</v>
          </cell>
          <cell r="CJ137">
            <v>1</v>
          </cell>
          <cell r="CK137">
            <v>0</v>
          </cell>
          <cell r="CL137">
            <v>0</v>
          </cell>
          <cell r="CM137">
            <v>0</v>
          </cell>
          <cell r="CN137">
            <v>0</v>
          </cell>
          <cell r="CO137" t="e">
            <v>#VALUE!</v>
          </cell>
          <cell r="CP137">
            <v>3</v>
          </cell>
          <cell r="CQ137">
            <v>3</v>
          </cell>
          <cell r="DV137" t="str">
            <v>150 mm</v>
          </cell>
          <cell r="DW137">
            <v>13.290000000000001</v>
          </cell>
          <cell r="DX137" t="str">
            <v>-</v>
          </cell>
          <cell r="DY137" t="str">
            <v>PVC</v>
          </cell>
          <cell r="DZ137">
            <v>752.62</v>
          </cell>
          <cell r="EA137">
            <v>750.65</v>
          </cell>
        </row>
        <row r="138">
          <cell r="A138">
            <v>71</v>
          </cell>
          <cell r="B138" t="str">
            <v>CO3</v>
          </cell>
          <cell r="C138" t="str">
            <v>CO4</v>
          </cell>
          <cell r="K138">
            <v>0</v>
          </cell>
          <cell r="L138">
            <v>0</v>
          </cell>
          <cell r="M138">
            <v>0</v>
          </cell>
          <cell r="N138">
            <v>0</v>
          </cell>
          <cell r="O138">
            <v>0</v>
          </cell>
          <cell r="P138">
            <v>0</v>
          </cell>
          <cell r="Q138">
            <v>1.3765969999999999E-2</v>
          </cell>
          <cell r="R138">
            <v>2.7600349999999999E-2</v>
          </cell>
          <cell r="S138">
            <v>4.1366319999999998E-2</v>
          </cell>
          <cell r="U138">
            <v>54</v>
          </cell>
          <cell r="V138">
            <v>158.4</v>
          </cell>
          <cell r="Y138">
            <v>0</v>
          </cell>
          <cell r="AB138">
            <v>0</v>
          </cell>
          <cell r="AC138">
            <v>126.72000000000001</v>
          </cell>
          <cell r="AD138">
            <v>7.9200000000000007E-2</v>
          </cell>
          <cell r="AE138">
            <v>0.31680000000000003</v>
          </cell>
          <cell r="AF138">
            <v>0.31680000000000003</v>
          </cell>
          <cell r="AG138">
            <v>0.31680000000000003</v>
          </cell>
          <cell r="AH138">
            <v>1.5</v>
          </cell>
          <cell r="AI138">
            <v>15.64</v>
          </cell>
          <cell r="AJ138">
            <v>24.74</v>
          </cell>
          <cell r="AK138">
            <v>6</v>
          </cell>
          <cell r="AL138">
            <v>0.14499999999999999</v>
          </cell>
          <cell r="AM138">
            <v>0.01</v>
          </cell>
          <cell r="AN138">
            <v>1.4407958984375E-2</v>
          </cell>
          <cell r="AO138">
            <v>3.6249999999999998E-2</v>
          </cell>
          <cell r="AP138">
            <v>9.9365234375000014E-2</v>
          </cell>
          <cell r="AQ138">
            <v>1.7617765852042262</v>
          </cell>
          <cell r="AR138">
            <v>5.6730660597125642</v>
          </cell>
          <cell r="AS138">
            <v>1.4837167431650002</v>
          </cell>
          <cell r="AT138">
            <v>0.15819861040641509</v>
          </cell>
          <cell r="AU138">
            <v>0.17260656939079008</v>
          </cell>
          <cell r="AV138">
            <v>5.4572952487356146</v>
          </cell>
          <cell r="AW138">
            <v>90.116296716602875</v>
          </cell>
          <cell r="AX138">
            <v>1.6645158030818664E-2</v>
          </cell>
          <cell r="AY138">
            <v>282.96569890231308</v>
          </cell>
          <cell r="AZ138" t="str">
            <v>14°38'02''</v>
          </cell>
          <cell r="BA138" t="e">
            <v>#VALUE!</v>
          </cell>
          <cell r="BB138">
            <v>4.7E-2</v>
          </cell>
          <cell r="BC138" t="e">
            <v>#VALUE!</v>
          </cell>
          <cell r="BD138" t="e">
            <v>#VALUE!</v>
          </cell>
          <cell r="BE138" t="e">
            <v>#VALUE!</v>
          </cell>
          <cell r="BF138" t="e">
            <v>#VALUE!</v>
          </cell>
          <cell r="BG138" t="e">
            <v>#VALUE!</v>
          </cell>
          <cell r="BH138" t="e">
            <v>#VALUE!</v>
          </cell>
          <cell r="BI138" t="e">
            <v>#VALUE!</v>
          </cell>
          <cell r="BJ138" t="e">
            <v>#VALUE!</v>
          </cell>
          <cell r="BK138" t="e">
            <v>#VALUE!</v>
          </cell>
          <cell r="BL138" t="e">
            <v>#VALUE!</v>
          </cell>
          <cell r="BM138" t="e">
            <v>#VALUE!</v>
          </cell>
          <cell r="BN138">
            <v>2.9999999999972715E-2</v>
          </cell>
          <cell r="BO138">
            <v>750.62</v>
          </cell>
          <cell r="BP138">
            <v>746.75</v>
          </cell>
          <cell r="BQ138">
            <v>750.76499999999999</v>
          </cell>
          <cell r="BR138">
            <v>746.89499999999998</v>
          </cell>
          <cell r="BS138">
            <v>751.4</v>
          </cell>
          <cell r="BT138">
            <v>747.5</v>
          </cell>
          <cell r="BU138">
            <v>0</v>
          </cell>
          <cell r="BV138">
            <v>0.63499999999999091</v>
          </cell>
          <cell r="BW138">
            <v>0.60500000000001819</v>
          </cell>
          <cell r="BX138">
            <v>0.77999999999999092</v>
          </cell>
          <cell r="BY138">
            <v>150</v>
          </cell>
          <cell r="BZ138">
            <v>0.4</v>
          </cell>
          <cell r="CA138">
            <v>0</v>
          </cell>
          <cell r="CB138">
            <v>0.62000000000000455</v>
          </cell>
          <cell r="CC138">
            <v>4</v>
          </cell>
          <cell r="CD138" t="e">
            <v>#VALUE!</v>
          </cell>
          <cell r="CE138" t="e">
            <v>#VALUE!</v>
          </cell>
          <cell r="CF138">
            <v>0</v>
          </cell>
          <cell r="CG138">
            <v>0</v>
          </cell>
          <cell r="CH138" t="e">
            <v>#VALUE!</v>
          </cell>
          <cell r="CI138">
            <v>4</v>
          </cell>
          <cell r="CJ138">
            <v>1</v>
          </cell>
          <cell r="CK138">
            <v>0</v>
          </cell>
          <cell r="CL138">
            <v>0</v>
          </cell>
          <cell r="CM138">
            <v>0</v>
          </cell>
          <cell r="CN138">
            <v>0</v>
          </cell>
          <cell r="CO138" t="e">
            <v>#VALUE!</v>
          </cell>
          <cell r="CP138">
            <v>3</v>
          </cell>
          <cell r="CQ138">
            <v>3</v>
          </cell>
          <cell r="DV138" t="str">
            <v>150 mm</v>
          </cell>
          <cell r="DW138">
            <v>15.64</v>
          </cell>
          <cell r="DX138" t="str">
            <v>-</v>
          </cell>
          <cell r="DY138" t="str">
            <v>PVC</v>
          </cell>
          <cell r="DZ138">
            <v>750.62</v>
          </cell>
          <cell r="EA138">
            <v>746.75</v>
          </cell>
        </row>
        <row r="139">
          <cell r="A139">
            <v>72</v>
          </cell>
          <cell r="B139" t="str">
            <v>CO4</v>
          </cell>
          <cell r="C139" t="str">
            <v>CO5</v>
          </cell>
          <cell r="K139">
            <v>0</v>
          </cell>
          <cell r="L139">
            <v>0</v>
          </cell>
          <cell r="M139">
            <v>0</v>
          </cell>
          <cell r="N139">
            <v>0</v>
          </cell>
          <cell r="O139">
            <v>0</v>
          </cell>
          <cell r="P139">
            <v>0</v>
          </cell>
          <cell r="Q139">
            <v>1.0321240000000001E-2</v>
          </cell>
          <cell r="R139">
            <v>4.1366319999999998E-2</v>
          </cell>
          <cell r="S139">
            <v>5.168756E-2</v>
          </cell>
          <cell r="U139">
            <v>58</v>
          </cell>
          <cell r="V139">
            <v>158.4</v>
          </cell>
          <cell r="Y139">
            <v>0</v>
          </cell>
          <cell r="AB139">
            <v>0</v>
          </cell>
          <cell r="AC139">
            <v>126.72000000000001</v>
          </cell>
          <cell r="AD139">
            <v>8.5066666666666679E-2</v>
          </cell>
          <cell r="AE139">
            <v>0.34026666666666672</v>
          </cell>
          <cell r="AF139">
            <v>0.34026666666666672</v>
          </cell>
          <cell r="AG139">
            <v>0.34026666666666672</v>
          </cell>
          <cell r="AH139">
            <v>1.5</v>
          </cell>
          <cell r="AI139">
            <v>18.850000000000001</v>
          </cell>
          <cell r="AJ139">
            <v>17.88</v>
          </cell>
          <cell r="AK139">
            <v>8</v>
          </cell>
          <cell r="AL139">
            <v>0.18099999999999999</v>
          </cell>
          <cell r="AM139">
            <v>0.01</v>
          </cell>
          <cell r="AN139">
            <v>1.4568710327148435E-2</v>
          </cell>
          <cell r="AO139">
            <v>3.3937499999999995E-2</v>
          </cell>
          <cell r="AP139">
            <v>8.0490112304687486E-2</v>
          </cell>
          <cell r="AQ139">
            <v>1.5415639023991257</v>
          </cell>
          <cell r="AR139">
            <v>4.9472512319110651</v>
          </cell>
          <cell r="AS139">
            <v>1.1282539259947202</v>
          </cell>
          <cell r="AT139">
            <v>0.12112228670642308</v>
          </cell>
          <cell r="AU139">
            <v>0.13569099703357151</v>
          </cell>
          <cell r="AV139">
            <v>5.378589608666891</v>
          </cell>
          <cell r="AW139">
            <v>138.39341928873858</v>
          </cell>
          <cell r="AX139">
            <v>1.0838665651221891E-2</v>
          </cell>
          <cell r="AY139">
            <v>326.58020217951162</v>
          </cell>
          <cell r="AZ139" t="str">
            <v>43°36'52''</v>
          </cell>
          <cell r="BA139" t="e">
            <v>#VALUE!</v>
          </cell>
          <cell r="BB139">
            <v>1E-3</v>
          </cell>
          <cell r="BC139" t="e">
            <v>#VALUE!</v>
          </cell>
          <cell r="BD139" t="e">
            <v>#VALUE!</v>
          </cell>
          <cell r="BE139" t="e">
            <v>#VALUE!</v>
          </cell>
          <cell r="BF139" t="e">
            <v>#VALUE!</v>
          </cell>
          <cell r="BG139" t="e">
            <v>#VALUE!</v>
          </cell>
          <cell r="BH139" t="e">
            <v>#VALUE!</v>
          </cell>
          <cell r="BI139" t="e">
            <v>#VALUE!</v>
          </cell>
          <cell r="BJ139" t="e">
            <v>#VALUE!</v>
          </cell>
          <cell r="BK139" t="e">
            <v>#VALUE!</v>
          </cell>
          <cell r="BL139" t="e">
            <v>#VALUE!</v>
          </cell>
          <cell r="BM139" t="e">
            <v>#VALUE!</v>
          </cell>
          <cell r="BN139">
            <v>2.9999999999972715E-2</v>
          </cell>
          <cell r="BO139">
            <v>746.72</v>
          </cell>
          <cell r="BP139">
            <v>743.35</v>
          </cell>
          <cell r="BQ139">
            <v>746.90100000000007</v>
          </cell>
          <cell r="BR139">
            <v>743.53100000000006</v>
          </cell>
          <cell r="BS139">
            <v>747.5</v>
          </cell>
          <cell r="BT139">
            <v>744.1</v>
          </cell>
          <cell r="BU139">
            <v>0</v>
          </cell>
          <cell r="BV139">
            <v>0.5989999999999327</v>
          </cell>
          <cell r="BW139">
            <v>0.56899999999995998</v>
          </cell>
          <cell r="BX139">
            <v>0.77999999999993275</v>
          </cell>
          <cell r="BY139">
            <v>200</v>
          </cell>
          <cell r="BZ139">
            <v>0.4</v>
          </cell>
          <cell r="CA139">
            <v>0</v>
          </cell>
          <cell r="CB139">
            <v>0.58399999999994634</v>
          </cell>
          <cell r="CC139">
            <v>5</v>
          </cell>
          <cell r="CD139" t="e">
            <v>#VALUE!</v>
          </cell>
          <cell r="CE139" t="e">
            <v>#VALUE!</v>
          </cell>
          <cell r="CF139">
            <v>0</v>
          </cell>
          <cell r="CG139">
            <v>0</v>
          </cell>
          <cell r="CH139" t="e">
            <v>#VALUE!</v>
          </cell>
          <cell r="CI139">
            <v>4</v>
          </cell>
          <cell r="CJ139">
            <v>1</v>
          </cell>
          <cell r="CK139">
            <v>0</v>
          </cell>
          <cell r="CL139">
            <v>0</v>
          </cell>
          <cell r="CM139">
            <v>0</v>
          </cell>
          <cell r="CN139">
            <v>0</v>
          </cell>
          <cell r="CO139" t="e">
            <v>#VALUE!</v>
          </cell>
          <cell r="CP139">
            <v>3</v>
          </cell>
          <cell r="CQ139">
            <v>3</v>
          </cell>
          <cell r="DV139" t="str">
            <v>200 mm</v>
          </cell>
          <cell r="DW139">
            <v>18.850000000000001</v>
          </cell>
          <cell r="DX139" t="str">
            <v>-</v>
          </cell>
          <cell r="DY139" t="str">
            <v>PVC</v>
          </cell>
          <cell r="DZ139">
            <v>746.72</v>
          </cell>
          <cell r="EA139">
            <v>743.35</v>
          </cell>
        </row>
        <row r="140">
          <cell r="A140">
            <v>73</v>
          </cell>
          <cell r="B140" t="str">
            <v>CO5</v>
          </cell>
          <cell r="C140" t="str">
            <v>CO6</v>
          </cell>
          <cell r="K140">
            <v>0</v>
          </cell>
          <cell r="L140">
            <v>0</v>
          </cell>
          <cell r="M140">
            <v>0</v>
          </cell>
          <cell r="N140">
            <v>0</v>
          </cell>
          <cell r="O140">
            <v>0</v>
          </cell>
          <cell r="P140">
            <v>0</v>
          </cell>
          <cell r="Q140">
            <v>7.4929300000000001E-3</v>
          </cell>
          <cell r="R140">
            <v>5.168756E-2</v>
          </cell>
          <cell r="S140">
            <v>5.9180490000000002E-2</v>
          </cell>
          <cell r="U140">
            <v>65</v>
          </cell>
          <cell r="V140">
            <v>158.4</v>
          </cell>
          <cell r="Y140">
            <v>0</v>
          </cell>
          <cell r="AB140">
            <v>0</v>
          </cell>
          <cell r="AC140">
            <v>126.72000000000001</v>
          </cell>
          <cell r="AD140">
            <v>9.5333333333333339E-2</v>
          </cell>
          <cell r="AE140">
            <v>0.38133333333333336</v>
          </cell>
          <cell r="AF140">
            <v>0.38133333333333336</v>
          </cell>
          <cell r="AG140">
            <v>0.38133333333333336</v>
          </cell>
          <cell r="AH140">
            <v>1.5</v>
          </cell>
          <cell r="AI140">
            <v>11.58</v>
          </cell>
          <cell r="AJ140">
            <v>21.33</v>
          </cell>
          <cell r="AK140">
            <v>8</v>
          </cell>
          <cell r="AL140">
            <v>0.18099999999999999</v>
          </cell>
          <cell r="AM140">
            <v>0.01</v>
          </cell>
          <cell r="AN140">
            <v>1.3950748443603516E-2</v>
          </cell>
          <cell r="AO140">
            <v>3.3937499999999995E-2</v>
          </cell>
          <cell r="AP140">
            <v>7.7075958251953125E-2</v>
          </cell>
          <cell r="AQ140">
            <v>1.643314937413479</v>
          </cell>
          <cell r="AR140">
            <v>5.3914157822922544</v>
          </cell>
          <cell r="AS140">
            <v>1.3000380439117059</v>
          </cell>
          <cell r="AT140">
            <v>0.13763934676484538</v>
          </cell>
          <cell r="AU140">
            <v>0.15159009520844891</v>
          </cell>
          <cell r="AV140">
            <v>5.8746240509278032</v>
          </cell>
          <cell r="AW140">
            <v>151.1565984015032</v>
          </cell>
          <cell r="AX140">
            <v>9.9234834328283152E-3</v>
          </cell>
          <cell r="AY140">
            <v>307.32353809234098</v>
          </cell>
          <cell r="AZ140" t="str">
            <v>19°15'24''</v>
          </cell>
          <cell r="BA140" t="e">
            <v>#VALUE!</v>
          </cell>
          <cell r="BB140">
            <v>1.6E-2</v>
          </cell>
          <cell r="BC140" t="e">
            <v>#VALUE!</v>
          </cell>
          <cell r="BD140" t="e">
            <v>#VALUE!</v>
          </cell>
          <cell r="BE140" t="e">
            <v>#VALUE!</v>
          </cell>
          <cell r="BF140" t="e">
            <v>#VALUE!</v>
          </cell>
          <cell r="BG140" t="e">
            <v>#VALUE!</v>
          </cell>
          <cell r="BH140" t="e">
            <v>#VALUE!</v>
          </cell>
          <cell r="BI140" t="e">
            <v>#VALUE!</v>
          </cell>
          <cell r="BJ140" t="e">
            <v>#VALUE!</v>
          </cell>
          <cell r="BK140" t="e">
            <v>#VALUE!</v>
          </cell>
          <cell r="BL140" t="e">
            <v>#VALUE!</v>
          </cell>
          <cell r="BM140" t="e">
            <v>#VALUE!</v>
          </cell>
          <cell r="BN140">
            <v>2.9999999999972715E-2</v>
          </cell>
          <cell r="BO140">
            <v>743.32</v>
          </cell>
          <cell r="BP140">
            <v>740.85</v>
          </cell>
          <cell r="BQ140">
            <v>743.50100000000009</v>
          </cell>
          <cell r="BR140">
            <v>741.03100000000006</v>
          </cell>
          <cell r="BS140">
            <v>744.1</v>
          </cell>
          <cell r="BT140">
            <v>741.6</v>
          </cell>
          <cell r="BU140">
            <v>0</v>
          </cell>
          <cell r="BV140">
            <v>0.5989999999999327</v>
          </cell>
          <cell r="BW140">
            <v>0.56899999999995998</v>
          </cell>
          <cell r="BX140">
            <v>0.77999999999993275</v>
          </cell>
          <cell r="BY140">
            <v>200</v>
          </cell>
          <cell r="BZ140">
            <v>0.4</v>
          </cell>
          <cell r="CA140">
            <v>0</v>
          </cell>
          <cell r="CB140">
            <v>0.58399999999994634</v>
          </cell>
          <cell r="CC140">
            <v>6</v>
          </cell>
          <cell r="CD140" t="e">
            <v>#VALUE!</v>
          </cell>
          <cell r="CE140" t="e">
            <v>#VALUE!</v>
          </cell>
          <cell r="CF140">
            <v>0</v>
          </cell>
          <cell r="CG140">
            <v>0</v>
          </cell>
          <cell r="CH140" t="e">
            <v>#VALUE!</v>
          </cell>
          <cell r="CI140">
            <v>4</v>
          </cell>
          <cell r="CJ140">
            <v>1</v>
          </cell>
          <cell r="CK140">
            <v>0</v>
          </cell>
          <cell r="CL140">
            <v>0</v>
          </cell>
          <cell r="CM140">
            <v>0</v>
          </cell>
          <cell r="CN140">
            <v>0</v>
          </cell>
          <cell r="CO140" t="e">
            <v>#VALUE!</v>
          </cell>
          <cell r="CP140">
            <v>3</v>
          </cell>
          <cell r="CQ140">
            <v>3</v>
          </cell>
          <cell r="DV140" t="str">
            <v>200 mm</v>
          </cell>
          <cell r="DW140">
            <v>11.58</v>
          </cell>
          <cell r="DX140" t="str">
            <v>-</v>
          </cell>
          <cell r="DY140" t="str">
            <v>PVC</v>
          </cell>
          <cell r="DZ140">
            <v>743.32</v>
          </cell>
          <cell r="EA140">
            <v>740.85</v>
          </cell>
        </row>
        <row r="141">
          <cell r="A141">
            <v>74</v>
          </cell>
          <cell r="B141" t="str">
            <v>CO6</v>
          </cell>
          <cell r="C141" t="str">
            <v>CO7</v>
          </cell>
          <cell r="K141">
            <v>0</v>
          </cell>
          <cell r="L141">
            <v>0</v>
          </cell>
          <cell r="M141">
            <v>0</v>
          </cell>
          <cell r="N141">
            <v>0</v>
          </cell>
          <cell r="O141">
            <v>0</v>
          </cell>
          <cell r="P141">
            <v>0</v>
          </cell>
          <cell r="Q141">
            <v>1.016511E-2</v>
          </cell>
          <cell r="R141">
            <v>5.9180490000000002E-2</v>
          </cell>
          <cell r="S141">
            <v>6.9345600000000007E-2</v>
          </cell>
          <cell r="U141">
            <v>75</v>
          </cell>
          <cell r="V141">
            <v>158.4</v>
          </cell>
          <cell r="Y141">
            <v>0</v>
          </cell>
          <cell r="AB141">
            <v>0</v>
          </cell>
          <cell r="AC141">
            <v>126.72000000000001</v>
          </cell>
          <cell r="AD141">
            <v>0.11000000000000001</v>
          </cell>
          <cell r="AE141">
            <v>0.44000000000000006</v>
          </cell>
          <cell r="AF141">
            <v>0.44000000000000006</v>
          </cell>
          <cell r="AG141">
            <v>0.44000000000000006</v>
          </cell>
          <cell r="AH141">
            <v>1.5</v>
          </cell>
          <cell r="AI141">
            <v>13.46</v>
          </cell>
          <cell r="AJ141">
            <v>25.78</v>
          </cell>
          <cell r="AK141">
            <v>8</v>
          </cell>
          <cell r="AL141">
            <v>0.18099999999999999</v>
          </cell>
          <cell r="AM141">
            <v>0.01</v>
          </cell>
          <cell r="AN141">
            <v>1.3316215515136717E-2</v>
          </cell>
          <cell r="AO141">
            <v>3.3937499999999995E-2</v>
          </cell>
          <cell r="AP141">
            <v>7.357025146484375E-2</v>
          </cell>
          <cell r="AQ141">
            <v>1.7601399586390116</v>
          </cell>
          <cell r="AR141">
            <v>5.9130138228545368</v>
          </cell>
          <cell r="AS141">
            <v>1.5139027699066341</v>
          </cell>
          <cell r="AT141">
            <v>0.15790482538214787</v>
          </cell>
          <cell r="AU141">
            <v>0.17122104089728457</v>
          </cell>
          <cell r="AV141">
            <v>6.4584173735486887</v>
          </cell>
          <cell r="AW141">
            <v>166.17785117476748</v>
          </cell>
          <cell r="AX141">
            <v>9.0264736810350618E-3</v>
          </cell>
          <cell r="AY141">
            <v>291.01530909304762</v>
          </cell>
          <cell r="AZ141" t="str">
            <v>16°18'30''</v>
          </cell>
          <cell r="BA141" t="e">
            <v>#VALUE!</v>
          </cell>
          <cell r="BB141">
            <v>0.02</v>
          </cell>
          <cell r="BC141" t="e">
            <v>#VALUE!</v>
          </cell>
          <cell r="BD141" t="e">
            <v>#VALUE!</v>
          </cell>
          <cell r="BE141" t="e">
            <v>#VALUE!</v>
          </cell>
          <cell r="BF141" t="e">
            <v>#VALUE!</v>
          </cell>
          <cell r="BG141" t="e">
            <v>#VALUE!</v>
          </cell>
          <cell r="BH141" t="e">
            <v>#VALUE!</v>
          </cell>
          <cell r="BI141" t="e">
            <v>#VALUE!</v>
          </cell>
          <cell r="BJ141" t="e">
            <v>#VALUE!</v>
          </cell>
          <cell r="BK141" t="e">
            <v>#VALUE!</v>
          </cell>
          <cell r="BL141" t="e">
            <v>#VALUE!</v>
          </cell>
          <cell r="BM141" t="e">
            <v>#VALUE!</v>
          </cell>
          <cell r="BN141">
            <v>2.9999999999972715E-2</v>
          </cell>
          <cell r="BO141">
            <v>740.82</v>
          </cell>
          <cell r="BP141">
            <v>737.35</v>
          </cell>
          <cell r="BQ141">
            <v>741.00100000000009</v>
          </cell>
          <cell r="BR141">
            <v>737.53100000000006</v>
          </cell>
          <cell r="BS141">
            <v>741.6</v>
          </cell>
          <cell r="BT141">
            <v>738.1</v>
          </cell>
          <cell r="BU141">
            <v>0</v>
          </cell>
          <cell r="BV141">
            <v>0.5989999999999327</v>
          </cell>
          <cell r="BW141">
            <v>0.56899999999995998</v>
          </cell>
          <cell r="BX141">
            <v>0.77999999999993275</v>
          </cell>
          <cell r="BY141">
            <v>200</v>
          </cell>
          <cell r="BZ141">
            <v>0.4</v>
          </cell>
          <cell r="CA141">
            <v>0</v>
          </cell>
          <cell r="CB141">
            <v>0.58399999999994634</v>
          </cell>
          <cell r="CC141">
            <v>7</v>
          </cell>
          <cell r="CD141">
            <v>2.380952380952381E-4</v>
          </cell>
          <cell r="CE141">
            <v>0</v>
          </cell>
          <cell r="CF141">
            <v>0</v>
          </cell>
          <cell r="CG141">
            <v>0</v>
          </cell>
          <cell r="CH141">
            <v>0</v>
          </cell>
          <cell r="CI141">
            <v>4</v>
          </cell>
          <cell r="CJ141">
            <v>1</v>
          </cell>
          <cell r="CK141">
            <v>0</v>
          </cell>
          <cell r="CL141">
            <v>0</v>
          </cell>
          <cell r="CM141">
            <v>0</v>
          </cell>
          <cell r="CN141">
            <v>0</v>
          </cell>
          <cell r="CO141" t="e">
            <v>#VALUE!</v>
          </cell>
          <cell r="CP141">
            <v>3</v>
          </cell>
          <cell r="CQ141">
            <v>3</v>
          </cell>
          <cell r="DV141" t="str">
            <v>200 mm</v>
          </cell>
          <cell r="DW141">
            <v>13.46</v>
          </cell>
          <cell r="DX141" t="str">
            <v>-</v>
          </cell>
          <cell r="DY141" t="str">
            <v>PVC</v>
          </cell>
          <cell r="DZ141">
            <v>740.82</v>
          </cell>
          <cell r="EA141">
            <v>737.35</v>
          </cell>
        </row>
        <row r="142">
          <cell r="A142">
            <v>75</v>
          </cell>
          <cell r="B142" t="str">
            <v>CO7</v>
          </cell>
          <cell r="C142" t="str">
            <v>CO8</v>
          </cell>
          <cell r="K142">
            <v>0</v>
          </cell>
          <cell r="L142">
            <v>0</v>
          </cell>
          <cell r="M142">
            <v>0</v>
          </cell>
          <cell r="N142">
            <v>0</v>
          </cell>
          <cell r="O142">
            <v>0</v>
          </cell>
          <cell r="P142">
            <v>0</v>
          </cell>
          <cell r="Q142">
            <v>4.4381300000000002E-3</v>
          </cell>
          <cell r="R142">
            <v>6.9345600000000007E-2</v>
          </cell>
          <cell r="S142">
            <v>7.3783730000000006E-2</v>
          </cell>
          <cell r="U142">
            <v>75</v>
          </cell>
          <cell r="V142">
            <v>158.4</v>
          </cell>
          <cell r="Y142">
            <v>0</v>
          </cell>
          <cell r="AB142">
            <v>0</v>
          </cell>
          <cell r="AC142">
            <v>126.72000000000001</v>
          </cell>
          <cell r="AD142">
            <v>0.11000000000000001</v>
          </cell>
          <cell r="AE142">
            <v>0.44000000000000006</v>
          </cell>
          <cell r="AF142">
            <v>0.44000000000000006</v>
          </cell>
          <cell r="AG142">
            <v>0.44000000000000006</v>
          </cell>
          <cell r="AH142">
            <v>1.5</v>
          </cell>
          <cell r="AI142">
            <v>8.0100000000000016</v>
          </cell>
          <cell r="AJ142">
            <v>28.34</v>
          </cell>
          <cell r="AK142">
            <v>8</v>
          </cell>
          <cell r="AL142">
            <v>0.18099999999999999</v>
          </cell>
          <cell r="AM142">
            <v>0.01</v>
          </cell>
          <cell r="AN142">
            <v>1.301034164428711E-2</v>
          </cell>
          <cell r="AO142">
            <v>3.3937499999999995E-2</v>
          </cell>
          <cell r="AP142">
            <v>7.1880340576171875E-2</v>
          </cell>
          <cell r="AQ142">
            <v>1.8216214633973518</v>
          </cell>
          <cell r="AR142">
            <v>6.1922448740999601</v>
          </cell>
          <cell r="AS142">
            <v>1.6336676582123102</v>
          </cell>
          <cell r="AT142">
            <v>0.16912868276808915</v>
          </cell>
          <cell r="AU142">
            <v>0.18213902441237625</v>
          </cell>
          <cell r="AV142">
            <v>6.7714951883607091</v>
          </cell>
          <cell r="AW142">
            <v>174.23347773260429</v>
          </cell>
          <cell r="AX142">
            <v>8.6091376899567282E-3</v>
          </cell>
          <cell r="AY142">
            <v>249.35892261230669</v>
          </cell>
          <cell r="AZ142" t="str">
            <v>41°39'23''</v>
          </cell>
          <cell r="BA142" t="e">
            <v>#VALUE!</v>
          </cell>
          <cell r="BB142">
            <v>1.0999999999999999E-2</v>
          </cell>
          <cell r="BC142" t="e">
            <v>#VALUE!</v>
          </cell>
          <cell r="BD142" t="e">
            <v>#VALUE!</v>
          </cell>
          <cell r="BE142" t="e">
            <v>#VALUE!</v>
          </cell>
          <cell r="BF142" t="e">
            <v>#VALUE!</v>
          </cell>
          <cell r="BG142" t="e">
            <v>#VALUE!</v>
          </cell>
          <cell r="BH142" t="e">
            <v>#VALUE!</v>
          </cell>
          <cell r="BI142" t="e">
            <v>#VALUE!</v>
          </cell>
          <cell r="BJ142" t="e">
            <v>#VALUE!</v>
          </cell>
          <cell r="BK142" t="e">
            <v>#VALUE!</v>
          </cell>
          <cell r="BL142" t="e">
            <v>#VALUE!</v>
          </cell>
          <cell r="BM142" t="e">
            <v>#VALUE!</v>
          </cell>
          <cell r="BN142">
            <v>2.9999999999972715E-2</v>
          </cell>
          <cell r="BO142">
            <v>737.32</v>
          </cell>
          <cell r="BP142">
            <v>735.05</v>
          </cell>
          <cell r="BQ142">
            <v>737.50100000000009</v>
          </cell>
          <cell r="BR142">
            <v>735.23099999999999</v>
          </cell>
          <cell r="BS142">
            <v>738.1</v>
          </cell>
          <cell r="BT142">
            <v>735.8</v>
          </cell>
          <cell r="BU142">
            <v>0</v>
          </cell>
          <cell r="BV142">
            <v>0.5989999999999327</v>
          </cell>
          <cell r="BW142">
            <v>0.56899999999995998</v>
          </cell>
          <cell r="BX142">
            <v>0.77999999999993275</v>
          </cell>
          <cell r="BY142">
            <v>200</v>
          </cell>
          <cell r="BZ142">
            <v>0.4</v>
          </cell>
          <cell r="CA142">
            <v>0</v>
          </cell>
          <cell r="CB142">
            <v>0.58399999999994634</v>
          </cell>
          <cell r="CC142">
            <v>8</v>
          </cell>
          <cell r="CD142" t="e">
            <v>#VALUE!</v>
          </cell>
          <cell r="CE142">
            <v>0</v>
          </cell>
          <cell r="CF142">
            <v>0</v>
          </cell>
          <cell r="CG142">
            <v>0</v>
          </cell>
          <cell r="CH142">
            <v>0</v>
          </cell>
          <cell r="CI142">
            <v>4</v>
          </cell>
          <cell r="CJ142">
            <v>1</v>
          </cell>
          <cell r="CK142">
            <v>0</v>
          </cell>
          <cell r="CL142">
            <v>0</v>
          </cell>
          <cell r="CM142">
            <v>0</v>
          </cell>
          <cell r="CN142">
            <v>0</v>
          </cell>
          <cell r="CO142" t="e">
            <v>#VALUE!</v>
          </cell>
          <cell r="CP142">
            <v>3</v>
          </cell>
          <cell r="CQ142">
            <v>3</v>
          </cell>
          <cell r="DV142" t="str">
            <v>200 mm</v>
          </cell>
          <cell r="DW142">
            <v>8.0100000000000016</v>
          </cell>
          <cell r="DX142" t="str">
            <v>-</v>
          </cell>
          <cell r="DY142" t="str">
            <v>PVC</v>
          </cell>
          <cell r="DZ142">
            <v>737.32</v>
          </cell>
          <cell r="EA142">
            <v>735.05000000000007</v>
          </cell>
        </row>
        <row r="143">
          <cell r="A143">
            <v>76</v>
          </cell>
          <cell r="B143" t="str">
            <v>CO8</v>
          </cell>
          <cell r="C143" t="str">
            <v>CO9</v>
          </cell>
          <cell r="K143">
            <v>0</v>
          </cell>
          <cell r="L143">
            <v>0</v>
          </cell>
          <cell r="M143">
            <v>0</v>
          </cell>
          <cell r="N143">
            <v>0</v>
          </cell>
          <cell r="O143">
            <v>0</v>
          </cell>
          <cell r="P143">
            <v>0</v>
          </cell>
          <cell r="Q143">
            <v>1.720236E-2</v>
          </cell>
          <cell r="R143">
            <v>7.3783730000000006E-2</v>
          </cell>
          <cell r="S143">
            <v>9.0986090000000006E-2</v>
          </cell>
          <cell r="U143">
            <v>95</v>
          </cell>
          <cell r="V143">
            <v>158.4</v>
          </cell>
          <cell r="AB143">
            <v>0</v>
          </cell>
          <cell r="AC143">
            <v>126.72000000000001</v>
          </cell>
          <cell r="AD143">
            <v>0.13933333333333334</v>
          </cell>
          <cell r="AE143">
            <v>0.55733333333333335</v>
          </cell>
          <cell r="AF143">
            <v>0.55733333333333335</v>
          </cell>
          <cell r="AG143">
            <v>0.55733333333333335</v>
          </cell>
          <cell r="AH143">
            <v>1.5</v>
          </cell>
          <cell r="AI143">
            <v>21.59</v>
          </cell>
          <cell r="AJ143">
            <v>12.83</v>
          </cell>
          <cell r="AK143">
            <v>8</v>
          </cell>
          <cell r="AL143">
            <v>0.18099999999999999</v>
          </cell>
          <cell r="AM143">
            <v>0.01</v>
          </cell>
          <cell r="AN143">
            <v>1.5806015014648435E-2</v>
          </cell>
          <cell r="AO143">
            <v>3.3937499999999995E-2</v>
          </cell>
          <cell r="AP143">
            <v>8.7326049804687486E-2</v>
          </cell>
          <cell r="AQ143">
            <v>1.3670763352040987</v>
          </cell>
          <cell r="AR143">
            <v>4.2087757003502118</v>
          </cell>
          <cell r="AS143">
            <v>0.86448808041369718</v>
          </cell>
          <cell r="AT143">
            <v>9.5254725090472434E-2</v>
          </cell>
          <cell r="AU143">
            <v>0.11106074010512088</v>
          </cell>
          <cell r="AV143">
            <v>4.5561496403522126</v>
          </cell>
          <cell r="AW143">
            <v>117.2316858872194</v>
          </cell>
          <cell r="AX143">
            <v>1.2795175541901254E-2</v>
          </cell>
          <cell r="AY143">
            <v>306.15321910545396</v>
          </cell>
          <cell r="AZ143" t="str">
            <v>56°47'39''</v>
          </cell>
          <cell r="BA143" t="e">
            <v>#VALUE!</v>
          </cell>
          <cell r="BB143">
            <v>1E-3</v>
          </cell>
          <cell r="BC143" t="e">
            <v>#VALUE!</v>
          </cell>
          <cell r="BD143" t="e">
            <v>#VALUE!</v>
          </cell>
          <cell r="BE143" t="e">
            <v>#VALUE!</v>
          </cell>
          <cell r="BF143" t="e">
            <v>#VALUE!</v>
          </cell>
          <cell r="BG143" t="e">
            <v>#VALUE!</v>
          </cell>
          <cell r="BH143" t="e">
            <v>#VALUE!</v>
          </cell>
          <cell r="BI143" t="e">
            <v>#VALUE!</v>
          </cell>
          <cell r="BJ143" t="e">
            <v>#VALUE!</v>
          </cell>
          <cell r="BK143" t="e">
            <v>#VALUE!</v>
          </cell>
          <cell r="BL143" t="e">
            <v>#VALUE!</v>
          </cell>
          <cell r="BM143" t="e">
            <v>#VALUE!</v>
          </cell>
          <cell r="BN143">
            <v>2.9999999999972715E-2</v>
          </cell>
          <cell r="BO143">
            <v>735.02</v>
          </cell>
          <cell r="BP143">
            <v>732.25</v>
          </cell>
          <cell r="BQ143">
            <v>735.20100000000014</v>
          </cell>
          <cell r="BR143">
            <v>732.43100000000004</v>
          </cell>
          <cell r="BS143">
            <v>735.8</v>
          </cell>
          <cell r="BT143">
            <v>733</v>
          </cell>
          <cell r="BU143">
            <v>0</v>
          </cell>
          <cell r="BV143">
            <v>0.59899999999981901</v>
          </cell>
          <cell r="BW143">
            <v>0.56899999999995998</v>
          </cell>
          <cell r="BX143">
            <v>0.77999999999981906</v>
          </cell>
          <cell r="BY143">
            <v>200</v>
          </cell>
          <cell r="BZ143">
            <v>0.4</v>
          </cell>
          <cell r="CA143">
            <v>0</v>
          </cell>
          <cell r="CB143">
            <v>0.5839999999998895</v>
          </cell>
          <cell r="CC143">
            <v>9</v>
          </cell>
          <cell r="CD143" t="e">
            <v>#VALUE!</v>
          </cell>
          <cell r="CE143">
            <v>0</v>
          </cell>
          <cell r="CF143">
            <v>0</v>
          </cell>
          <cell r="CG143">
            <v>0</v>
          </cell>
          <cell r="CH143">
            <v>0</v>
          </cell>
          <cell r="CI143">
            <v>4</v>
          </cell>
          <cell r="CJ143">
            <v>1</v>
          </cell>
          <cell r="CK143">
            <v>0</v>
          </cell>
          <cell r="CL143">
            <v>0</v>
          </cell>
          <cell r="CM143">
            <v>0</v>
          </cell>
          <cell r="CN143">
            <v>0</v>
          </cell>
          <cell r="CO143" t="e">
            <v>#VALUE!</v>
          </cell>
          <cell r="CP143">
            <v>3</v>
          </cell>
          <cell r="CQ143">
            <v>3</v>
          </cell>
          <cell r="DV143" t="str">
            <v>200 mm</v>
          </cell>
          <cell r="DW143">
            <v>21.59</v>
          </cell>
          <cell r="DX143" t="str">
            <v>-</v>
          </cell>
          <cell r="DY143" t="str">
            <v>PVC</v>
          </cell>
          <cell r="DZ143">
            <v>735.0200000000001</v>
          </cell>
          <cell r="EA143">
            <v>732.25000000000011</v>
          </cell>
        </row>
        <row r="144">
          <cell r="A144">
            <v>77</v>
          </cell>
          <cell r="B144" t="str">
            <v>CO9</v>
          </cell>
          <cell r="C144" t="str">
            <v>CO10</v>
          </cell>
          <cell r="K144">
            <v>0</v>
          </cell>
          <cell r="L144">
            <v>0</v>
          </cell>
          <cell r="M144">
            <v>0</v>
          </cell>
          <cell r="N144">
            <v>0</v>
          </cell>
          <cell r="O144">
            <v>0</v>
          </cell>
          <cell r="P144">
            <v>0</v>
          </cell>
          <cell r="Q144">
            <v>1.4443719999999998E-2</v>
          </cell>
          <cell r="R144">
            <v>9.0986090000000006E-2</v>
          </cell>
          <cell r="S144">
            <v>0.10542981</v>
          </cell>
          <cell r="U144">
            <v>114</v>
          </cell>
          <cell r="V144">
            <v>158.4</v>
          </cell>
          <cell r="AB144">
            <v>0</v>
          </cell>
          <cell r="AC144">
            <v>126.72000000000001</v>
          </cell>
          <cell r="AD144">
            <v>0.16720000000000002</v>
          </cell>
          <cell r="AE144">
            <v>0.66880000000000006</v>
          </cell>
          <cell r="AF144">
            <v>0.66880000000000006</v>
          </cell>
          <cell r="AG144">
            <v>0.66880000000000006</v>
          </cell>
          <cell r="AH144">
            <v>1.5</v>
          </cell>
          <cell r="AI144">
            <v>18.91</v>
          </cell>
          <cell r="AJ144">
            <v>13.06</v>
          </cell>
          <cell r="AK144">
            <v>8</v>
          </cell>
          <cell r="AL144">
            <v>0.18099999999999999</v>
          </cell>
          <cell r="AM144">
            <v>0.01</v>
          </cell>
          <cell r="AN144">
            <v>1.5736968994140621E-2</v>
          </cell>
          <cell r="AO144">
            <v>3.3937499999999995E-2</v>
          </cell>
          <cell r="AP144">
            <v>8.6944580078124986E-2</v>
          </cell>
          <cell r="AQ144">
            <v>1.3758774353766159</v>
          </cell>
          <cell r="AR144">
            <v>4.2453394316940747</v>
          </cell>
          <cell r="AS144">
            <v>0.87687830806356626</v>
          </cell>
          <cell r="AT144">
            <v>9.6485153780761154E-2</v>
          </cell>
          <cell r="AU144">
            <v>0.11222212277490178</v>
          </cell>
          <cell r="AV144">
            <v>4.5968066795729969</v>
          </cell>
          <cell r="AW144">
            <v>118.27780895763438</v>
          </cell>
          <cell r="AX144">
            <v>1.2682006990316172E-2</v>
          </cell>
          <cell r="AY144">
            <v>339.34644808018299</v>
          </cell>
          <cell r="AZ144" t="str">
            <v>33°11'36''</v>
          </cell>
          <cell r="BA144" t="e">
            <v>#VALUE!</v>
          </cell>
          <cell r="BB144">
            <v>1E-3</v>
          </cell>
          <cell r="BC144" t="e">
            <v>#VALUE!</v>
          </cell>
          <cell r="BD144" t="e">
            <v>#VALUE!</v>
          </cell>
          <cell r="BE144" t="e">
            <v>#VALUE!</v>
          </cell>
          <cell r="BF144" t="e">
            <v>#VALUE!</v>
          </cell>
          <cell r="BG144" t="e">
            <v>#VALUE!</v>
          </cell>
          <cell r="BH144" t="e">
            <v>#VALUE!</v>
          </cell>
          <cell r="BI144" t="e">
            <v>#VALUE!</v>
          </cell>
          <cell r="BJ144" t="e">
            <v>#VALUE!</v>
          </cell>
          <cell r="BK144" t="e">
            <v>#VALUE!</v>
          </cell>
          <cell r="BL144" t="e">
            <v>#VALUE!</v>
          </cell>
          <cell r="BM144" t="e">
            <v>#VALUE!</v>
          </cell>
          <cell r="BN144">
            <v>2.9999999999972715E-2</v>
          </cell>
          <cell r="BO144">
            <v>732.22</v>
          </cell>
          <cell r="BP144">
            <v>729.75</v>
          </cell>
          <cell r="BQ144">
            <v>732.40100000000018</v>
          </cell>
          <cell r="BR144">
            <v>729.93100000000004</v>
          </cell>
          <cell r="BS144">
            <v>733</v>
          </cell>
          <cell r="BT144">
            <v>730.5</v>
          </cell>
          <cell r="BU144">
            <v>0</v>
          </cell>
          <cell r="BV144">
            <v>0.59899999999981901</v>
          </cell>
          <cell r="BW144">
            <v>0.56899999999995998</v>
          </cell>
          <cell r="BX144">
            <v>0.77999999999981906</v>
          </cell>
          <cell r="BY144">
            <v>200</v>
          </cell>
          <cell r="BZ144">
            <v>0.4</v>
          </cell>
          <cell r="CA144">
            <v>0</v>
          </cell>
          <cell r="CB144">
            <v>0.5839999999998895</v>
          </cell>
          <cell r="CC144">
            <v>10</v>
          </cell>
          <cell r="CD144" t="e">
            <v>#VALUE!</v>
          </cell>
          <cell r="CE144">
            <v>0</v>
          </cell>
          <cell r="CF144">
            <v>0</v>
          </cell>
          <cell r="CG144">
            <v>0</v>
          </cell>
          <cell r="CH144">
            <v>0</v>
          </cell>
          <cell r="CI144">
            <v>4</v>
          </cell>
          <cell r="CJ144">
            <v>1</v>
          </cell>
          <cell r="CK144">
            <v>0</v>
          </cell>
          <cell r="CL144">
            <v>0</v>
          </cell>
          <cell r="CM144">
            <v>0</v>
          </cell>
          <cell r="CN144">
            <v>0</v>
          </cell>
          <cell r="CO144" t="e">
            <v>#VALUE!</v>
          </cell>
          <cell r="CP144">
            <v>3</v>
          </cell>
          <cell r="CQ144">
            <v>3</v>
          </cell>
          <cell r="DV144" t="str">
            <v>200 mm</v>
          </cell>
          <cell r="DW144">
            <v>18.91</v>
          </cell>
          <cell r="DX144" t="str">
            <v>-</v>
          </cell>
          <cell r="DY144" t="str">
            <v>PVC</v>
          </cell>
          <cell r="DZ144">
            <v>732.22000000000014</v>
          </cell>
          <cell r="EA144">
            <v>729.75000000000011</v>
          </cell>
        </row>
        <row r="145">
          <cell r="A145">
            <v>78</v>
          </cell>
          <cell r="B145" t="str">
            <v>CO10</v>
          </cell>
          <cell r="C145" t="str">
            <v>CO11</v>
          </cell>
          <cell r="K145">
            <v>0</v>
          </cell>
          <cell r="L145">
            <v>0</v>
          </cell>
          <cell r="M145">
            <v>0</v>
          </cell>
          <cell r="N145">
            <v>0</v>
          </cell>
          <cell r="O145">
            <v>0</v>
          </cell>
          <cell r="P145">
            <v>0</v>
          </cell>
          <cell r="Q145">
            <v>2.0928469999999998E-2</v>
          </cell>
          <cell r="R145">
            <v>0.10542981</v>
          </cell>
          <cell r="S145">
            <v>0.12635827999999999</v>
          </cell>
          <cell r="U145">
            <v>140</v>
          </cell>
          <cell r="V145">
            <v>158.4</v>
          </cell>
          <cell r="AB145">
            <v>0</v>
          </cell>
          <cell r="AC145">
            <v>126.72000000000001</v>
          </cell>
          <cell r="AD145">
            <v>0.20533333333333337</v>
          </cell>
          <cell r="AE145">
            <v>0.82133333333333347</v>
          </cell>
          <cell r="AF145">
            <v>0.82133333333333347</v>
          </cell>
          <cell r="AG145">
            <v>0.82133333333333347</v>
          </cell>
          <cell r="AH145">
            <v>1.5</v>
          </cell>
          <cell r="AI145">
            <v>20.09</v>
          </cell>
          <cell r="AJ145">
            <v>16.77</v>
          </cell>
          <cell r="AK145">
            <v>8</v>
          </cell>
          <cell r="AL145">
            <v>0.18099999999999999</v>
          </cell>
          <cell r="AM145">
            <v>0.01</v>
          </cell>
          <cell r="AN145">
            <v>1.4799324035644528E-2</v>
          </cell>
          <cell r="AO145">
            <v>3.3937499999999995E-2</v>
          </cell>
          <cell r="AP145">
            <v>8.1764221191406236E-2</v>
          </cell>
          <cell r="AQ145">
            <v>1.5061639869406926</v>
          </cell>
          <cell r="AR145">
            <v>4.7951417608169438</v>
          </cell>
          <cell r="AS145">
            <v>1.0716325106253006</v>
          </cell>
          <cell r="AT145">
            <v>0.11562334126182888</v>
          </cell>
          <cell r="AU145">
            <v>0.1304226652974734</v>
          </cell>
          <cell r="AV145">
            <v>5.2089619200787274</v>
          </cell>
          <cell r="AW145">
            <v>134.02882605189188</v>
          </cell>
          <cell r="AX145">
            <v>1.1191622311302239E-2</v>
          </cell>
          <cell r="AY145">
            <v>308.95479917918499</v>
          </cell>
          <cell r="AZ145" t="str">
            <v>30°23'30''</v>
          </cell>
          <cell r="BA145" t="e">
            <v>#VALUE!</v>
          </cell>
          <cell r="BB145">
            <v>1.7999999999999999E-2</v>
          </cell>
          <cell r="BC145" t="e">
            <v>#VALUE!</v>
          </cell>
          <cell r="BD145" t="e">
            <v>#VALUE!</v>
          </cell>
          <cell r="BE145" t="e">
            <v>#VALUE!</v>
          </cell>
          <cell r="BF145" t="e">
            <v>#VALUE!</v>
          </cell>
          <cell r="BG145" t="e">
            <v>#VALUE!</v>
          </cell>
          <cell r="BH145" t="e">
            <v>#VALUE!</v>
          </cell>
          <cell r="BI145" t="e">
            <v>#VALUE!</v>
          </cell>
          <cell r="BJ145" t="e">
            <v>#VALUE!</v>
          </cell>
          <cell r="BK145" t="e">
            <v>#VALUE!</v>
          </cell>
          <cell r="BL145" t="e">
            <v>#VALUE!</v>
          </cell>
          <cell r="BM145" t="e">
            <v>#VALUE!</v>
          </cell>
          <cell r="BN145">
            <v>2.9999999999972715E-2</v>
          </cell>
          <cell r="BO145">
            <v>729.72</v>
          </cell>
          <cell r="BP145">
            <v>726.35</v>
          </cell>
          <cell r="BQ145">
            <v>729.90100000000018</v>
          </cell>
          <cell r="BR145">
            <v>726.53100000000006</v>
          </cell>
          <cell r="BS145">
            <v>730.5</v>
          </cell>
          <cell r="BT145">
            <v>727.1</v>
          </cell>
          <cell r="BU145">
            <v>0</v>
          </cell>
          <cell r="BV145">
            <v>0.59899999999981901</v>
          </cell>
          <cell r="BW145">
            <v>0.56899999999995998</v>
          </cell>
          <cell r="BX145">
            <v>0.77999999999981906</v>
          </cell>
          <cell r="BY145">
            <v>200</v>
          </cell>
          <cell r="BZ145">
            <v>0.4</v>
          </cell>
          <cell r="CA145">
            <v>0</v>
          </cell>
          <cell r="CB145">
            <v>0.5839999999998895</v>
          </cell>
          <cell r="CC145">
            <v>10</v>
          </cell>
          <cell r="CD145" t="e">
            <v>#VALUE!</v>
          </cell>
          <cell r="CE145">
            <v>0</v>
          </cell>
          <cell r="CF145">
            <v>0</v>
          </cell>
          <cell r="CG145">
            <v>0</v>
          </cell>
          <cell r="CH145">
            <v>0</v>
          </cell>
          <cell r="CI145">
            <v>4</v>
          </cell>
          <cell r="CJ145">
            <v>1</v>
          </cell>
          <cell r="CK145">
            <v>0</v>
          </cell>
          <cell r="CL145">
            <v>0</v>
          </cell>
          <cell r="CM145">
            <v>0</v>
          </cell>
          <cell r="CN145">
            <v>0</v>
          </cell>
          <cell r="CO145" t="e">
            <v>#VALUE!</v>
          </cell>
          <cell r="CP145">
            <v>3</v>
          </cell>
          <cell r="CQ145">
            <v>3</v>
          </cell>
          <cell r="DV145" t="str">
            <v>200 mm</v>
          </cell>
          <cell r="DW145">
            <v>20.09</v>
          </cell>
          <cell r="DX145" t="str">
            <v>-</v>
          </cell>
          <cell r="DY145" t="str">
            <v>PVC</v>
          </cell>
          <cell r="DZ145">
            <v>729.72000000000014</v>
          </cell>
          <cell r="EA145">
            <v>726.35000000000014</v>
          </cell>
        </row>
        <row r="146">
          <cell r="A146">
            <v>79</v>
          </cell>
          <cell r="B146" t="str">
            <v>CO11</v>
          </cell>
          <cell r="C146" t="str">
            <v>CO12</v>
          </cell>
          <cell r="K146">
            <v>0</v>
          </cell>
          <cell r="L146">
            <v>0</v>
          </cell>
          <cell r="M146">
            <v>0</v>
          </cell>
          <cell r="N146">
            <v>0</v>
          </cell>
          <cell r="O146">
            <v>0</v>
          </cell>
          <cell r="P146">
            <v>0</v>
          </cell>
          <cell r="Q146">
            <v>8.6777199999999999E-3</v>
          </cell>
          <cell r="R146">
            <v>0.12635827999999999</v>
          </cell>
          <cell r="S146">
            <v>0.13503599999999999</v>
          </cell>
          <cell r="U146">
            <v>148</v>
          </cell>
          <cell r="V146">
            <v>158.4</v>
          </cell>
          <cell r="AB146">
            <v>0</v>
          </cell>
          <cell r="AC146">
            <v>126.72000000000001</v>
          </cell>
          <cell r="AD146">
            <v>0.21706666666666669</v>
          </cell>
          <cell r="AE146">
            <v>0.86826666666666674</v>
          </cell>
          <cell r="AF146">
            <v>0.86826666666666674</v>
          </cell>
          <cell r="AG146">
            <v>0.86826666666666674</v>
          </cell>
          <cell r="AH146">
            <v>1.5</v>
          </cell>
          <cell r="AI146">
            <v>12.31</v>
          </cell>
          <cell r="AJ146">
            <v>12.75</v>
          </cell>
          <cell r="AK146">
            <v>8</v>
          </cell>
          <cell r="AL146">
            <v>0.18099999999999999</v>
          </cell>
          <cell r="AM146">
            <v>0.01</v>
          </cell>
          <cell r="AN146">
            <v>1.5830871582031249E-2</v>
          </cell>
          <cell r="AO146">
            <v>3.3937499999999995E-2</v>
          </cell>
          <cell r="AP146">
            <v>8.746337890625E-2</v>
          </cell>
          <cell r="AQ146">
            <v>1.3640149249377997</v>
          </cell>
          <cell r="AR146">
            <v>4.1959864359936008</v>
          </cell>
          <cell r="AS146">
            <v>0.86018945854643813</v>
          </cell>
          <cell r="AT146">
            <v>9.4828578769269686E-2</v>
          </cell>
          <cell r="AU146">
            <v>0.11065945035130094</v>
          </cell>
          <cell r="AV146">
            <v>4.5419227527212191</v>
          </cell>
          <cell r="AW146">
            <v>116.86562196185183</v>
          </cell>
          <cell r="AX146">
            <v>1.2835254498449866E-2</v>
          </cell>
          <cell r="AY146">
            <v>303.33495457341388</v>
          </cell>
          <cell r="AZ146" t="str">
            <v>05°37'11''</v>
          </cell>
          <cell r="BA146" t="e">
            <v>#VALUE!</v>
          </cell>
          <cell r="BB146">
            <v>1E-3</v>
          </cell>
          <cell r="BC146" t="e">
            <v>#VALUE!</v>
          </cell>
          <cell r="BD146" t="e">
            <v>#VALUE!</v>
          </cell>
          <cell r="BE146" t="e">
            <v>#VALUE!</v>
          </cell>
          <cell r="BF146" t="e">
            <v>#VALUE!</v>
          </cell>
          <cell r="BG146" t="e">
            <v>#VALUE!</v>
          </cell>
          <cell r="BH146" t="e">
            <v>#VALUE!</v>
          </cell>
          <cell r="BI146" t="e">
            <v>#VALUE!</v>
          </cell>
          <cell r="BJ146" t="e">
            <v>#VALUE!</v>
          </cell>
          <cell r="BK146" t="e">
            <v>#VALUE!</v>
          </cell>
          <cell r="BL146" t="e">
            <v>#VALUE!</v>
          </cell>
          <cell r="BM146" t="e">
            <v>#VALUE!</v>
          </cell>
          <cell r="BN146">
            <v>2.9999999999972715E-2</v>
          </cell>
          <cell r="BO146">
            <v>726.32</v>
          </cell>
          <cell r="BP146">
            <v>724.75</v>
          </cell>
          <cell r="BQ146">
            <v>726.5010000000002</v>
          </cell>
          <cell r="BR146">
            <v>724.93100000000004</v>
          </cell>
          <cell r="BS146">
            <v>727.1</v>
          </cell>
          <cell r="BT146">
            <v>725.5</v>
          </cell>
          <cell r="BU146">
            <v>0</v>
          </cell>
          <cell r="BV146">
            <v>0.59899999999981901</v>
          </cell>
          <cell r="BW146">
            <v>0.56899999999995998</v>
          </cell>
          <cell r="BX146">
            <v>0.77999999999981906</v>
          </cell>
          <cell r="BY146">
            <v>200</v>
          </cell>
          <cell r="BZ146">
            <v>0.4</v>
          </cell>
          <cell r="CA146">
            <v>0</v>
          </cell>
          <cell r="CB146">
            <v>0.5839999999998895</v>
          </cell>
          <cell r="CC146">
            <v>10</v>
          </cell>
          <cell r="CD146" t="e">
            <v>#VALUE!</v>
          </cell>
          <cell r="CE146">
            <v>0</v>
          </cell>
          <cell r="CF146">
            <v>0</v>
          </cell>
          <cell r="CG146">
            <v>0</v>
          </cell>
          <cell r="CH146">
            <v>0</v>
          </cell>
          <cell r="CI146">
            <v>4</v>
          </cell>
          <cell r="CJ146">
            <v>1</v>
          </cell>
          <cell r="CK146">
            <v>0</v>
          </cell>
          <cell r="CL146">
            <v>0</v>
          </cell>
          <cell r="CM146">
            <v>0</v>
          </cell>
          <cell r="CN146">
            <v>0</v>
          </cell>
          <cell r="CO146" t="e">
            <v>#VALUE!</v>
          </cell>
          <cell r="CP146">
            <v>3</v>
          </cell>
          <cell r="CQ146">
            <v>3</v>
          </cell>
          <cell r="DV146" t="str">
            <v>200 mm</v>
          </cell>
          <cell r="DW146">
            <v>12.31</v>
          </cell>
          <cell r="DX146" t="str">
            <v>-</v>
          </cell>
          <cell r="DY146" t="str">
            <v>PVC</v>
          </cell>
          <cell r="DZ146">
            <v>726.32000000000016</v>
          </cell>
          <cell r="EA146">
            <v>724.75000000000011</v>
          </cell>
        </row>
        <row r="147">
          <cell r="A147">
            <v>80</v>
          </cell>
          <cell r="B147" t="str">
            <v>CO12</v>
          </cell>
          <cell r="C147" t="str">
            <v>CO13</v>
          </cell>
          <cell r="K147">
            <v>0</v>
          </cell>
          <cell r="L147">
            <v>0</v>
          </cell>
          <cell r="M147">
            <v>0</v>
          </cell>
          <cell r="N147">
            <v>0</v>
          </cell>
          <cell r="O147">
            <v>0</v>
          </cell>
          <cell r="P147">
            <v>0</v>
          </cell>
          <cell r="Q147">
            <v>0</v>
          </cell>
          <cell r="R147">
            <v>0.13503599999999999</v>
          </cell>
          <cell r="S147">
            <v>0.13503599999999999</v>
          </cell>
          <cell r="U147">
            <v>148</v>
          </cell>
          <cell r="V147">
            <v>158.4</v>
          </cell>
          <cell r="AB147">
            <v>0</v>
          </cell>
          <cell r="AC147">
            <v>126.72000000000001</v>
          </cell>
          <cell r="AD147">
            <v>0.21706666666666669</v>
          </cell>
          <cell r="AE147">
            <v>0.86826666666666674</v>
          </cell>
          <cell r="AF147">
            <v>0.86826666666666674</v>
          </cell>
          <cell r="AG147">
            <v>0.86826666666666674</v>
          </cell>
          <cell r="AH147">
            <v>1.5</v>
          </cell>
          <cell r="AI147">
            <v>5.96</v>
          </cell>
          <cell r="AJ147">
            <v>7.89</v>
          </cell>
          <cell r="AK147">
            <v>8</v>
          </cell>
          <cell r="AL147">
            <v>0.18099999999999999</v>
          </cell>
          <cell r="AM147">
            <v>0.01</v>
          </cell>
          <cell r="AN147">
            <v>1.7809730529785156E-2</v>
          </cell>
          <cell r="AO147">
            <v>3.3937499999999995E-2</v>
          </cell>
          <cell r="AP147">
            <v>9.839630126953125E-2</v>
          </cell>
          <cell r="AQ147">
            <v>1.1470218108931296</v>
          </cell>
          <cell r="AR147">
            <v>3.3224653301491642</v>
          </cell>
          <cell r="AS147">
            <v>0.58591886030545248</v>
          </cell>
          <cell r="AT147">
            <v>6.7057035405940588E-2</v>
          </cell>
          <cell r="AU147">
            <v>8.4866765935725744E-2</v>
          </cell>
          <cell r="AV147">
            <v>3.5729188537940106</v>
          </cell>
          <cell r="AW147">
            <v>91.932735715880384</v>
          </cell>
          <cell r="AX147">
            <v>1.6316277203321506E-2</v>
          </cell>
          <cell r="AY147">
            <v>1.8702083034738555</v>
          </cell>
          <cell r="AZ147" t="str">
            <v>58°32'07''</v>
          </cell>
          <cell r="BA147" t="e">
            <v>#VALUE!</v>
          </cell>
          <cell r="BB147">
            <v>1E-3</v>
          </cell>
          <cell r="BC147" t="e">
            <v>#VALUE!</v>
          </cell>
          <cell r="BD147" t="e">
            <v>#VALUE!</v>
          </cell>
          <cell r="BE147" t="e">
            <v>#VALUE!</v>
          </cell>
          <cell r="BF147" t="e">
            <v>#VALUE!</v>
          </cell>
          <cell r="BG147" t="e">
            <v>#VALUE!</v>
          </cell>
          <cell r="BH147" t="e">
            <v>#VALUE!</v>
          </cell>
          <cell r="BI147" t="e">
            <v>#VALUE!</v>
          </cell>
          <cell r="BJ147" t="e">
            <v>#VALUE!</v>
          </cell>
          <cell r="BK147" t="e">
            <v>#VALUE!</v>
          </cell>
          <cell r="BL147" t="e">
            <v>#VALUE!</v>
          </cell>
          <cell r="BM147" t="e">
            <v>#VALUE!</v>
          </cell>
          <cell r="BN147">
            <v>2.9999999999972715E-2</v>
          </cell>
          <cell r="BO147">
            <v>724.72</v>
          </cell>
          <cell r="BP147">
            <v>724.25</v>
          </cell>
          <cell r="BQ147">
            <v>724.90100000000018</v>
          </cell>
          <cell r="BR147">
            <v>724.43100000000004</v>
          </cell>
          <cell r="BS147">
            <v>725.5</v>
          </cell>
          <cell r="BT147">
            <v>725</v>
          </cell>
          <cell r="BU147">
            <v>0</v>
          </cell>
          <cell r="BV147">
            <v>0.59899999999981901</v>
          </cell>
          <cell r="BW147">
            <v>0.56899999999995998</v>
          </cell>
          <cell r="BX147">
            <v>0.77999999999981906</v>
          </cell>
          <cell r="BY147">
            <v>200</v>
          </cell>
          <cell r="BZ147">
            <v>0.4</v>
          </cell>
          <cell r="CA147">
            <v>0</v>
          </cell>
          <cell r="CB147">
            <v>0.5839999999998895</v>
          </cell>
          <cell r="CC147">
            <v>10</v>
          </cell>
          <cell r="CD147" t="e">
            <v>#VALUE!</v>
          </cell>
          <cell r="CE147">
            <v>0</v>
          </cell>
          <cell r="CF147">
            <v>0</v>
          </cell>
          <cell r="CG147">
            <v>0</v>
          </cell>
          <cell r="CH147">
            <v>0</v>
          </cell>
          <cell r="CI147">
            <v>4</v>
          </cell>
          <cell r="CJ147">
            <v>1</v>
          </cell>
          <cell r="CK147">
            <v>0</v>
          </cell>
          <cell r="CL147">
            <v>0</v>
          </cell>
          <cell r="CM147">
            <v>0</v>
          </cell>
          <cell r="CN147">
            <v>0</v>
          </cell>
          <cell r="CO147" t="e">
            <v>#VALUE!</v>
          </cell>
          <cell r="CP147">
            <v>3</v>
          </cell>
          <cell r="CQ147">
            <v>3</v>
          </cell>
          <cell r="DV147" t="str">
            <v>200 mm</v>
          </cell>
          <cell r="DW147">
            <v>5.96</v>
          </cell>
          <cell r="DX147" t="str">
            <v>-</v>
          </cell>
          <cell r="DY147" t="str">
            <v>PVC</v>
          </cell>
          <cell r="DZ147">
            <v>724.72000000000014</v>
          </cell>
          <cell r="EA147">
            <v>724.25000000000011</v>
          </cell>
        </row>
        <row r="148">
          <cell r="A148">
            <v>81</v>
          </cell>
          <cell r="B148" t="str">
            <v>CO13</v>
          </cell>
          <cell r="C148" t="str">
            <v>CO14</v>
          </cell>
          <cell r="K148">
            <v>0</v>
          </cell>
          <cell r="L148">
            <v>0</v>
          </cell>
          <cell r="M148">
            <v>0</v>
          </cell>
          <cell r="N148">
            <v>0</v>
          </cell>
          <cell r="O148">
            <v>0</v>
          </cell>
          <cell r="P148">
            <v>0</v>
          </cell>
          <cell r="Q148">
            <v>0</v>
          </cell>
          <cell r="R148">
            <v>0.13503599999999999</v>
          </cell>
          <cell r="S148">
            <v>0.13503599999999999</v>
          </cell>
          <cell r="U148">
            <v>148</v>
          </cell>
          <cell r="V148">
            <v>158.4</v>
          </cell>
          <cell r="AB148">
            <v>0</v>
          </cell>
          <cell r="AC148">
            <v>126.72000000000001</v>
          </cell>
          <cell r="AD148">
            <v>0.21706666666666669</v>
          </cell>
          <cell r="AE148">
            <v>0.86826666666666674</v>
          </cell>
          <cell r="AF148">
            <v>0.86826666666666674</v>
          </cell>
          <cell r="AG148">
            <v>0.86826666666666674</v>
          </cell>
          <cell r="AH148">
            <v>1.5</v>
          </cell>
          <cell r="AI148">
            <v>39.159999999999997</v>
          </cell>
          <cell r="AJ148">
            <v>1.99</v>
          </cell>
          <cell r="AK148">
            <v>8</v>
          </cell>
          <cell r="AL148">
            <v>0.18099999999999999</v>
          </cell>
          <cell r="AM148">
            <v>0.01</v>
          </cell>
          <cell r="AN148">
            <v>2.4957374572753908E-2</v>
          </cell>
          <cell r="AO148">
            <v>3.3937499999999995E-2</v>
          </cell>
          <cell r="AP148">
            <v>0.13788604736328125</v>
          </cell>
          <cell r="AQ148">
            <v>0.70037530884191934</v>
          </cell>
          <cell r="AR148">
            <v>1.7055976042797276</v>
          </cell>
          <cell r="AS148">
            <v>0.19652298773944854</v>
          </cell>
          <cell r="AT148">
            <v>2.5001303426881442E-2</v>
          </cell>
          <cell r="AU148">
            <v>4.9958677999635354E-2</v>
          </cell>
          <cell r="AV148">
            <v>1.7943666523799033</v>
          </cell>
          <cell r="AW148">
            <v>46.169824163641962</v>
          </cell>
          <cell r="AX148">
            <v>3.2488752711803209E-2</v>
          </cell>
          <cell r="AY148">
            <v>291.24835936241817</v>
          </cell>
          <cell r="AZ148" t="str">
            <v>70°37'19''</v>
          </cell>
          <cell r="BA148" t="e">
            <v>#VALUE!</v>
          </cell>
          <cell r="BB148">
            <v>1E-3</v>
          </cell>
          <cell r="BC148" t="e">
            <v>#VALUE!</v>
          </cell>
          <cell r="BD148" t="e">
            <v>#VALUE!</v>
          </cell>
          <cell r="BE148" t="e">
            <v>#VALUE!</v>
          </cell>
          <cell r="BF148" t="e">
            <v>#VALUE!</v>
          </cell>
          <cell r="BG148" t="e">
            <v>#VALUE!</v>
          </cell>
          <cell r="BH148" t="e">
            <v>#VALUE!</v>
          </cell>
          <cell r="BI148" t="e">
            <v>#VALUE!</v>
          </cell>
          <cell r="BJ148" t="e">
            <v>#VALUE!</v>
          </cell>
          <cell r="BK148" t="e">
            <v>#VALUE!</v>
          </cell>
          <cell r="BL148" t="e">
            <v>#VALUE!</v>
          </cell>
          <cell r="BM148" t="e">
            <v>#VALUE!</v>
          </cell>
          <cell r="BN148">
            <v>2.9999999999972715E-2</v>
          </cell>
          <cell r="BO148">
            <v>724.22</v>
          </cell>
          <cell r="BP148">
            <v>723.44</v>
          </cell>
          <cell r="BQ148">
            <v>724.40100000000018</v>
          </cell>
          <cell r="BR148">
            <v>723.62100000000009</v>
          </cell>
          <cell r="BS148">
            <v>725</v>
          </cell>
          <cell r="BT148">
            <v>724.4</v>
          </cell>
          <cell r="BU148">
            <v>0</v>
          </cell>
          <cell r="BV148">
            <v>0.59899999999981901</v>
          </cell>
          <cell r="BW148">
            <v>0.77899999999988268</v>
          </cell>
          <cell r="BX148">
            <v>0.77999999999981906</v>
          </cell>
          <cell r="BY148">
            <v>200</v>
          </cell>
          <cell r="BZ148">
            <v>0.4</v>
          </cell>
          <cell r="CA148">
            <v>0</v>
          </cell>
          <cell r="CB148">
            <v>0.68899999999985084</v>
          </cell>
          <cell r="CC148">
            <v>10</v>
          </cell>
          <cell r="CD148" t="e">
            <v>#VALUE!</v>
          </cell>
          <cell r="CE148">
            <v>0</v>
          </cell>
          <cell r="CF148">
            <v>0</v>
          </cell>
          <cell r="CG148">
            <v>0</v>
          </cell>
          <cell r="CH148">
            <v>0</v>
          </cell>
          <cell r="CI148">
            <v>4</v>
          </cell>
          <cell r="CJ148">
            <v>1</v>
          </cell>
          <cell r="CK148">
            <v>0</v>
          </cell>
          <cell r="CL148">
            <v>0</v>
          </cell>
          <cell r="CM148">
            <v>0</v>
          </cell>
          <cell r="CN148">
            <v>0</v>
          </cell>
          <cell r="CO148" t="e">
            <v>#VALUE!</v>
          </cell>
          <cell r="CP148">
            <v>3</v>
          </cell>
          <cell r="CQ148">
            <v>3</v>
          </cell>
          <cell r="DV148" t="str">
            <v>200 mm</v>
          </cell>
          <cell r="DW148">
            <v>39.159999999999997</v>
          </cell>
          <cell r="DX148" t="str">
            <v>-</v>
          </cell>
          <cell r="DY148" t="str">
            <v>PVC</v>
          </cell>
          <cell r="DZ148">
            <v>724.22000000000014</v>
          </cell>
          <cell r="EA148">
            <v>723.44000000000017</v>
          </cell>
        </row>
        <row r="149">
          <cell r="A149">
            <v>82</v>
          </cell>
          <cell r="B149" t="str">
            <v>CO14</v>
          </cell>
          <cell r="C149" t="str">
            <v>CO15</v>
          </cell>
          <cell r="K149">
            <v>0</v>
          </cell>
          <cell r="L149">
            <v>0</v>
          </cell>
          <cell r="M149">
            <v>0</v>
          </cell>
          <cell r="N149">
            <v>0</v>
          </cell>
          <cell r="O149">
            <v>0</v>
          </cell>
          <cell r="P149">
            <v>0</v>
          </cell>
          <cell r="Q149">
            <v>4.3419159999999998E-2</v>
          </cell>
          <cell r="R149">
            <v>0.13503599999999999</v>
          </cell>
          <cell r="S149">
            <v>0.17845516</v>
          </cell>
          <cell r="U149">
            <v>187</v>
          </cell>
          <cell r="V149">
            <v>158.4</v>
          </cell>
          <cell r="AB149">
            <v>0</v>
          </cell>
          <cell r="AC149">
            <v>126.72000000000001</v>
          </cell>
          <cell r="AD149">
            <v>0.27426666666666671</v>
          </cell>
          <cell r="AE149">
            <v>1.0970666666666669</v>
          </cell>
          <cell r="AF149">
            <v>1.0970666666666669</v>
          </cell>
          <cell r="AG149">
            <v>1.0970666666666669</v>
          </cell>
          <cell r="AH149">
            <v>1.5</v>
          </cell>
          <cell r="AI149">
            <v>50.23</v>
          </cell>
          <cell r="AJ149">
            <v>1.95</v>
          </cell>
          <cell r="AK149">
            <v>8</v>
          </cell>
          <cell r="AL149">
            <v>0.18099999999999999</v>
          </cell>
          <cell r="AM149">
            <v>0.01</v>
          </cell>
          <cell r="AN149">
            <v>2.5083038330078126E-2</v>
          </cell>
          <cell r="AO149">
            <v>3.3937499999999995E-2</v>
          </cell>
          <cell r="AP149">
            <v>0.138580322265625</v>
          </cell>
          <cell r="AQ149">
            <v>0.69533394939923665</v>
          </cell>
          <cell r="AR149">
            <v>1.6889269618191654</v>
          </cell>
          <cell r="AS149">
            <v>0.19340306223682716</v>
          </cell>
          <cell r="AT149">
            <v>2.4642675901485226E-2</v>
          </cell>
          <cell r="AU149">
            <v>4.9725714231563356E-2</v>
          </cell>
          <cell r="AV149">
            <v>1.7762412720054706</v>
          </cell>
          <cell r="AW149">
            <v>45.703450346631506</v>
          </cell>
          <cell r="AX149">
            <v>3.2820279182938207E-2</v>
          </cell>
          <cell r="AY149">
            <v>334.67410230162369</v>
          </cell>
          <cell r="AZ149" t="str">
            <v>43°25'33''</v>
          </cell>
          <cell r="BA149" t="e">
            <v>#VALUE!</v>
          </cell>
          <cell r="BB149">
            <v>1E-3</v>
          </cell>
          <cell r="BC149" t="e">
            <v>#VALUE!</v>
          </cell>
          <cell r="BD149" t="e">
            <v>#VALUE!</v>
          </cell>
          <cell r="BE149" t="e">
            <v>#VALUE!</v>
          </cell>
          <cell r="BF149" t="e">
            <v>#VALUE!</v>
          </cell>
          <cell r="BG149" t="e">
            <v>#VALUE!</v>
          </cell>
          <cell r="BH149" t="e">
            <v>#VALUE!</v>
          </cell>
          <cell r="BI149" t="e">
            <v>#VALUE!</v>
          </cell>
          <cell r="BJ149" t="e">
            <v>#VALUE!</v>
          </cell>
          <cell r="BK149" t="e">
            <v>#VALUE!</v>
          </cell>
          <cell r="BL149" t="e">
            <v>#VALUE!</v>
          </cell>
          <cell r="BM149" t="e">
            <v>#VALUE!</v>
          </cell>
          <cell r="BN149">
            <v>3.0000000000086402E-2</v>
          </cell>
          <cell r="BO149">
            <v>723.41</v>
          </cell>
          <cell r="BP149">
            <v>722.43</v>
          </cell>
          <cell r="BQ149">
            <v>723.59100000000024</v>
          </cell>
          <cell r="BR149">
            <v>722.61099999999999</v>
          </cell>
          <cell r="BS149">
            <v>724.4</v>
          </cell>
          <cell r="BT149">
            <v>723.2</v>
          </cell>
          <cell r="BU149">
            <v>0</v>
          </cell>
          <cell r="BV149">
            <v>0.8089999999997417</v>
          </cell>
          <cell r="BW149">
            <v>0.58900000000005548</v>
          </cell>
          <cell r="BX149">
            <v>0.98999999999974175</v>
          </cell>
          <cell r="BY149">
            <v>200</v>
          </cell>
          <cell r="BZ149">
            <v>0.4</v>
          </cell>
          <cell r="CA149">
            <v>0</v>
          </cell>
          <cell r="CB149">
            <v>0.69899999999989859</v>
          </cell>
          <cell r="CC149">
            <v>10</v>
          </cell>
          <cell r="CD149" t="e">
            <v>#VALUE!</v>
          </cell>
          <cell r="CE149">
            <v>0</v>
          </cell>
          <cell r="CF149">
            <v>0</v>
          </cell>
          <cell r="CG149">
            <v>0</v>
          </cell>
          <cell r="CH149">
            <v>0</v>
          </cell>
          <cell r="CI149">
            <v>4</v>
          </cell>
          <cell r="CJ149">
            <v>1</v>
          </cell>
          <cell r="CK149">
            <v>0</v>
          </cell>
          <cell r="CL149">
            <v>0</v>
          </cell>
          <cell r="CM149">
            <v>0</v>
          </cell>
          <cell r="CN149">
            <v>0</v>
          </cell>
          <cell r="CO149" t="e">
            <v>#VALUE!</v>
          </cell>
          <cell r="CP149">
            <v>3</v>
          </cell>
          <cell r="CQ149">
            <v>3</v>
          </cell>
          <cell r="DV149" t="str">
            <v>200 mm</v>
          </cell>
          <cell r="DW149">
            <v>50.23</v>
          </cell>
          <cell r="DX149" t="str">
            <v>-</v>
          </cell>
          <cell r="DY149" t="str">
            <v>PVC</v>
          </cell>
          <cell r="DZ149">
            <v>723.4100000000002</v>
          </cell>
          <cell r="EA149">
            <v>722.43000000000018</v>
          </cell>
        </row>
        <row r="150">
          <cell r="A150">
            <v>83</v>
          </cell>
          <cell r="B150" t="str">
            <v>CO15</v>
          </cell>
          <cell r="C150" t="str">
            <v>C53</v>
          </cell>
          <cell r="K150">
            <v>0</v>
          </cell>
          <cell r="L150">
            <v>0</v>
          </cell>
          <cell r="M150">
            <v>0</v>
          </cell>
          <cell r="N150">
            <v>0</v>
          </cell>
          <cell r="O150">
            <v>0</v>
          </cell>
          <cell r="P150">
            <v>0</v>
          </cell>
          <cell r="R150">
            <v>0.17845516</v>
          </cell>
          <cell r="S150">
            <v>0.17845516</v>
          </cell>
          <cell r="U150">
            <v>201</v>
          </cell>
          <cell r="V150">
            <v>158.4</v>
          </cell>
          <cell r="AB150">
            <v>0</v>
          </cell>
          <cell r="AC150">
            <v>126.72000000000001</v>
          </cell>
          <cell r="AD150">
            <v>0.29480000000000001</v>
          </cell>
          <cell r="AE150">
            <v>1.1792</v>
          </cell>
          <cell r="AF150">
            <v>1.1792</v>
          </cell>
          <cell r="AG150">
            <v>1.1792</v>
          </cell>
          <cell r="AH150">
            <v>1.5</v>
          </cell>
          <cell r="AI150">
            <v>9.7100000000000009</v>
          </cell>
          <cell r="AJ150">
            <v>1.96</v>
          </cell>
          <cell r="AK150">
            <v>8</v>
          </cell>
          <cell r="AL150">
            <v>0.18099999999999999</v>
          </cell>
          <cell r="AM150">
            <v>0.01</v>
          </cell>
          <cell r="AN150">
            <v>2.5051277160644533E-2</v>
          </cell>
          <cell r="AO150">
            <v>3.3937499999999995E-2</v>
          </cell>
          <cell r="AP150">
            <v>0.13840484619140625</v>
          </cell>
          <cell r="AQ150">
            <v>0.69659983392692426</v>
          </cell>
          <cell r="AR150">
            <v>1.6931111404511063</v>
          </cell>
          <cell r="AS150">
            <v>0.19418403690886973</v>
          </cell>
          <cell r="AT150">
            <v>2.4732483620133458E-2</v>
          </cell>
          <cell r="AU150">
            <v>4.9783760780777994E-2</v>
          </cell>
          <cell r="AV150">
            <v>1.7807899126721753</v>
          </cell>
          <cell r="AW150">
            <v>45.8204888234037</v>
          </cell>
          <cell r="AX150">
            <v>3.2736446915290131E-2</v>
          </cell>
          <cell r="AY150">
            <v>304.94302493606335</v>
          </cell>
          <cell r="AZ150" t="str">
            <v>29°43'52''</v>
          </cell>
          <cell r="BA150" t="e">
            <v>#VALUE!</v>
          </cell>
          <cell r="BB150">
            <v>0</v>
          </cell>
          <cell r="BC150">
            <v>0</v>
          </cell>
          <cell r="BD150">
            <v>0</v>
          </cell>
          <cell r="BE150">
            <v>0</v>
          </cell>
          <cell r="BF150">
            <v>0</v>
          </cell>
          <cell r="BG150" t="e">
            <v>#VALUE!</v>
          </cell>
          <cell r="BH150" t="e">
            <v>#VALUE!</v>
          </cell>
          <cell r="BI150" t="e">
            <v>#VALUE!</v>
          </cell>
          <cell r="BJ150" t="e">
            <v>#VALUE!</v>
          </cell>
          <cell r="BK150" t="e">
            <v>#VALUE!</v>
          </cell>
          <cell r="BL150" t="e">
            <v>#VALUE!</v>
          </cell>
          <cell r="BM150" t="e">
            <v>#VALUE!</v>
          </cell>
          <cell r="BN150">
            <v>2.9999999999972715E-2</v>
          </cell>
          <cell r="BO150">
            <v>722.4</v>
          </cell>
          <cell r="BP150">
            <v>722.21</v>
          </cell>
          <cell r="BQ150">
            <v>722.58100000000024</v>
          </cell>
          <cell r="BR150">
            <v>722.39100000000008</v>
          </cell>
          <cell r="BS150">
            <v>723.2</v>
          </cell>
          <cell r="BT150">
            <v>724</v>
          </cell>
          <cell r="BU150">
            <v>0</v>
          </cell>
          <cell r="BV150">
            <v>0.61899999999980082</v>
          </cell>
          <cell r="BW150">
            <v>1.6089999999999236</v>
          </cell>
          <cell r="BX150">
            <v>0.79999999999980087</v>
          </cell>
          <cell r="BY150">
            <v>200</v>
          </cell>
          <cell r="BZ150">
            <v>0.4</v>
          </cell>
          <cell r="CA150">
            <v>0</v>
          </cell>
          <cell r="CB150">
            <v>1.1139999999998622</v>
          </cell>
          <cell r="CC150">
            <v>10</v>
          </cell>
          <cell r="CD150" t="e">
            <v>#VALUE!</v>
          </cell>
          <cell r="CE150">
            <v>0</v>
          </cell>
          <cell r="CF150">
            <v>0</v>
          </cell>
          <cell r="CG150">
            <v>0</v>
          </cell>
          <cell r="CH150">
            <v>0</v>
          </cell>
          <cell r="CI150">
            <v>4</v>
          </cell>
          <cell r="CJ150">
            <v>1</v>
          </cell>
          <cell r="CK150">
            <v>0</v>
          </cell>
          <cell r="CL150">
            <v>0</v>
          </cell>
          <cell r="CM150">
            <v>0</v>
          </cell>
          <cell r="CN150">
            <v>0</v>
          </cell>
          <cell r="CO150" t="e">
            <v>#VALUE!</v>
          </cell>
          <cell r="CP150">
            <v>3</v>
          </cell>
          <cell r="CQ150">
            <v>3</v>
          </cell>
          <cell r="DV150" t="str">
            <v>200 mm</v>
          </cell>
          <cell r="DW150">
            <v>9.7100000000000009</v>
          </cell>
          <cell r="DX150" t="str">
            <v>-</v>
          </cell>
          <cell r="DY150" t="str">
            <v>PVC</v>
          </cell>
          <cell r="DZ150">
            <v>722.4000000000002</v>
          </cell>
          <cell r="EA150">
            <v>722.21000000000015</v>
          </cell>
        </row>
        <row r="151">
          <cell r="O151">
            <v>0</v>
          </cell>
          <cell r="AC151">
            <v>0</v>
          </cell>
          <cell r="AD151">
            <v>0</v>
          </cell>
        </row>
        <row r="152">
          <cell r="A152" t="str">
            <v>Alc. Simpl.margen derecha BA</v>
          </cell>
          <cell r="O152">
            <v>0</v>
          </cell>
          <cell r="AC152">
            <v>0</v>
          </cell>
        </row>
        <row r="153">
          <cell r="O153">
            <v>0</v>
          </cell>
          <cell r="AC153">
            <v>0</v>
          </cell>
          <cell r="AD153">
            <v>0</v>
          </cell>
        </row>
        <row r="154">
          <cell r="A154">
            <v>84</v>
          </cell>
          <cell r="B154" t="str">
            <v>CBA1</v>
          </cell>
          <cell r="C154" t="str">
            <v>CBA2</v>
          </cell>
          <cell r="D154">
            <v>3.3433499999999998E-2</v>
          </cell>
          <cell r="F154">
            <v>3.3433499999999998E-2</v>
          </cell>
          <cell r="G154">
            <v>2.33</v>
          </cell>
          <cell r="H154">
            <v>2</v>
          </cell>
          <cell r="I154">
            <v>0.5</v>
          </cell>
          <cell r="J154">
            <v>25</v>
          </cell>
          <cell r="K154">
            <v>0</v>
          </cell>
          <cell r="L154">
            <v>5</v>
          </cell>
          <cell r="M154">
            <v>10</v>
          </cell>
          <cell r="N154">
            <v>190.32831544687943</v>
          </cell>
          <cell r="O154">
            <v>0.63638797023563454</v>
          </cell>
          <cell r="P154">
            <v>4.0495541303298568</v>
          </cell>
          <cell r="Q154">
            <v>3.3433499999999998E-2</v>
          </cell>
          <cell r="R154">
            <v>0</v>
          </cell>
          <cell r="S154">
            <v>3.3433499999999998E-2</v>
          </cell>
          <cell r="U154">
            <v>95</v>
          </cell>
          <cell r="V154">
            <v>158.4</v>
          </cell>
          <cell r="Y154">
            <v>0</v>
          </cell>
          <cell r="AB154">
            <v>0</v>
          </cell>
          <cell r="AC154">
            <v>126.72000000000001</v>
          </cell>
          <cell r="AD154">
            <v>0.13933333333333334</v>
          </cell>
          <cell r="AE154">
            <v>0.55733333333333335</v>
          </cell>
          <cell r="AF154">
            <v>0.55733333333333335</v>
          </cell>
          <cell r="AG154">
            <v>0.55733333333333335</v>
          </cell>
          <cell r="AH154">
            <v>5.5495541303298568</v>
          </cell>
          <cell r="AI154">
            <v>24.19</v>
          </cell>
          <cell r="AJ154">
            <v>17.78</v>
          </cell>
          <cell r="AK154">
            <v>10</v>
          </cell>
          <cell r="AL154">
            <v>0.25</v>
          </cell>
          <cell r="AM154">
            <v>1.4E-2</v>
          </cell>
          <cell r="AN154">
            <v>2.959442138671875E-2</v>
          </cell>
          <cell r="AO154">
            <v>5.859375E-2</v>
          </cell>
          <cell r="AP154">
            <v>0.118377685546875</v>
          </cell>
          <cell r="AQ154">
            <v>1.6966264320212219</v>
          </cell>
          <cell r="AR154">
            <v>3.8033607035837083</v>
          </cell>
          <cell r="AS154">
            <v>2.1284530194315638</v>
          </cell>
          <cell r="AT154">
            <v>0.14671464066427431</v>
          </cell>
          <cell r="AU154">
            <v>0.17630906205099306</v>
          </cell>
          <cell r="AV154">
            <v>4.7514932476149028</v>
          </cell>
          <cell r="AW154">
            <v>233.23837937950759</v>
          </cell>
          <cell r="AX154">
            <v>2.379348606817426E-2</v>
          </cell>
          <cell r="AY154">
            <v>275.32609482509065</v>
          </cell>
          <cell r="AZ154" t="e">
            <v>#REF!</v>
          </cell>
          <cell r="BA154" t="e">
            <v>#REF!</v>
          </cell>
          <cell r="BB154" t="e">
            <v>#REF!</v>
          </cell>
          <cell r="BC154" t="e">
            <v>#REF!</v>
          </cell>
          <cell r="BD154" t="e">
            <v>#REF!</v>
          </cell>
          <cell r="BE154" t="e">
            <v>#REF!</v>
          </cell>
          <cell r="BF154" t="e">
            <v>#REF!</v>
          </cell>
          <cell r="BG154" t="e">
            <v>#REF!</v>
          </cell>
          <cell r="BH154" t="e">
            <v>#REF!</v>
          </cell>
          <cell r="BI154" t="e">
            <v>#REF!</v>
          </cell>
          <cell r="BJ154" t="e">
            <v>#REF!</v>
          </cell>
          <cell r="BK154" t="e">
            <v>#REF!</v>
          </cell>
          <cell r="BL154" t="e">
            <v>#REF!</v>
          </cell>
          <cell r="BM154" t="e">
            <v>#REF!</v>
          </cell>
          <cell r="BO154">
            <v>749.2</v>
          </cell>
          <cell r="BP154">
            <v>744.9</v>
          </cell>
          <cell r="BQ154">
            <v>749.45</v>
          </cell>
          <cell r="BR154">
            <v>745.15</v>
          </cell>
          <cell r="BS154">
            <v>750</v>
          </cell>
          <cell r="BT154">
            <v>745.7</v>
          </cell>
          <cell r="BU154">
            <v>0</v>
          </cell>
          <cell r="BV154">
            <v>0.54999999999995453</v>
          </cell>
          <cell r="BW154">
            <v>0.55000000000006821</v>
          </cell>
          <cell r="BX154">
            <v>0.79999999999995453</v>
          </cell>
          <cell r="BY154">
            <v>250</v>
          </cell>
          <cell r="BZ154">
            <v>0.83750000000000002</v>
          </cell>
          <cell r="CA154">
            <v>0.3125</v>
          </cell>
          <cell r="CB154">
            <v>0.55000000000001137</v>
          </cell>
          <cell r="CC154">
            <v>3</v>
          </cell>
          <cell r="CD154" t="e">
            <v>#VALUE!</v>
          </cell>
          <cell r="CE154" t="e">
            <v>#VALUE!</v>
          </cell>
          <cell r="CF154">
            <v>0</v>
          </cell>
          <cell r="CG154">
            <v>0</v>
          </cell>
          <cell r="CH154" t="e">
            <v>#VALUE!</v>
          </cell>
          <cell r="CI154">
            <v>2</v>
          </cell>
          <cell r="CJ154">
            <v>1</v>
          </cell>
          <cell r="CK154">
            <v>1.5</v>
          </cell>
          <cell r="CL154" t="e">
            <v>#VALUE!</v>
          </cell>
          <cell r="CM154" t="e">
            <v>#VALUE!</v>
          </cell>
          <cell r="CN154" t="e">
            <v>#VALUE!</v>
          </cell>
          <cell r="CO154">
            <v>0</v>
          </cell>
          <cell r="CP154">
            <v>3</v>
          </cell>
          <cell r="CQ154">
            <v>3</v>
          </cell>
          <cell r="DV154" t="str">
            <v>250 mm</v>
          </cell>
          <cell r="DW154">
            <v>24.19</v>
          </cell>
          <cell r="DX154" t="str">
            <v>1</v>
          </cell>
          <cell r="DY154" t="str">
            <v>CS</v>
          </cell>
          <cell r="DZ154">
            <v>749.2</v>
          </cell>
          <cell r="EA154">
            <v>744.90000000000009</v>
          </cell>
        </row>
        <row r="155">
          <cell r="A155">
            <v>85</v>
          </cell>
          <cell r="B155" t="str">
            <v>CBA2</v>
          </cell>
          <cell r="C155" t="str">
            <v>CBA3</v>
          </cell>
          <cell r="D155">
            <v>4.1540000000000001E-2</v>
          </cell>
          <cell r="E155">
            <v>3.3433499999999998E-2</v>
          </cell>
          <cell r="F155">
            <v>7.4973499999999998E-2</v>
          </cell>
          <cell r="G155">
            <v>2.33</v>
          </cell>
          <cell r="K155">
            <v>0.24515138179700377</v>
          </cell>
          <cell r="L155">
            <v>10.245151381797005</v>
          </cell>
          <cell r="M155">
            <v>10.245151381797005</v>
          </cell>
          <cell r="N155">
            <v>187.75915398445784</v>
          </cell>
          <cell r="O155">
            <v>0.63504840827043008</v>
          </cell>
          <cell r="P155">
            <v>12.989105763007583</v>
          </cell>
          <cell r="Q155">
            <v>4.1540000000000001E-2</v>
          </cell>
          <cell r="R155">
            <v>3.3433499999999998E-2</v>
          </cell>
          <cell r="S155">
            <v>0.108407</v>
          </cell>
          <cell r="U155">
            <v>98</v>
          </cell>
          <cell r="V155">
            <v>158.4</v>
          </cell>
          <cell r="Y155">
            <v>0</v>
          </cell>
          <cell r="AB155">
            <v>0</v>
          </cell>
          <cell r="AC155">
            <v>126.72000000000001</v>
          </cell>
          <cell r="AD155">
            <v>0.14373333333333335</v>
          </cell>
          <cell r="AE155">
            <v>0.57493333333333341</v>
          </cell>
          <cell r="AF155">
            <v>0.57493333333333341</v>
          </cell>
          <cell r="AG155">
            <v>0.57493333333333341</v>
          </cell>
          <cell r="AH155">
            <v>14.489105763007583</v>
          </cell>
          <cell r="AI155">
            <v>30.470000000000002</v>
          </cell>
          <cell r="AJ155">
            <v>15</v>
          </cell>
          <cell r="AK155">
            <v>10</v>
          </cell>
          <cell r="AL155">
            <v>0.25</v>
          </cell>
          <cell r="AM155">
            <v>1.4E-2</v>
          </cell>
          <cell r="AN155">
            <v>4.963994026184082E-2</v>
          </cell>
          <cell r="AO155">
            <v>9.5703125E-2</v>
          </cell>
          <cell r="AP155">
            <v>0.19855976104736328</v>
          </cell>
          <cell r="AQ155">
            <v>2.0946840061411178</v>
          </cell>
          <cell r="AR155">
            <v>3.5881749421264524</v>
          </cell>
          <cell r="AS155">
            <v>2.7691151840807038</v>
          </cell>
          <cell r="AT155">
            <v>0.22363410222137625</v>
          </cell>
          <cell r="AU155">
            <v>0.27327404248321707</v>
          </cell>
          <cell r="AV155">
            <v>4.3642524825943241</v>
          </cell>
          <cell r="AW155">
            <v>214.22974277702102</v>
          </cell>
          <cell r="AX155">
            <v>6.7633492787639818E-2</v>
          </cell>
          <cell r="AY155">
            <v>264.66259627233711</v>
          </cell>
          <cell r="AZ155" t="str">
            <v>10°39'49''</v>
          </cell>
          <cell r="BA155" t="e">
            <v>#VALUE!</v>
          </cell>
          <cell r="BB155">
            <v>9.7000000000000003E-2</v>
          </cell>
          <cell r="BC155" t="e">
            <v>#VALUE!</v>
          </cell>
          <cell r="BD155" t="e">
            <v>#VALUE!</v>
          </cell>
          <cell r="BE155" t="e">
            <v>#VALUE!</v>
          </cell>
          <cell r="BF155" t="e">
            <v>#VALUE!</v>
          </cell>
          <cell r="BG155" t="e">
            <v>#VALUE!</v>
          </cell>
          <cell r="BH155" t="e">
            <v>#VALUE!</v>
          </cell>
          <cell r="BI155" t="e">
            <v>#VALUE!</v>
          </cell>
          <cell r="BJ155" t="e">
            <v>#VALUE!</v>
          </cell>
          <cell r="BK155" t="e">
            <v>#VALUE!</v>
          </cell>
          <cell r="BL155" t="e">
            <v>#VALUE!</v>
          </cell>
          <cell r="BM155" t="e">
            <v>#VALUE!</v>
          </cell>
          <cell r="BN155">
            <v>2.9999999999972715E-2</v>
          </cell>
          <cell r="BO155">
            <v>744.87</v>
          </cell>
          <cell r="BP155">
            <v>740.3</v>
          </cell>
          <cell r="BQ155">
            <v>745.12000000000012</v>
          </cell>
          <cell r="BR155">
            <v>740.55</v>
          </cell>
          <cell r="BS155">
            <v>745.7</v>
          </cell>
          <cell r="BT155">
            <v>741.1</v>
          </cell>
          <cell r="BU155">
            <v>0</v>
          </cell>
          <cell r="BV155">
            <v>0.57999999999992724</v>
          </cell>
          <cell r="BW155">
            <v>0.55000000000006821</v>
          </cell>
          <cell r="BX155">
            <v>0.82999999999992724</v>
          </cell>
          <cell r="BY155">
            <v>250</v>
          </cell>
          <cell r="BZ155">
            <v>0.83750000000000002</v>
          </cell>
          <cell r="CA155">
            <v>0.3125</v>
          </cell>
          <cell r="CB155">
            <v>0.56499999999999773</v>
          </cell>
          <cell r="CC155">
            <v>3</v>
          </cell>
          <cell r="CD155" t="e">
            <v>#VALUE!</v>
          </cell>
          <cell r="CE155" t="e">
            <v>#VALUE!</v>
          </cell>
          <cell r="CF155">
            <v>0</v>
          </cell>
          <cell r="CG155">
            <v>0</v>
          </cell>
          <cell r="CH155" t="e">
            <v>#VALUE!</v>
          </cell>
          <cell r="CI155">
            <v>2</v>
          </cell>
          <cell r="CJ155">
            <v>1</v>
          </cell>
          <cell r="CK155">
            <v>1.5</v>
          </cell>
          <cell r="CL155" t="e">
            <v>#VALUE!</v>
          </cell>
          <cell r="CM155" t="e">
            <v>#VALUE!</v>
          </cell>
          <cell r="CN155" t="e">
            <v>#VALUE!</v>
          </cell>
          <cell r="CO155">
            <v>0</v>
          </cell>
          <cell r="CP155">
            <v>3</v>
          </cell>
          <cell r="CQ155">
            <v>3</v>
          </cell>
          <cell r="DV155" t="str">
            <v>250 mm</v>
          </cell>
          <cell r="DW155">
            <v>30.470000000000002</v>
          </cell>
          <cell r="DX155" t="str">
            <v>1</v>
          </cell>
          <cell r="DY155" t="str">
            <v>CS</v>
          </cell>
          <cell r="DZ155">
            <v>744.87000000000012</v>
          </cell>
          <cell r="EA155">
            <v>740.30000000000007</v>
          </cell>
        </row>
        <row r="156">
          <cell r="A156">
            <v>86</v>
          </cell>
          <cell r="B156" t="str">
            <v>CBA3</v>
          </cell>
          <cell r="C156" t="str">
            <v>CBA4</v>
          </cell>
          <cell r="D156">
            <v>1.70125E-2</v>
          </cell>
          <cell r="E156">
            <v>7.4973499999999998E-2</v>
          </cell>
          <cell r="F156">
            <v>9.1985999999999998E-2</v>
          </cell>
          <cell r="G156">
            <v>2.33</v>
          </cell>
          <cell r="K156">
            <v>7.7159092018957251E-2</v>
          </cell>
          <cell r="L156">
            <v>10.322310473815962</v>
          </cell>
          <cell r="M156">
            <v>10.322310473815962</v>
          </cell>
          <cell r="N156">
            <v>186.970000425059</v>
          </cell>
          <cell r="O156">
            <v>0.6318290043290048</v>
          </cell>
          <cell r="P156">
            <v>23.855694267170865</v>
          </cell>
          <cell r="Q156">
            <v>1.70125E-2</v>
          </cell>
          <cell r="R156">
            <v>7.4973499999999998E-2</v>
          </cell>
          <cell r="S156">
            <v>0.20039299999999999</v>
          </cell>
          <cell r="U156">
            <v>98</v>
          </cell>
          <cell r="V156">
            <v>158.4</v>
          </cell>
          <cell r="Y156">
            <v>0</v>
          </cell>
          <cell r="AB156">
            <v>0</v>
          </cell>
          <cell r="AC156">
            <v>126.72000000000001</v>
          </cell>
          <cell r="AD156">
            <v>0.14373333333333335</v>
          </cell>
          <cell r="AE156">
            <v>0.57493333333333341</v>
          </cell>
          <cell r="AF156">
            <v>0.57493333333333341</v>
          </cell>
          <cell r="AG156">
            <v>0.57493333333333341</v>
          </cell>
          <cell r="AH156">
            <v>25.355694267170865</v>
          </cell>
          <cell r="AI156">
            <v>9.24</v>
          </cell>
          <cell r="AJ156">
            <v>8.33</v>
          </cell>
          <cell r="AK156">
            <v>10</v>
          </cell>
          <cell r="AL156">
            <v>0.25</v>
          </cell>
          <cell r="AM156">
            <v>1.4E-2</v>
          </cell>
          <cell r="AN156">
            <v>7.6196193695068359E-2</v>
          </cell>
          <cell r="AO156">
            <v>0.12890625</v>
          </cell>
          <cell r="AP156">
            <v>0.30478477478027344</v>
          </cell>
          <cell r="AQ156">
            <v>2.0027888721276828</v>
          </cell>
          <cell r="AR156">
            <v>2.7240702835983015</v>
          </cell>
          <cell r="AS156">
            <v>2.2389811896465623</v>
          </cell>
          <cell r="AT156">
            <v>0.20444257218748599</v>
          </cell>
          <cell r="AU156">
            <v>0.28063876588255432</v>
          </cell>
          <cell r="AV156">
            <v>3.252271091264789</v>
          </cell>
          <cell r="AW156">
            <v>159.64548387187378</v>
          </cell>
          <cell r="AX156">
            <v>0.15882500182417006</v>
          </cell>
          <cell r="AY156">
            <v>284.18977618477481</v>
          </cell>
          <cell r="AZ156" t="str">
            <v>19°31'38''</v>
          </cell>
          <cell r="BA156" t="e">
            <v>#VALUE!</v>
          </cell>
          <cell r="BB156">
            <v>7.0000000000000001E-3</v>
          </cell>
          <cell r="BC156" t="e">
            <v>#VALUE!</v>
          </cell>
          <cell r="BD156" t="e">
            <v>#VALUE!</v>
          </cell>
          <cell r="BE156" t="e">
            <v>#VALUE!</v>
          </cell>
          <cell r="BF156" t="e">
            <v>#VALUE!</v>
          </cell>
          <cell r="BG156" t="e">
            <v>#VALUE!</v>
          </cell>
          <cell r="BH156" t="e">
            <v>#VALUE!</v>
          </cell>
          <cell r="BI156" t="e">
            <v>#VALUE!</v>
          </cell>
          <cell r="BJ156" t="e">
            <v>#VALUE!</v>
          </cell>
          <cell r="BK156" t="e">
            <v>#VALUE!</v>
          </cell>
          <cell r="BL156" t="e">
            <v>#VALUE!</v>
          </cell>
          <cell r="BM156" t="e">
            <v>#VALUE!</v>
          </cell>
          <cell r="BN156">
            <v>2.9999999999972715E-2</v>
          </cell>
          <cell r="BO156">
            <v>740.27</v>
          </cell>
          <cell r="BP156">
            <v>739.5</v>
          </cell>
          <cell r="BQ156">
            <v>740.5200000000001</v>
          </cell>
          <cell r="BR156">
            <v>739.75</v>
          </cell>
          <cell r="BS156">
            <v>741.1</v>
          </cell>
          <cell r="BT156">
            <v>740.3</v>
          </cell>
          <cell r="BU156">
            <v>0</v>
          </cell>
          <cell r="BV156">
            <v>0.57999999999992724</v>
          </cell>
          <cell r="BW156">
            <v>0.54999999999995453</v>
          </cell>
          <cell r="BX156">
            <v>0.82999999999992724</v>
          </cell>
          <cell r="BY156">
            <v>250</v>
          </cell>
          <cell r="BZ156">
            <v>0.83750000000000002</v>
          </cell>
          <cell r="CA156">
            <v>0.3125</v>
          </cell>
          <cell r="CB156">
            <v>0.56499999999994088</v>
          </cell>
          <cell r="CC156">
            <v>4</v>
          </cell>
          <cell r="CD156" t="e">
            <v>#VALUE!</v>
          </cell>
          <cell r="CE156" t="e">
            <v>#VALUE!</v>
          </cell>
          <cell r="CF156">
            <v>0</v>
          </cell>
          <cell r="CG156">
            <v>0</v>
          </cell>
          <cell r="CH156" t="e">
            <v>#VALUE!</v>
          </cell>
          <cell r="CI156">
            <v>2</v>
          </cell>
          <cell r="CJ156">
            <v>1</v>
          </cell>
          <cell r="CK156">
            <v>1.5</v>
          </cell>
          <cell r="CL156" t="e">
            <v>#VALUE!</v>
          </cell>
          <cell r="CM156" t="e">
            <v>#VALUE!</v>
          </cell>
          <cell r="CN156" t="e">
            <v>#VALUE!</v>
          </cell>
          <cell r="CO156">
            <v>0</v>
          </cell>
          <cell r="CP156">
            <v>3</v>
          </cell>
          <cell r="CQ156">
            <v>3</v>
          </cell>
          <cell r="DV156" t="str">
            <v>250 mm</v>
          </cell>
          <cell r="DW156">
            <v>9.24</v>
          </cell>
          <cell r="DX156" t="str">
            <v>1</v>
          </cell>
          <cell r="DY156" t="str">
            <v>CS</v>
          </cell>
          <cell r="DZ156">
            <v>740.2700000000001</v>
          </cell>
          <cell r="EA156">
            <v>739.50000000000011</v>
          </cell>
        </row>
        <row r="157">
          <cell r="A157">
            <v>87</v>
          </cell>
          <cell r="B157" t="str">
            <v>CBA4</v>
          </cell>
          <cell r="C157" t="str">
            <v>CBA5</v>
          </cell>
          <cell r="D157">
            <v>5.8992999999999997E-2</v>
          </cell>
          <cell r="E157">
            <v>9.1985999999999998E-2</v>
          </cell>
          <cell r="F157">
            <v>0.150979</v>
          </cell>
          <cell r="G157">
            <v>2.33</v>
          </cell>
          <cell r="K157">
            <v>0.25511289054092862</v>
          </cell>
          <cell r="L157">
            <v>10.577423364356891</v>
          </cell>
          <cell r="M157">
            <v>10.577423364356891</v>
          </cell>
          <cell r="N157">
            <v>184.42410444968903</v>
          </cell>
          <cell r="O157">
            <v>0.63318900126422251</v>
          </cell>
          <cell r="P157">
            <v>41.486314475903882</v>
          </cell>
          <cell r="Q157">
            <v>5.8992999999999997E-2</v>
          </cell>
          <cell r="R157">
            <v>9.1985999999999998E-2</v>
          </cell>
          <cell r="S157">
            <v>0.35137200000000002</v>
          </cell>
          <cell r="U157">
            <v>104</v>
          </cell>
          <cell r="V157">
            <v>158.4</v>
          </cell>
          <cell r="Y157">
            <v>0</v>
          </cell>
          <cell r="AB157">
            <v>0</v>
          </cell>
          <cell r="AC157">
            <v>126.72000000000001</v>
          </cell>
          <cell r="AD157">
            <v>0.15253333333333335</v>
          </cell>
          <cell r="AE157">
            <v>0.61013333333333342</v>
          </cell>
          <cell r="AF157">
            <v>0.61013333333333342</v>
          </cell>
          <cell r="AG157">
            <v>0.61013333333333342</v>
          </cell>
          <cell r="AH157">
            <v>42.986314475903882</v>
          </cell>
          <cell r="AI157">
            <v>39.549999999999997</v>
          </cell>
          <cell r="AJ157">
            <v>11.3</v>
          </cell>
          <cell r="AK157">
            <v>10</v>
          </cell>
          <cell r="AL157">
            <v>0.25</v>
          </cell>
          <cell r="AM157">
            <v>1.4E-2</v>
          </cell>
          <cell r="AN157">
            <v>9.2584133148193359E-2</v>
          </cell>
          <cell r="AO157">
            <v>0.1689453125</v>
          </cell>
          <cell r="AP157">
            <v>0.37033653259277344</v>
          </cell>
          <cell r="AQ157">
            <v>2.6002675345564819</v>
          </cell>
          <cell r="AR157">
            <v>3.1700337357568622</v>
          </cell>
          <cell r="AS157">
            <v>3.5844521514902867</v>
          </cell>
          <cell r="AT157">
            <v>0.34461729109421224</v>
          </cell>
          <cell r="AU157">
            <v>0.4372014242424056</v>
          </cell>
          <cell r="AV157">
            <v>3.7879432147247329</v>
          </cell>
          <cell r="AW157">
            <v>185.94022774366445</v>
          </cell>
          <cell r="AX157">
            <v>0.23118350987051836</v>
          </cell>
          <cell r="AY157">
            <v>285.1953942697661</v>
          </cell>
          <cell r="AZ157" t="str">
            <v>01°00'20''</v>
          </cell>
          <cell r="BA157" t="e">
            <v>#VALUE!</v>
          </cell>
          <cell r="BB157">
            <v>0.157</v>
          </cell>
          <cell r="BC157" t="e">
            <v>#VALUE!</v>
          </cell>
          <cell r="BD157" t="e">
            <v>#VALUE!</v>
          </cell>
          <cell r="BE157" t="e">
            <v>#VALUE!</v>
          </cell>
          <cell r="BF157" t="e">
            <v>#VALUE!</v>
          </cell>
          <cell r="BG157" t="e">
            <v>#VALUE!</v>
          </cell>
          <cell r="BH157" t="e">
            <v>#VALUE!</v>
          </cell>
          <cell r="BI157" t="e">
            <v>#VALUE!</v>
          </cell>
          <cell r="BJ157" t="e">
            <v>#VALUE!</v>
          </cell>
          <cell r="BK157" t="e">
            <v>#VALUE!</v>
          </cell>
          <cell r="BL157" t="e">
            <v>#VALUE!</v>
          </cell>
          <cell r="BM157" t="e">
            <v>#VALUE!</v>
          </cell>
          <cell r="BN157">
            <v>2.9999999999972715E-2</v>
          </cell>
          <cell r="BO157">
            <v>739.47</v>
          </cell>
          <cell r="BP157">
            <v>735</v>
          </cell>
          <cell r="BQ157">
            <v>739.72000000000014</v>
          </cell>
          <cell r="BR157">
            <v>735.25</v>
          </cell>
          <cell r="BS157">
            <v>740.3</v>
          </cell>
          <cell r="BT157">
            <v>735.8</v>
          </cell>
          <cell r="BU157">
            <v>0</v>
          </cell>
          <cell r="BV157">
            <v>0.57999999999981355</v>
          </cell>
          <cell r="BW157">
            <v>0.54999999999995453</v>
          </cell>
          <cell r="BX157">
            <v>0.82999999999981355</v>
          </cell>
          <cell r="BY157">
            <v>250</v>
          </cell>
          <cell r="BZ157">
            <v>0.83750000000000002</v>
          </cell>
          <cell r="CA157">
            <v>0.3125</v>
          </cell>
          <cell r="CB157">
            <v>0.56499999999988404</v>
          </cell>
          <cell r="CC157">
            <v>5</v>
          </cell>
          <cell r="CD157" t="e">
            <v>#VALUE!</v>
          </cell>
          <cell r="CE157" t="e">
            <v>#VALUE!</v>
          </cell>
          <cell r="CF157">
            <v>0</v>
          </cell>
          <cell r="CG157">
            <v>0</v>
          </cell>
          <cell r="CH157" t="e">
            <v>#VALUE!</v>
          </cell>
          <cell r="CI157">
            <v>2</v>
          </cell>
          <cell r="CJ157">
            <v>1</v>
          </cell>
          <cell r="CK157">
            <v>1.5</v>
          </cell>
          <cell r="CL157" t="e">
            <v>#VALUE!</v>
          </cell>
          <cell r="CM157" t="e">
            <v>#VALUE!</v>
          </cell>
          <cell r="CN157" t="e">
            <v>#VALUE!</v>
          </cell>
          <cell r="CO157">
            <v>0</v>
          </cell>
          <cell r="CP157">
            <v>3</v>
          </cell>
          <cell r="CQ157">
            <v>3</v>
          </cell>
          <cell r="DV157" t="str">
            <v>250 mm</v>
          </cell>
          <cell r="DW157">
            <v>39.549999999999997</v>
          </cell>
          <cell r="DX157" t="str">
            <v>1</v>
          </cell>
          <cell r="DY157" t="str">
            <v>CS</v>
          </cell>
          <cell r="DZ157">
            <v>739.47000000000014</v>
          </cell>
          <cell r="EA157">
            <v>735.00000000000011</v>
          </cell>
        </row>
        <row r="158">
          <cell r="A158">
            <v>88</v>
          </cell>
          <cell r="B158" t="str">
            <v>CBA5</v>
          </cell>
          <cell r="C158" t="str">
            <v>CBA6</v>
          </cell>
          <cell r="D158">
            <v>2.7105000000000001E-2</v>
          </cell>
          <cell r="E158">
            <v>0.150979</v>
          </cell>
          <cell r="F158">
            <v>0.17808399999999999</v>
          </cell>
          <cell r="G158">
            <v>2.33</v>
          </cell>
          <cell r="K158">
            <v>8.0238581547356205E-2</v>
          </cell>
          <cell r="L158">
            <v>10.657661945904247</v>
          </cell>
          <cell r="M158">
            <v>10.657661945904247</v>
          </cell>
          <cell r="N158">
            <v>183.64280443457844</v>
          </cell>
          <cell r="O158">
            <v>0.64062192454893374</v>
          </cell>
          <cell r="P158">
            <v>62.437114718422492</v>
          </cell>
          <cell r="Q158">
            <v>2.7105000000000001E-2</v>
          </cell>
          <cell r="R158">
            <v>0.150979</v>
          </cell>
          <cell r="S158">
            <v>0.52945600000000004</v>
          </cell>
          <cell r="U158">
            <v>130</v>
          </cell>
          <cell r="V158">
            <v>158.4</v>
          </cell>
          <cell r="Y158">
            <v>0</v>
          </cell>
          <cell r="AB158">
            <v>0</v>
          </cell>
          <cell r="AC158">
            <v>126.72000000000001</v>
          </cell>
          <cell r="AD158">
            <v>0.19066666666666668</v>
          </cell>
          <cell r="AE158">
            <v>0.76266666666666671</v>
          </cell>
          <cell r="AF158">
            <v>0.76266666666666671</v>
          </cell>
          <cell r="AG158">
            <v>0.76266666666666671</v>
          </cell>
          <cell r="AH158">
            <v>63.937114718422492</v>
          </cell>
          <cell r="AI158">
            <v>18.29</v>
          </cell>
          <cell r="AJ158">
            <v>26.08</v>
          </cell>
          <cell r="AK158">
            <v>10</v>
          </cell>
          <cell r="AL158">
            <v>0.25</v>
          </cell>
          <cell r="AM158">
            <v>1.4E-2</v>
          </cell>
          <cell r="AN158">
            <v>9.1561555862426758E-2</v>
          </cell>
          <cell r="AO158">
            <v>0.205078125</v>
          </cell>
          <cell r="AP158">
            <v>0.36624622344970703</v>
          </cell>
          <cell r="AQ158">
            <v>3.9261620604067149</v>
          </cell>
          <cell r="AR158">
            <v>4.8169819291304306</v>
          </cell>
          <cell r="AS158">
            <v>8.1951658696224872</v>
          </cell>
          <cell r="AT158">
            <v>0.78566506241473499</v>
          </cell>
          <cell r="AU158">
            <v>0.87722661827716175</v>
          </cell>
          <cell r="AV158">
            <v>5.7546382973861183</v>
          </cell>
          <cell r="AW158">
            <v>282.48014686147974</v>
          </cell>
          <cell r="AX158">
            <v>0.22634197634347536</v>
          </cell>
          <cell r="AY158">
            <v>275.08338942487001</v>
          </cell>
          <cell r="AZ158" t="str">
            <v>10°06'43''</v>
          </cell>
          <cell r="BA158" t="e">
            <v>#VALUE!</v>
          </cell>
          <cell r="BB158">
            <v>0.44</v>
          </cell>
          <cell r="BC158" t="e">
            <v>#VALUE!</v>
          </cell>
          <cell r="BD158" t="e">
            <v>#VALUE!</v>
          </cell>
          <cell r="BE158" t="e">
            <v>#VALUE!</v>
          </cell>
          <cell r="BF158" t="e">
            <v>#VALUE!</v>
          </cell>
          <cell r="BG158" t="e">
            <v>#VALUE!</v>
          </cell>
          <cell r="BH158" t="e">
            <v>#VALUE!</v>
          </cell>
          <cell r="BI158" t="e">
            <v>#VALUE!</v>
          </cell>
          <cell r="BJ158" t="e">
            <v>#VALUE!</v>
          </cell>
          <cell r="BK158" t="e">
            <v>#VALUE!</v>
          </cell>
          <cell r="BL158" t="e">
            <v>#VALUE!</v>
          </cell>
          <cell r="BM158" t="e">
            <v>#VALUE!</v>
          </cell>
          <cell r="BN158">
            <v>2.9999999999972715E-2</v>
          </cell>
          <cell r="BO158">
            <v>734.97</v>
          </cell>
          <cell r="BP158">
            <v>730.2</v>
          </cell>
          <cell r="BQ158">
            <v>735.22000000000014</v>
          </cell>
          <cell r="BR158">
            <v>730.45</v>
          </cell>
          <cell r="BS158">
            <v>735.8</v>
          </cell>
          <cell r="BT158">
            <v>731</v>
          </cell>
          <cell r="BU158">
            <v>0</v>
          </cell>
          <cell r="BV158">
            <v>0.57999999999981355</v>
          </cell>
          <cell r="BW158">
            <v>0.54999999999995453</v>
          </cell>
          <cell r="BX158">
            <v>0.82999999999981355</v>
          </cell>
          <cell r="BY158">
            <v>250</v>
          </cell>
          <cell r="BZ158">
            <v>0.83750000000000002</v>
          </cell>
          <cell r="CA158">
            <v>0.3125</v>
          </cell>
          <cell r="CB158">
            <v>0.56499999999988404</v>
          </cell>
          <cell r="CC158">
            <v>6</v>
          </cell>
          <cell r="CD158" t="e">
            <v>#VALUE!</v>
          </cell>
          <cell r="CE158" t="e">
            <v>#VALUE!</v>
          </cell>
          <cell r="CF158">
            <v>0</v>
          </cell>
          <cell r="CG158">
            <v>0</v>
          </cell>
          <cell r="CH158" t="e">
            <v>#VALUE!</v>
          </cell>
          <cell r="CI158">
            <v>2</v>
          </cell>
          <cell r="CJ158">
            <v>1</v>
          </cell>
          <cell r="CK158">
            <v>1.5</v>
          </cell>
          <cell r="CL158" t="e">
            <v>#VALUE!</v>
          </cell>
          <cell r="CM158" t="e">
            <v>#VALUE!</v>
          </cell>
          <cell r="CN158" t="e">
            <v>#VALUE!</v>
          </cell>
          <cell r="CO158">
            <v>0</v>
          </cell>
          <cell r="CP158">
            <v>3</v>
          </cell>
          <cell r="CQ158">
            <v>3</v>
          </cell>
          <cell r="DV158" t="str">
            <v>250 mm</v>
          </cell>
          <cell r="DW158">
            <v>18.29</v>
          </cell>
          <cell r="DX158" t="str">
            <v>1</v>
          </cell>
          <cell r="DY158" t="str">
            <v>CS</v>
          </cell>
          <cell r="DZ158">
            <v>734.97000000000014</v>
          </cell>
          <cell r="EA158">
            <v>730.20000000000016</v>
          </cell>
        </row>
        <row r="159">
          <cell r="A159">
            <v>89</v>
          </cell>
          <cell r="B159" t="str">
            <v>CBA6</v>
          </cell>
          <cell r="C159" t="str">
            <v>CBA7</v>
          </cell>
          <cell r="D159">
            <v>2.2678999999999998E-2</v>
          </cell>
          <cell r="E159">
            <v>0.17808399999999999</v>
          </cell>
          <cell r="F159">
            <v>0.200763</v>
          </cell>
          <cell r="G159">
            <v>2.33</v>
          </cell>
          <cell r="K159">
            <v>4.8446369194690538E-2</v>
          </cell>
          <cell r="L159">
            <v>10.706108315098938</v>
          </cell>
          <cell r="M159">
            <v>10.706108315098938</v>
          </cell>
          <cell r="N159">
            <v>183.17544025011674</v>
          </cell>
          <cell r="O159">
            <v>0.63494786494538236</v>
          </cell>
          <cell r="P159">
            <v>85.787227788004898</v>
          </cell>
          <cell r="Q159">
            <v>2.2678999999999998E-2</v>
          </cell>
          <cell r="R159">
            <v>0.17808399999999999</v>
          </cell>
          <cell r="S159">
            <v>0.73021900000000006</v>
          </cell>
          <cell r="U159">
            <v>144</v>
          </cell>
          <cell r="V159">
            <v>158.4</v>
          </cell>
          <cell r="Y159">
            <v>0</v>
          </cell>
          <cell r="AB159">
            <v>0</v>
          </cell>
          <cell r="AC159">
            <v>126.72000000000001</v>
          </cell>
          <cell r="AD159">
            <v>0.2112</v>
          </cell>
          <cell r="AE159">
            <v>0.8448</v>
          </cell>
          <cell r="AF159">
            <v>0.8448</v>
          </cell>
          <cell r="AG159">
            <v>0.8448</v>
          </cell>
          <cell r="AH159">
            <v>87.287227788004898</v>
          </cell>
          <cell r="AI159">
            <v>10.07</v>
          </cell>
          <cell r="AJ159">
            <v>14.6</v>
          </cell>
          <cell r="AK159">
            <v>10</v>
          </cell>
          <cell r="AL159">
            <v>0.25</v>
          </cell>
          <cell r="AM159">
            <v>1.4E-2</v>
          </cell>
          <cell r="AN159">
            <v>0.12655258178710938</v>
          </cell>
          <cell r="AO159">
            <v>0.22998046875</v>
          </cell>
          <cell r="AP159">
            <v>0.5062103271484375</v>
          </cell>
          <cell r="AQ159">
            <v>3.5010398454745939</v>
          </cell>
          <cell r="AR159">
            <v>3.5364207325113077</v>
          </cell>
          <cell r="AS159">
            <v>6.0379889764871626</v>
          </cell>
          <cell r="AT159">
            <v>0.62473394493378021</v>
          </cell>
          <cell r="AU159">
            <v>0.75128652672088958</v>
          </cell>
          <cell r="AV159">
            <v>4.3056692556421359</v>
          </cell>
          <cell r="AW159">
            <v>211.35404534863696</v>
          </cell>
          <cell r="AX159">
            <v>0.4129905706040361</v>
          </cell>
          <cell r="AY159">
            <v>254.64603619733589</v>
          </cell>
          <cell r="AZ159" t="str">
            <v>20°26'14''</v>
          </cell>
          <cell r="BA159" t="e">
            <v>#VALUE!</v>
          </cell>
          <cell r="BB159">
            <v>1E-3</v>
          </cell>
          <cell r="BC159" t="e">
            <v>#VALUE!</v>
          </cell>
          <cell r="BD159" t="e">
            <v>#VALUE!</v>
          </cell>
          <cell r="BE159" t="e">
            <v>#VALUE!</v>
          </cell>
          <cell r="BF159" t="e">
            <v>#VALUE!</v>
          </cell>
          <cell r="BG159" t="e">
            <v>#VALUE!</v>
          </cell>
          <cell r="BH159" t="e">
            <v>#VALUE!</v>
          </cell>
          <cell r="BI159" t="e">
            <v>#VALUE!</v>
          </cell>
          <cell r="BJ159" t="e">
            <v>#VALUE!</v>
          </cell>
          <cell r="BK159" t="e">
            <v>#VALUE!</v>
          </cell>
          <cell r="BL159" t="e">
            <v>#VALUE!</v>
          </cell>
          <cell r="BM159" t="e">
            <v>#VALUE!</v>
          </cell>
          <cell r="BN159">
            <v>3.0000000000086402E-2</v>
          </cell>
          <cell r="BO159">
            <v>730.17</v>
          </cell>
          <cell r="BP159">
            <v>728.7</v>
          </cell>
          <cell r="BQ159">
            <v>730.42000000000019</v>
          </cell>
          <cell r="BR159">
            <v>728.95</v>
          </cell>
          <cell r="BS159">
            <v>731</v>
          </cell>
          <cell r="BT159">
            <v>729.5</v>
          </cell>
          <cell r="BU159">
            <v>0</v>
          </cell>
          <cell r="BV159">
            <v>0.57999999999981355</v>
          </cell>
          <cell r="BW159">
            <v>0.54999999999995453</v>
          </cell>
          <cell r="BX159">
            <v>0.82999999999981355</v>
          </cell>
          <cell r="BY159">
            <v>250</v>
          </cell>
          <cell r="BZ159">
            <v>0.83750000000000002</v>
          </cell>
          <cell r="CA159">
            <v>0.3125</v>
          </cell>
          <cell r="CB159">
            <v>0.56499999999988404</v>
          </cell>
          <cell r="CC159">
            <v>7</v>
          </cell>
          <cell r="CD159">
            <v>2.380952380952381E-4</v>
          </cell>
          <cell r="CE159">
            <v>0</v>
          </cell>
          <cell r="CF159">
            <v>0</v>
          </cell>
          <cell r="CG159">
            <v>0</v>
          </cell>
          <cell r="CH159">
            <v>0</v>
          </cell>
          <cell r="CI159">
            <v>2</v>
          </cell>
          <cell r="CJ159">
            <v>1</v>
          </cell>
          <cell r="CK159">
            <v>1.5</v>
          </cell>
          <cell r="CL159" t="e">
            <v>#VALUE!</v>
          </cell>
          <cell r="CM159" t="e">
            <v>#VALUE!</v>
          </cell>
          <cell r="CN159" t="e">
            <v>#VALUE!</v>
          </cell>
          <cell r="CO159">
            <v>0</v>
          </cell>
          <cell r="CP159">
            <v>3</v>
          </cell>
          <cell r="CQ159">
            <v>3</v>
          </cell>
          <cell r="DV159" t="str">
            <v>250 mm</v>
          </cell>
          <cell r="DW159">
            <v>10.07</v>
          </cell>
          <cell r="DX159" t="str">
            <v>1</v>
          </cell>
          <cell r="DY159" t="str">
            <v>CS</v>
          </cell>
          <cell r="DZ159">
            <v>730.17000000000019</v>
          </cell>
          <cell r="EA159">
            <v>728.70000000000016</v>
          </cell>
        </row>
        <row r="160">
          <cell r="A160">
            <v>90</v>
          </cell>
          <cell r="B160" t="str">
            <v>CBA7</v>
          </cell>
          <cell r="C160" t="str">
            <v>CBA8</v>
          </cell>
          <cell r="D160">
            <v>8.1678000000000001E-2</v>
          </cell>
          <cell r="E160">
            <v>0.200763</v>
          </cell>
          <cell r="F160">
            <v>0.282441</v>
          </cell>
          <cell r="G160">
            <v>2.33</v>
          </cell>
          <cell r="K160">
            <v>0.25076535741446426</v>
          </cell>
          <cell r="L160">
            <v>10.956873672513401</v>
          </cell>
          <cell r="M160">
            <v>10.956873672513401</v>
          </cell>
          <cell r="N160">
            <v>180.80733809771507</v>
          </cell>
          <cell r="O160">
            <v>0.63389503014799931</v>
          </cell>
          <cell r="P160">
            <v>118.15860226072252</v>
          </cell>
          <cell r="Q160">
            <v>8.1678000000000001E-2</v>
          </cell>
          <cell r="R160">
            <v>0.200763</v>
          </cell>
          <cell r="S160">
            <v>1.0126600000000001</v>
          </cell>
          <cell r="U160">
            <v>208</v>
          </cell>
          <cell r="V160">
            <v>158.4</v>
          </cell>
          <cell r="Y160">
            <v>0</v>
          </cell>
          <cell r="AB160">
            <v>0</v>
          </cell>
          <cell r="AC160">
            <v>126.72000000000001</v>
          </cell>
          <cell r="AD160">
            <v>0.30506666666666671</v>
          </cell>
          <cell r="AE160">
            <v>1.2202666666666668</v>
          </cell>
          <cell r="AF160">
            <v>1.2202666666666668</v>
          </cell>
          <cell r="AG160">
            <v>1.2202666666666668</v>
          </cell>
          <cell r="AH160">
            <v>119.65860226072252</v>
          </cell>
          <cell r="AI160">
            <v>54.73</v>
          </cell>
          <cell r="AJ160">
            <v>12.81</v>
          </cell>
          <cell r="AK160">
            <v>10</v>
          </cell>
          <cell r="AL160">
            <v>0.25</v>
          </cell>
          <cell r="AM160">
            <v>1.4E-2</v>
          </cell>
          <cell r="AN160">
            <v>0.15771842002868652</v>
          </cell>
          <cell r="AO160">
            <v>0.2435302734375</v>
          </cell>
          <cell r="AP160">
            <v>0.63087368011474609</v>
          </cell>
          <cell r="AQ160">
            <v>3.6672544092199431</v>
          </cell>
          <cell r="AR160">
            <v>3.1812278248085342</v>
          </cell>
          <cell r="AS160">
            <v>6.3627601211021041</v>
          </cell>
          <cell r="AT160">
            <v>0.68546151386050524</v>
          </cell>
          <cell r="AU160">
            <v>0.84317993388919177</v>
          </cell>
          <cell r="AV160">
            <v>4.0330982595249809</v>
          </cell>
          <cell r="AW160">
            <v>197.97424786452282</v>
          </cell>
          <cell r="AX160">
            <v>0.6044149860471093</v>
          </cell>
          <cell r="AY160">
            <v>246.15366276791491</v>
          </cell>
          <cell r="AZ160" t="str">
            <v>08°29'33''</v>
          </cell>
          <cell r="BA160" t="e">
            <v>#VALUE!</v>
          </cell>
          <cell r="BB160">
            <v>9.1999999999999998E-2</v>
          </cell>
          <cell r="BC160" t="e">
            <v>#VALUE!</v>
          </cell>
          <cell r="BD160" t="e">
            <v>#VALUE!</v>
          </cell>
          <cell r="BE160" t="e">
            <v>#VALUE!</v>
          </cell>
          <cell r="BF160" t="e">
            <v>#VALUE!</v>
          </cell>
          <cell r="BG160" t="e">
            <v>#VALUE!</v>
          </cell>
          <cell r="BH160" t="e">
            <v>#VALUE!</v>
          </cell>
          <cell r="BI160" t="e">
            <v>#VALUE!</v>
          </cell>
          <cell r="BJ160" t="e">
            <v>#VALUE!</v>
          </cell>
          <cell r="BK160" t="e">
            <v>#VALUE!</v>
          </cell>
          <cell r="BL160" t="e">
            <v>#VALUE!</v>
          </cell>
          <cell r="BM160" t="e">
            <v>#VALUE!</v>
          </cell>
          <cell r="BN160">
            <v>5.0000000000068212E-2</v>
          </cell>
          <cell r="BO160">
            <v>728.65</v>
          </cell>
          <cell r="BP160">
            <v>721.64</v>
          </cell>
          <cell r="BQ160">
            <v>728.9</v>
          </cell>
          <cell r="BR160">
            <v>721.89</v>
          </cell>
          <cell r="BS160">
            <v>729.5</v>
          </cell>
          <cell r="BT160">
            <v>722.5</v>
          </cell>
          <cell r="BU160">
            <v>0</v>
          </cell>
          <cell r="BV160">
            <v>0.60000000000002274</v>
          </cell>
          <cell r="BW160">
            <v>0.61000000000001364</v>
          </cell>
          <cell r="BX160">
            <v>0.85000000000002274</v>
          </cell>
          <cell r="BY160">
            <v>250</v>
          </cell>
          <cell r="BZ160">
            <v>0.83750000000000002</v>
          </cell>
          <cell r="CA160">
            <v>0.3125</v>
          </cell>
          <cell r="CB160">
            <v>0.60500000000001819</v>
          </cell>
          <cell r="CC160">
            <v>8</v>
          </cell>
          <cell r="CD160" t="e">
            <v>#VALUE!</v>
          </cell>
          <cell r="CE160" t="e">
            <v>#VALUE!</v>
          </cell>
          <cell r="CF160">
            <v>0</v>
          </cell>
          <cell r="CG160">
            <v>0</v>
          </cell>
          <cell r="CH160" t="e">
            <v>#VALUE!</v>
          </cell>
          <cell r="CI160">
            <v>2</v>
          </cell>
          <cell r="CJ160">
            <v>1</v>
          </cell>
          <cell r="CK160">
            <v>1.5</v>
          </cell>
          <cell r="CL160" t="e">
            <v>#VALUE!</v>
          </cell>
          <cell r="CM160" t="e">
            <v>#VALUE!</v>
          </cell>
          <cell r="CN160" t="e">
            <v>#VALUE!</v>
          </cell>
          <cell r="CO160">
            <v>0</v>
          </cell>
          <cell r="CP160">
            <v>3</v>
          </cell>
          <cell r="CQ160">
            <v>3</v>
          </cell>
          <cell r="DV160" t="str">
            <v>250 mm</v>
          </cell>
          <cell r="DW160">
            <v>54.73</v>
          </cell>
          <cell r="DX160" t="str">
            <v>1</v>
          </cell>
          <cell r="DY160" t="str">
            <v>CS</v>
          </cell>
          <cell r="DZ160">
            <v>728.65</v>
          </cell>
          <cell r="EA160">
            <v>721.64</v>
          </cell>
        </row>
        <row r="161">
          <cell r="A161">
            <v>91</v>
          </cell>
          <cell r="B161" t="str">
            <v>CBA8</v>
          </cell>
          <cell r="C161" t="str">
            <v>ALIVBA9</v>
          </cell>
          <cell r="D161">
            <v>4.9570605000000004E-2</v>
          </cell>
          <cell r="E161">
            <v>0.282441</v>
          </cell>
          <cell r="F161">
            <v>0.33201160499999999</v>
          </cell>
          <cell r="G161">
            <v>2.33</v>
          </cell>
          <cell r="K161">
            <v>0.11863535578156598</v>
          </cell>
          <cell r="L161">
            <v>11.075509028294967</v>
          </cell>
          <cell r="M161">
            <v>11.075509028294967</v>
          </cell>
          <cell r="N161">
            <v>179.71587067719258</v>
          </cell>
          <cell r="O161">
            <v>0.63534379172229649</v>
          </cell>
          <cell r="P161">
            <v>156.06813975473227</v>
          </cell>
          <cell r="Q161">
            <v>4.9570605000000004E-2</v>
          </cell>
          <cell r="R161">
            <v>0.282441</v>
          </cell>
          <cell r="S161">
            <v>1.344671605</v>
          </cell>
          <cell r="U161">
            <v>234</v>
          </cell>
          <cell r="V161">
            <v>158.4</v>
          </cell>
          <cell r="AB161">
            <v>0</v>
          </cell>
          <cell r="AC161">
            <v>126.72000000000001</v>
          </cell>
          <cell r="AD161">
            <v>0.34320000000000006</v>
          </cell>
          <cell r="AE161">
            <v>1.3728000000000002</v>
          </cell>
          <cell r="AF161">
            <v>1.3728000000000002</v>
          </cell>
          <cell r="AG161">
            <v>1.3728000000000002</v>
          </cell>
          <cell r="AH161">
            <v>157.56813975473227</v>
          </cell>
          <cell r="AI161">
            <v>29.96</v>
          </cell>
          <cell r="AJ161">
            <v>15.59</v>
          </cell>
          <cell r="AK161">
            <v>10</v>
          </cell>
          <cell r="AL161">
            <v>0.25</v>
          </cell>
          <cell r="AM161">
            <v>1.4E-2</v>
          </cell>
          <cell r="AN161">
            <v>0.17625796794891357</v>
          </cell>
          <cell r="AO161">
            <v>0.247802734375</v>
          </cell>
          <cell r="AP161">
            <v>0.7050318717956543</v>
          </cell>
          <cell r="AQ161">
            <v>4.2598178365089723</v>
          </cell>
          <cell r="AR161">
            <v>3.3738363899118076</v>
          </cell>
          <cell r="AS161">
            <v>8.462877495818077</v>
          </cell>
          <cell r="AT161">
            <v>0.9248750254964313</v>
          </cell>
          <cell r="AU161">
            <v>1.1011329934453449</v>
          </cell>
          <cell r="AV161">
            <v>4.4492549849702625</v>
          </cell>
          <cell r="AW161">
            <v>218.40229335516159</v>
          </cell>
          <cell r="AX161">
            <v>0.72145826554347581</v>
          </cell>
          <cell r="AY161">
            <v>249.0407446952469</v>
          </cell>
          <cell r="AZ161" t="str">
            <v>02°53'13''</v>
          </cell>
          <cell r="BA161" t="e">
            <v>#VALUE!</v>
          </cell>
          <cell r="BB161">
            <v>0.25800000000000001</v>
          </cell>
          <cell r="BC161" t="e">
            <v>#VALUE!</v>
          </cell>
          <cell r="BD161" t="e">
            <v>#VALUE!</v>
          </cell>
          <cell r="BE161" t="e">
            <v>#VALUE!</v>
          </cell>
          <cell r="BF161" t="e">
            <v>#VALUE!</v>
          </cell>
          <cell r="BG161" t="e">
            <v>#VALUE!</v>
          </cell>
          <cell r="BH161" t="e">
            <v>#VALUE!</v>
          </cell>
          <cell r="BI161" t="e">
            <v>#VALUE!</v>
          </cell>
          <cell r="BJ161" t="e">
            <v>#VALUE!</v>
          </cell>
          <cell r="BK161" t="e">
            <v>#VALUE!</v>
          </cell>
          <cell r="BL161" t="e">
            <v>#VALUE!</v>
          </cell>
          <cell r="BM161" t="e">
            <v>#VALUE!</v>
          </cell>
          <cell r="BN161">
            <v>2.9999999999972715E-2</v>
          </cell>
          <cell r="BO161">
            <v>721.61</v>
          </cell>
          <cell r="BP161">
            <v>716.94</v>
          </cell>
          <cell r="BQ161">
            <v>721.86</v>
          </cell>
          <cell r="BR161">
            <v>717.19</v>
          </cell>
          <cell r="BS161">
            <v>722.5</v>
          </cell>
          <cell r="BT161">
            <v>717.8</v>
          </cell>
          <cell r="BU161">
            <v>0</v>
          </cell>
          <cell r="BV161">
            <v>0.63999999999998636</v>
          </cell>
          <cell r="BW161">
            <v>0.60999999999989996</v>
          </cell>
          <cell r="BX161">
            <v>0.88999999999998636</v>
          </cell>
          <cell r="BY161">
            <v>250</v>
          </cell>
          <cell r="BZ161">
            <v>0.83750000000000002</v>
          </cell>
          <cell r="CA161">
            <v>0.3125</v>
          </cell>
          <cell r="CB161">
            <v>0.62499999999994316</v>
          </cell>
          <cell r="CC161">
            <v>9</v>
          </cell>
          <cell r="CD161" t="e">
            <v>#VALUE!</v>
          </cell>
          <cell r="CE161" t="e">
            <v>#VALUE!</v>
          </cell>
          <cell r="CF161">
            <v>0</v>
          </cell>
          <cell r="CG161">
            <v>0</v>
          </cell>
          <cell r="CH161" t="e">
            <v>#VALUE!</v>
          </cell>
          <cell r="CI161">
            <v>2</v>
          </cell>
          <cell r="CJ161">
            <v>1</v>
          </cell>
          <cell r="CK161">
            <v>1.5</v>
          </cell>
          <cell r="CL161" t="e">
            <v>#VALUE!</v>
          </cell>
          <cell r="CM161" t="e">
            <v>#VALUE!</v>
          </cell>
          <cell r="CN161" t="e">
            <v>#VALUE!</v>
          </cell>
          <cell r="CO161">
            <v>0</v>
          </cell>
          <cell r="CP161">
            <v>3</v>
          </cell>
          <cell r="CQ161">
            <v>3</v>
          </cell>
          <cell r="DV161" t="str">
            <v>250 mm</v>
          </cell>
          <cell r="DW161">
            <v>29.96</v>
          </cell>
          <cell r="DX161" t="str">
            <v>1</v>
          </cell>
          <cell r="DY161" t="str">
            <v>CS</v>
          </cell>
          <cell r="DZ161">
            <v>721.61</v>
          </cell>
          <cell r="EA161">
            <v>716.94</v>
          </cell>
        </row>
        <row r="162">
          <cell r="A162">
            <v>91</v>
          </cell>
          <cell r="B162" t="str">
            <v>ALIVBA9</v>
          </cell>
          <cell r="C162" t="str">
            <v>BOTBA9</v>
          </cell>
          <cell r="F162">
            <v>0.33201160499999999</v>
          </cell>
          <cell r="G162">
            <v>2.33</v>
          </cell>
          <cell r="K162">
            <v>2.9753652845035367E-2</v>
          </cell>
          <cell r="L162">
            <v>11.105262681140003</v>
          </cell>
          <cell r="M162">
            <v>11.105262681140003</v>
          </cell>
          <cell r="N162">
            <v>179.44495169647078</v>
          </cell>
          <cell r="O162">
            <v>0.63082225913621159</v>
          </cell>
          <cell r="P162">
            <v>156.06813975473227</v>
          </cell>
          <cell r="Q162">
            <v>0</v>
          </cell>
          <cell r="R162">
            <v>0</v>
          </cell>
          <cell r="S162">
            <v>0</v>
          </cell>
          <cell r="V162">
            <v>158.4</v>
          </cell>
          <cell r="AB162">
            <v>0</v>
          </cell>
          <cell r="AC162">
            <v>0</v>
          </cell>
          <cell r="AD162">
            <v>0</v>
          </cell>
          <cell r="AE162">
            <v>0</v>
          </cell>
          <cell r="AF162">
            <v>0</v>
          </cell>
          <cell r="AG162">
            <v>0</v>
          </cell>
          <cell r="AH162">
            <v>156.06813975473227</v>
          </cell>
          <cell r="AI162">
            <v>3.01</v>
          </cell>
          <cell r="AJ162">
            <v>1.33</v>
          </cell>
          <cell r="AK162">
            <v>16</v>
          </cell>
          <cell r="AL162">
            <v>0.4</v>
          </cell>
          <cell r="AM162">
            <v>1.4E-2</v>
          </cell>
          <cell r="AN162">
            <v>0.27619400024414065</v>
          </cell>
          <cell r="AO162">
            <v>0.28671875000000002</v>
          </cell>
          <cell r="AP162">
            <v>0.69048500061035156</v>
          </cell>
          <cell r="AQ162">
            <v>1.6862166041462696</v>
          </cell>
          <cell r="AR162">
            <v>1.0752450835712817</v>
          </cell>
          <cell r="AS162">
            <v>1.136341757740517</v>
          </cell>
          <cell r="AT162">
            <v>0.14491979796628834</v>
          </cell>
          <cell r="AU162">
            <v>0.42111379821042899</v>
          </cell>
          <cell r="AV162">
            <v>1.7777473790387754</v>
          </cell>
          <cell r="AW162">
            <v>223.39832423706909</v>
          </cell>
          <cell r="AX162">
            <v>0.69860926794201739</v>
          </cell>
          <cell r="AY162">
            <v>284.50689034058991</v>
          </cell>
          <cell r="AZ162" t="str">
            <v>35°27'58''</v>
          </cell>
          <cell r="BA162" t="e">
            <v>#VALUE!</v>
          </cell>
          <cell r="BB162">
            <v>1E-3</v>
          </cell>
          <cell r="BC162" t="e">
            <v>#VALUE!</v>
          </cell>
          <cell r="BD162" t="e">
            <v>#VALUE!</v>
          </cell>
          <cell r="BE162" t="e">
            <v>#VALUE!</v>
          </cell>
          <cell r="BF162" t="e">
            <v>#VALUE!</v>
          </cell>
          <cell r="BG162" t="e">
            <v>#VALUE!</v>
          </cell>
          <cell r="BH162" t="e">
            <v>#VALUE!</v>
          </cell>
          <cell r="BI162" t="e">
            <v>#VALUE!</v>
          </cell>
          <cell r="BJ162" t="e">
            <v>#VALUE!</v>
          </cell>
          <cell r="BK162" t="e">
            <v>#VALUE!</v>
          </cell>
          <cell r="BL162" t="e">
            <v>#VALUE!</v>
          </cell>
          <cell r="BM162" t="e">
            <v>#VALUE!</v>
          </cell>
          <cell r="BN162">
            <v>3.0000000000086402E-2</v>
          </cell>
          <cell r="BO162">
            <v>716.91</v>
          </cell>
          <cell r="BP162">
            <v>716.87</v>
          </cell>
          <cell r="BQ162">
            <v>717.31000000000006</v>
          </cell>
          <cell r="BR162">
            <v>717.27</v>
          </cell>
          <cell r="BS162">
            <v>717.8</v>
          </cell>
          <cell r="BT162">
            <v>717.6</v>
          </cell>
          <cell r="BU162">
            <v>0</v>
          </cell>
          <cell r="BV162">
            <v>0.48999999999989541</v>
          </cell>
          <cell r="BW162">
            <v>0.33000000000004093</v>
          </cell>
          <cell r="BX162">
            <v>0.88999999999989543</v>
          </cell>
          <cell r="BY162">
            <v>400</v>
          </cell>
          <cell r="BZ162">
            <v>1.1000000000000001</v>
          </cell>
          <cell r="CA162">
            <v>0.5</v>
          </cell>
          <cell r="CB162">
            <v>0.40999999999996817</v>
          </cell>
          <cell r="CC162">
            <v>9</v>
          </cell>
          <cell r="CD162" t="e">
            <v>#VALUE!</v>
          </cell>
          <cell r="CE162" t="e">
            <v>#VALUE!</v>
          </cell>
          <cell r="CF162">
            <v>0</v>
          </cell>
          <cell r="CG162">
            <v>0</v>
          </cell>
          <cell r="CH162" t="e">
            <v>#VALUE!</v>
          </cell>
          <cell r="CI162">
            <v>2</v>
          </cell>
          <cell r="CJ162">
            <v>1</v>
          </cell>
          <cell r="CK162">
            <v>1.5</v>
          </cell>
          <cell r="CL162" t="e">
            <v>#VALUE!</v>
          </cell>
          <cell r="CM162" t="e">
            <v>#VALUE!</v>
          </cell>
          <cell r="CN162" t="e">
            <v>#VALUE!</v>
          </cell>
          <cell r="CO162">
            <v>0</v>
          </cell>
          <cell r="CP162">
            <v>3</v>
          </cell>
          <cell r="CQ162">
            <v>3</v>
          </cell>
          <cell r="DV162" t="str">
            <v>400 mm</v>
          </cell>
          <cell r="DW162">
            <v>3.01</v>
          </cell>
          <cell r="DX162" t="str">
            <v>1</v>
          </cell>
          <cell r="DY162" t="str">
            <v>CS</v>
          </cell>
          <cell r="DZ162">
            <v>716.91000000000008</v>
          </cell>
          <cell r="EA162">
            <v>716.87000000000012</v>
          </cell>
        </row>
        <row r="163">
          <cell r="A163">
            <v>92</v>
          </cell>
          <cell r="B163" t="str">
            <v>ALIVBA9</v>
          </cell>
          <cell r="C163" t="str">
            <v>CBA10</v>
          </cell>
          <cell r="F163">
            <v>0</v>
          </cell>
          <cell r="G163">
            <v>0</v>
          </cell>
          <cell r="K163">
            <v>0</v>
          </cell>
          <cell r="L163">
            <v>0</v>
          </cell>
          <cell r="M163">
            <v>0</v>
          </cell>
          <cell r="N163">
            <v>0</v>
          </cell>
          <cell r="O163">
            <v>0</v>
          </cell>
          <cell r="P163">
            <v>0</v>
          </cell>
          <cell r="Q163">
            <v>0</v>
          </cell>
          <cell r="S163">
            <v>1.344671605</v>
          </cell>
          <cell r="U163">
            <v>234</v>
          </cell>
          <cell r="V163">
            <v>158.4</v>
          </cell>
          <cell r="AB163">
            <v>0</v>
          </cell>
          <cell r="AC163">
            <v>126.72000000000001</v>
          </cell>
          <cell r="AD163">
            <v>0.34320000000000006</v>
          </cell>
          <cell r="AE163">
            <v>1.3728000000000002</v>
          </cell>
          <cell r="AF163">
            <v>1.3728000000000002</v>
          </cell>
          <cell r="AG163">
            <v>1.3728000000000002</v>
          </cell>
          <cell r="AH163">
            <v>1.5</v>
          </cell>
          <cell r="AI163">
            <v>8.2200000000000006</v>
          </cell>
          <cell r="AJ163">
            <v>8.0299999999999994</v>
          </cell>
          <cell r="AK163">
            <v>8</v>
          </cell>
          <cell r="AL163">
            <v>0.2</v>
          </cell>
          <cell r="AM163">
            <v>1.4E-2</v>
          </cell>
          <cell r="AN163">
            <v>2.0281982421875004E-2</v>
          </cell>
          <cell r="AO163">
            <v>3.125E-2</v>
          </cell>
          <cell r="AP163">
            <v>0.10140991210937501</v>
          </cell>
          <cell r="AQ163">
            <v>0.89874683531076915</v>
          </cell>
          <cell r="AR163">
            <v>2.4386321329713647</v>
          </cell>
          <cell r="AS163">
            <v>0.67550084935202637</v>
          </cell>
          <cell r="AT163">
            <v>4.1169514474063341E-2</v>
          </cell>
          <cell r="AU163">
            <v>6.1451496895938346E-2</v>
          </cell>
          <cell r="AV163">
            <v>2.7517902997688397</v>
          </cell>
          <cell r="AW163">
            <v>86.45004189973443</v>
          </cell>
          <cell r="AX163">
            <v>1.7351061573107323E-2</v>
          </cell>
          <cell r="AY163">
            <v>248.45936633901906</v>
          </cell>
          <cell r="AZ163" t="str">
            <v>00°00'00''</v>
          </cell>
          <cell r="BA163" t="e">
            <v>#VALUE!</v>
          </cell>
          <cell r="BB163">
            <v>1E-3</v>
          </cell>
          <cell r="BC163" t="e">
            <v>#VALUE!</v>
          </cell>
          <cell r="BD163" t="e">
            <v>#VALUE!</v>
          </cell>
          <cell r="BE163" t="e">
            <v>#VALUE!</v>
          </cell>
          <cell r="BF163" t="e">
            <v>#VALUE!</v>
          </cell>
          <cell r="BG163" t="e">
            <v>#VALUE!</v>
          </cell>
          <cell r="BH163" t="e">
            <v>#VALUE!</v>
          </cell>
          <cell r="BI163" t="e">
            <v>#VALUE!</v>
          </cell>
          <cell r="BJ163" t="e">
            <v>#VALUE!</v>
          </cell>
          <cell r="BK163" t="e">
            <v>#VALUE!</v>
          </cell>
          <cell r="BL163" t="e">
            <v>#VALUE!</v>
          </cell>
          <cell r="BM163" t="e">
            <v>#VALUE!</v>
          </cell>
          <cell r="BN163">
            <v>3.0000000000086402E-2</v>
          </cell>
          <cell r="BO163">
            <v>716.91</v>
          </cell>
          <cell r="BP163">
            <v>716.25</v>
          </cell>
          <cell r="BQ163">
            <v>717.11000000000013</v>
          </cell>
          <cell r="BR163">
            <v>716.45</v>
          </cell>
          <cell r="BS163">
            <v>717.8</v>
          </cell>
          <cell r="BT163">
            <v>717.2</v>
          </cell>
          <cell r="BU163">
            <v>0</v>
          </cell>
          <cell r="BV163">
            <v>0.6899999999998272</v>
          </cell>
          <cell r="BW163">
            <v>0.75</v>
          </cell>
          <cell r="BX163">
            <v>0.88999999999982715</v>
          </cell>
          <cell r="BY163">
            <v>200</v>
          </cell>
          <cell r="BZ163">
            <v>0.75</v>
          </cell>
          <cell r="CA163">
            <v>0.25</v>
          </cell>
          <cell r="CB163">
            <v>0.7199999999999136</v>
          </cell>
          <cell r="CC163">
            <v>10</v>
          </cell>
          <cell r="CD163" t="e">
            <v>#VALUE!</v>
          </cell>
          <cell r="CE163" t="e">
            <v>#VALUE!</v>
          </cell>
          <cell r="CF163">
            <v>0</v>
          </cell>
          <cell r="CG163">
            <v>0</v>
          </cell>
          <cell r="CH163" t="e">
            <v>#VALUE!</v>
          </cell>
          <cell r="CI163">
            <v>2</v>
          </cell>
          <cell r="CJ163">
            <v>1</v>
          </cell>
          <cell r="CK163">
            <v>1.5</v>
          </cell>
          <cell r="CL163" t="e">
            <v>#VALUE!</v>
          </cell>
          <cell r="CM163" t="e">
            <v>#VALUE!</v>
          </cell>
          <cell r="CN163" t="e">
            <v>#VALUE!</v>
          </cell>
          <cell r="CO163">
            <v>0</v>
          </cell>
          <cell r="CP163">
            <v>3</v>
          </cell>
          <cell r="CQ163">
            <v>3</v>
          </cell>
          <cell r="DV163" t="str">
            <v>200 mm</v>
          </cell>
          <cell r="DW163">
            <v>8.2200000000000006</v>
          </cell>
          <cell r="DX163" t="str">
            <v>1</v>
          </cell>
          <cell r="DY163" t="str">
            <v>CS</v>
          </cell>
          <cell r="DZ163">
            <v>716.91000000000008</v>
          </cell>
          <cell r="EA163">
            <v>716.25000000000011</v>
          </cell>
        </row>
        <row r="164">
          <cell r="A164">
            <v>93</v>
          </cell>
          <cell r="B164" t="str">
            <v>CBA10</v>
          </cell>
          <cell r="C164" t="str">
            <v>CBA11</v>
          </cell>
          <cell r="D164">
            <v>2.2443000000000001E-2</v>
          </cell>
          <cell r="E164">
            <v>0</v>
          </cell>
          <cell r="F164">
            <v>2.2443000000000001E-2</v>
          </cell>
          <cell r="G164">
            <v>2.33</v>
          </cell>
          <cell r="K164">
            <v>0.14807378219259548</v>
          </cell>
          <cell r="L164">
            <v>0.14807378219259548</v>
          </cell>
          <cell r="M164">
            <v>5</v>
          </cell>
          <cell r="N164">
            <v>279.62630691925784</v>
          </cell>
          <cell r="O164">
            <v>0.63534593437945819</v>
          </cell>
          <cell r="P164">
            <v>3.9872107501275318</v>
          </cell>
          <cell r="Q164">
            <v>2.2443000000000001E-2</v>
          </cell>
          <cell r="S164">
            <v>1.367114605</v>
          </cell>
          <cell r="U164">
            <v>234</v>
          </cell>
          <cell r="V164">
            <v>158.4</v>
          </cell>
          <cell r="AB164">
            <v>0</v>
          </cell>
          <cell r="AC164">
            <v>126.72000000000001</v>
          </cell>
          <cell r="AD164">
            <v>0.34320000000000006</v>
          </cell>
          <cell r="AE164">
            <v>1.3728000000000002</v>
          </cell>
          <cell r="AF164">
            <v>1.3728000000000002</v>
          </cell>
          <cell r="AG164">
            <v>1.3728000000000002</v>
          </cell>
          <cell r="AH164">
            <v>5.4872107501275318</v>
          </cell>
          <cell r="AI164">
            <v>14.020000000000001</v>
          </cell>
          <cell r="AJ164">
            <v>15.12</v>
          </cell>
          <cell r="AK164">
            <v>10</v>
          </cell>
          <cell r="AL164">
            <v>0.25</v>
          </cell>
          <cell r="AM164">
            <v>1.4E-2</v>
          </cell>
          <cell r="AN164">
            <v>3.0622005462646484E-2</v>
          </cell>
          <cell r="AO164">
            <v>5.859375E-2</v>
          </cell>
          <cell r="AP164">
            <v>0.12248802185058594</v>
          </cell>
          <cell r="AQ164">
            <v>1.5959783551680105</v>
          </cell>
          <cell r="AR164">
            <v>3.5154419174891882</v>
          </cell>
          <cell r="AS164">
            <v>1.8634047295152576</v>
          </cell>
          <cell r="AT164">
            <v>0.12982400153745097</v>
          </cell>
          <cell r="AU164">
            <v>0.16044600700009745</v>
          </cell>
          <cell r="AV164">
            <v>4.3816747174665265</v>
          </cell>
          <cell r="AW164">
            <v>215.08495473145271</v>
          </cell>
          <cell r="AX164">
            <v>2.5511829765027798E-2</v>
          </cell>
          <cell r="AY164">
            <v>249.83828762376996</v>
          </cell>
          <cell r="AZ164" t="str">
            <v>01°22'44''</v>
          </cell>
          <cell r="BA164" t="e">
            <v>#VALUE!</v>
          </cell>
          <cell r="BB164">
            <v>9.9000000000000005E-2</v>
          </cell>
          <cell r="BC164" t="e">
            <v>#VALUE!</v>
          </cell>
          <cell r="BD164" t="e">
            <v>#VALUE!</v>
          </cell>
          <cell r="BE164" t="e">
            <v>#VALUE!</v>
          </cell>
          <cell r="BF164" t="e">
            <v>#VALUE!</v>
          </cell>
          <cell r="BG164" t="e">
            <v>#VALUE!</v>
          </cell>
          <cell r="BH164" t="e">
            <v>#VALUE!</v>
          </cell>
          <cell r="BI164" t="e">
            <v>#VALUE!</v>
          </cell>
          <cell r="BJ164" t="e">
            <v>#VALUE!</v>
          </cell>
          <cell r="BK164" t="e">
            <v>#VALUE!</v>
          </cell>
          <cell r="BL164" t="e">
            <v>#VALUE!</v>
          </cell>
          <cell r="BM164" t="e">
            <v>#VALUE!</v>
          </cell>
          <cell r="BN164">
            <v>2.9999999999972715E-2</v>
          </cell>
          <cell r="BO164">
            <v>716.22</v>
          </cell>
          <cell r="BP164">
            <v>714.1</v>
          </cell>
          <cell r="BQ164">
            <v>716.47000000000014</v>
          </cell>
          <cell r="BR164">
            <v>714.35</v>
          </cell>
          <cell r="BS164">
            <v>717.2</v>
          </cell>
          <cell r="BT164">
            <v>715</v>
          </cell>
          <cell r="BU164">
            <v>0</v>
          </cell>
          <cell r="BV164">
            <v>0.7299999999999045</v>
          </cell>
          <cell r="BW164">
            <v>0.64999999999997726</v>
          </cell>
          <cell r="BX164">
            <v>0.9799999999999045</v>
          </cell>
          <cell r="BY164">
            <v>250</v>
          </cell>
          <cell r="BZ164">
            <v>0.83750000000000002</v>
          </cell>
          <cell r="CA164">
            <v>0.3125</v>
          </cell>
          <cell r="CB164">
            <v>0.68999999999994088</v>
          </cell>
          <cell r="CC164">
            <v>10</v>
          </cell>
          <cell r="CD164" t="e">
            <v>#VALUE!</v>
          </cell>
          <cell r="CE164" t="e">
            <v>#VALUE!</v>
          </cell>
          <cell r="CF164">
            <v>0</v>
          </cell>
          <cell r="CG164">
            <v>0</v>
          </cell>
          <cell r="CH164" t="e">
            <v>#VALUE!</v>
          </cell>
          <cell r="CI164">
            <v>2</v>
          </cell>
          <cell r="CJ164">
            <v>1</v>
          </cell>
          <cell r="CK164">
            <v>1.5</v>
          </cell>
          <cell r="CL164" t="e">
            <v>#VALUE!</v>
          </cell>
          <cell r="CM164" t="e">
            <v>#VALUE!</v>
          </cell>
          <cell r="CN164" t="e">
            <v>#VALUE!</v>
          </cell>
          <cell r="CO164">
            <v>0</v>
          </cell>
          <cell r="CP164">
            <v>3</v>
          </cell>
          <cell r="CQ164">
            <v>3</v>
          </cell>
          <cell r="DV164" t="str">
            <v>250 mm</v>
          </cell>
          <cell r="DW164">
            <v>14.020000000000001</v>
          </cell>
          <cell r="DX164" t="str">
            <v>1</v>
          </cell>
          <cell r="DY164" t="str">
            <v>CS</v>
          </cell>
          <cell r="DZ164">
            <v>716.22000000000014</v>
          </cell>
          <cell r="EA164">
            <v>714.10000000000014</v>
          </cell>
        </row>
        <row r="165">
          <cell r="A165">
            <v>94</v>
          </cell>
          <cell r="B165" t="str">
            <v>CBA11</v>
          </cell>
          <cell r="C165" t="str">
            <v>CBA12</v>
          </cell>
          <cell r="D165">
            <v>1.8057E-2</v>
          </cell>
          <cell r="E165">
            <v>2.2443000000000001E-2</v>
          </cell>
          <cell r="F165">
            <v>4.0500000000000001E-2</v>
          </cell>
          <cell r="G165">
            <v>2.33</v>
          </cell>
          <cell r="K165">
            <v>0.13112370560310069</v>
          </cell>
          <cell r="L165">
            <v>5.1311237056031009</v>
          </cell>
          <cell r="M165">
            <v>5.1311237056031009</v>
          </cell>
          <cell r="N165">
            <v>275.68787453637793</v>
          </cell>
          <cell r="O165">
            <v>0.63518285187461587</v>
          </cell>
          <cell r="P165">
            <v>11.079255270325879</v>
          </cell>
          <cell r="Q165">
            <v>1.8057E-2</v>
          </cell>
          <cell r="R165">
            <v>2.2443000000000001E-2</v>
          </cell>
          <cell r="S165">
            <v>1.407614605</v>
          </cell>
          <cell r="U165">
            <v>234</v>
          </cell>
          <cell r="V165">
            <v>158.4</v>
          </cell>
          <cell r="AB165">
            <v>0</v>
          </cell>
          <cell r="AC165">
            <v>126.72000000000001</v>
          </cell>
          <cell r="AD165">
            <v>0.34320000000000006</v>
          </cell>
          <cell r="AE165">
            <v>1.3728000000000002</v>
          </cell>
          <cell r="AF165">
            <v>1.3728000000000002</v>
          </cell>
          <cell r="AG165">
            <v>1.3728000000000002</v>
          </cell>
          <cell r="AH165">
            <v>12.579255270325879</v>
          </cell>
          <cell r="AI165">
            <v>16.27</v>
          </cell>
          <cell r="AJ165">
            <v>16.78</v>
          </cell>
          <cell r="AK165">
            <v>10</v>
          </cell>
          <cell r="AL165">
            <v>0.25</v>
          </cell>
          <cell r="AM165">
            <v>1.4E-2</v>
          </cell>
          <cell r="AN165">
            <v>4.4983625411987305E-2</v>
          </cell>
          <cell r="AO165">
            <v>8.984375E-2</v>
          </cell>
          <cell r="AP165">
            <v>0.17993450164794922</v>
          </cell>
          <cell r="AQ165">
            <v>2.0947086287736738</v>
          </cell>
          <cell r="AR165">
            <v>3.778975196987409</v>
          </cell>
          <cell r="AS165">
            <v>2.8520803573869773</v>
          </cell>
          <cell r="AT165">
            <v>0.22363935980932134</v>
          </cell>
          <cell r="AU165">
            <v>0.26862298522130867</v>
          </cell>
          <cell r="AV165">
            <v>4.6159406516990629</v>
          </cell>
          <cell r="AW165">
            <v>226.58445688725405</v>
          </cell>
          <cell r="AX165">
            <v>5.5516849845464816E-2</v>
          </cell>
          <cell r="AY165">
            <v>286.01071695489856</v>
          </cell>
          <cell r="AZ165" t="str">
            <v>36°10'21''</v>
          </cell>
          <cell r="BA165" t="e">
            <v>#VALUE!</v>
          </cell>
          <cell r="BB165">
            <v>0.108</v>
          </cell>
          <cell r="BC165" t="e">
            <v>#VALUE!</v>
          </cell>
          <cell r="BD165" t="e">
            <v>#VALUE!</v>
          </cell>
          <cell r="BE165" t="e">
            <v>#VALUE!</v>
          </cell>
          <cell r="BF165" t="e">
            <v>#VALUE!</v>
          </cell>
          <cell r="BG165" t="e">
            <v>#VALUE!</v>
          </cell>
          <cell r="BH165" t="e">
            <v>#VALUE!</v>
          </cell>
          <cell r="BI165" t="e">
            <v>#VALUE!</v>
          </cell>
          <cell r="BJ165" t="e">
            <v>#VALUE!</v>
          </cell>
          <cell r="BK165" t="e">
            <v>#VALUE!</v>
          </cell>
          <cell r="BL165" t="e">
            <v>#VALUE!</v>
          </cell>
          <cell r="BM165" t="e">
            <v>#VALUE!</v>
          </cell>
          <cell r="BN165">
            <v>2.9999999999972715E-2</v>
          </cell>
          <cell r="BO165">
            <v>714.07</v>
          </cell>
          <cell r="BP165">
            <v>711.34</v>
          </cell>
          <cell r="BQ165">
            <v>714.32000000000016</v>
          </cell>
          <cell r="BR165">
            <v>711.59</v>
          </cell>
          <cell r="BS165">
            <v>715</v>
          </cell>
          <cell r="BT165">
            <v>712.5</v>
          </cell>
          <cell r="BU165">
            <v>0</v>
          </cell>
          <cell r="BV165">
            <v>0.67999999999983629</v>
          </cell>
          <cell r="BW165">
            <v>0.90999999999996817</v>
          </cell>
          <cell r="BX165">
            <v>0.92999999999983629</v>
          </cell>
          <cell r="BY165">
            <v>250</v>
          </cell>
          <cell r="BZ165">
            <v>0.83750000000000002</v>
          </cell>
          <cell r="CA165">
            <v>0.3125</v>
          </cell>
          <cell r="CB165">
            <v>0.79499999999990223</v>
          </cell>
          <cell r="CC165">
            <v>10</v>
          </cell>
          <cell r="CD165" t="e">
            <v>#VALUE!</v>
          </cell>
          <cell r="CE165" t="e">
            <v>#VALUE!</v>
          </cell>
          <cell r="CF165">
            <v>0</v>
          </cell>
          <cell r="CG165">
            <v>0</v>
          </cell>
          <cell r="CH165" t="e">
            <v>#VALUE!</v>
          </cell>
          <cell r="CI165">
            <v>2</v>
          </cell>
          <cell r="CJ165">
            <v>1</v>
          </cell>
          <cell r="CK165">
            <v>1.5</v>
          </cell>
          <cell r="CL165" t="e">
            <v>#VALUE!</v>
          </cell>
          <cell r="CM165" t="e">
            <v>#VALUE!</v>
          </cell>
          <cell r="CN165" t="e">
            <v>#VALUE!</v>
          </cell>
          <cell r="CO165">
            <v>0</v>
          </cell>
          <cell r="CP165">
            <v>3</v>
          </cell>
          <cell r="CQ165">
            <v>3</v>
          </cell>
          <cell r="DV165" t="str">
            <v>250 mm</v>
          </cell>
          <cell r="DW165">
            <v>16.27</v>
          </cell>
          <cell r="DX165" t="str">
            <v>1</v>
          </cell>
          <cell r="DY165" t="str">
            <v>CS</v>
          </cell>
          <cell r="DZ165">
            <v>714.07000000000016</v>
          </cell>
          <cell r="EA165">
            <v>711.34000000000015</v>
          </cell>
        </row>
        <row r="166">
          <cell r="A166">
            <v>95</v>
          </cell>
          <cell r="B166" t="str">
            <v>CBA12</v>
          </cell>
          <cell r="C166" t="str">
            <v>CBA13</v>
          </cell>
          <cell r="D166">
            <v>1.7524245000000001E-2</v>
          </cell>
          <cell r="E166">
            <v>4.0500000000000001E-2</v>
          </cell>
          <cell r="F166">
            <v>5.8024245000000002E-2</v>
          </cell>
          <cell r="G166">
            <v>2.33</v>
          </cell>
          <cell r="K166">
            <v>0.13707899617298944</v>
          </cell>
          <cell r="L166">
            <v>5.2682027017760902</v>
          </cell>
          <cell r="M166">
            <v>5.2682027017760902</v>
          </cell>
          <cell r="N166">
            <v>271.72899210702553</v>
          </cell>
          <cell r="O166">
            <v>0.63397948164146867</v>
          </cell>
          <cell r="P166">
            <v>21.07512709381006</v>
          </cell>
          <cell r="Q166">
            <v>1.7524245000000001E-2</v>
          </cell>
          <cell r="R166">
            <v>4.0500000000000001E-2</v>
          </cell>
          <cell r="S166">
            <v>1.4656388499999999</v>
          </cell>
          <cell r="U166">
            <v>239</v>
          </cell>
          <cell r="V166">
            <v>158.4</v>
          </cell>
          <cell r="AB166">
            <v>0</v>
          </cell>
          <cell r="AC166">
            <v>126.72000000000001</v>
          </cell>
          <cell r="AD166">
            <v>0.35053333333333336</v>
          </cell>
          <cell r="AE166">
            <v>1.4021333333333335</v>
          </cell>
          <cell r="AF166">
            <v>1.4021333333333335</v>
          </cell>
          <cell r="AG166">
            <v>1.4021333333333335</v>
          </cell>
          <cell r="AH166">
            <v>22.57512709381006</v>
          </cell>
          <cell r="AI166">
            <v>18.52</v>
          </cell>
          <cell r="AJ166">
            <v>13.01</v>
          </cell>
          <cell r="AK166">
            <v>10</v>
          </cell>
          <cell r="AL166">
            <v>0.25</v>
          </cell>
          <cell r="AM166">
            <v>1.4E-2</v>
          </cell>
          <cell r="AN166">
            <v>6.4124584197998047E-2</v>
          </cell>
          <cell r="AO166">
            <v>0.12109375</v>
          </cell>
          <cell r="AP166">
            <v>0.25649833679199219</v>
          </cell>
          <cell r="AQ166">
            <v>2.2688749454559671</v>
          </cell>
          <cell r="AR166">
            <v>3.3905410364043287</v>
          </cell>
          <cell r="AS166">
            <v>3.0151713387890853</v>
          </cell>
          <cell r="AT166">
            <v>0.26237479704983779</v>
          </cell>
          <cell r="AU166">
            <v>0.32649938124783584</v>
          </cell>
          <cell r="AV166">
            <v>4.0644603045678585</v>
          </cell>
          <cell r="AW166">
            <v>199.51372865058934</v>
          </cell>
          <cell r="AX166">
            <v>0.11315074529706243</v>
          </cell>
          <cell r="AY166">
            <v>293.37755076372264</v>
          </cell>
          <cell r="AZ166" t="str">
            <v>07°22'01''</v>
          </cell>
          <cell r="BA166" t="e">
            <v>#VALUE!</v>
          </cell>
          <cell r="BB166">
            <v>5.8000000000000003E-2</v>
          </cell>
          <cell r="BC166" t="e">
            <v>#VALUE!</v>
          </cell>
          <cell r="BD166" t="e">
            <v>#VALUE!</v>
          </cell>
          <cell r="BE166" t="e">
            <v>#VALUE!</v>
          </cell>
          <cell r="BF166" t="e">
            <v>#VALUE!</v>
          </cell>
          <cell r="BG166" t="e">
            <v>#VALUE!</v>
          </cell>
          <cell r="BH166" t="e">
            <v>#VALUE!</v>
          </cell>
          <cell r="BI166" t="e">
            <v>#VALUE!</v>
          </cell>
          <cell r="BJ166" t="e">
            <v>#VALUE!</v>
          </cell>
          <cell r="BK166" t="e">
            <v>#VALUE!</v>
          </cell>
          <cell r="BL166" t="e">
            <v>#VALUE!</v>
          </cell>
          <cell r="BM166" t="e">
            <v>#VALUE!</v>
          </cell>
          <cell r="BN166">
            <v>3.0000000000086402E-2</v>
          </cell>
          <cell r="BO166">
            <v>711.31</v>
          </cell>
          <cell r="BP166">
            <v>708.9</v>
          </cell>
          <cell r="BQ166">
            <v>711.56000000000017</v>
          </cell>
          <cell r="BR166">
            <v>709.15</v>
          </cell>
          <cell r="BS166">
            <v>712.5</v>
          </cell>
          <cell r="BT166">
            <v>710.1</v>
          </cell>
          <cell r="BU166">
            <v>0</v>
          </cell>
          <cell r="BV166">
            <v>0.9399999999998272</v>
          </cell>
          <cell r="BW166">
            <v>0.95000000000004547</v>
          </cell>
          <cell r="BX166">
            <v>1.1899999999998272</v>
          </cell>
          <cell r="BY166">
            <v>250</v>
          </cell>
          <cell r="BZ166">
            <v>0.83750000000000002</v>
          </cell>
          <cell r="CA166">
            <v>0.3125</v>
          </cell>
          <cell r="CB166">
            <v>0.94499999999993634</v>
          </cell>
          <cell r="CC166">
            <v>10</v>
          </cell>
          <cell r="CD166" t="e">
            <v>#VALUE!</v>
          </cell>
          <cell r="CE166" t="e">
            <v>#VALUE!</v>
          </cell>
          <cell r="CF166">
            <v>0</v>
          </cell>
          <cell r="CG166">
            <v>0</v>
          </cell>
          <cell r="CH166" t="e">
            <v>#VALUE!</v>
          </cell>
          <cell r="CI166">
            <v>2</v>
          </cell>
          <cell r="CJ166">
            <v>1</v>
          </cell>
          <cell r="CK166">
            <v>1.5</v>
          </cell>
          <cell r="CL166" t="e">
            <v>#VALUE!</v>
          </cell>
          <cell r="CM166" t="e">
            <v>#VALUE!</v>
          </cell>
          <cell r="CN166" t="e">
            <v>#VALUE!</v>
          </cell>
          <cell r="CO166">
            <v>0</v>
          </cell>
          <cell r="CP166">
            <v>3</v>
          </cell>
          <cell r="CQ166">
            <v>3</v>
          </cell>
          <cell r="DV166" t="str">
            <v>250 mm</v>
          </cell>
          <cell r="DW166">
            <v>18.52</v>
          </cell>
          <cell r="DX166" t="str">
            <v>1</v>
          </cell>
          <cell r="DY166" t="str">
            <v>CS</v>
          </cell>
          <cell r="DZ166">
            <v>711.31000000000017</v>
          </cell>
          <cell r="EA166">
            <v>708.9000000000002</v>
          </cell>
        </row>
        <row r="167">
          <cell r="A167">
            <v>96</v>
          </cell>
          <cell r="B167" t="str">
            <v>CBA13</v>
          </cell>
          <cell r="C167" t="str">
            <v>C73'</v>
          </cell>
          <cell r="E167">
            <v>5.8024245000000002E-2</v>
          </cell>
          <cell r="F167">
            <v>5.8024245000000002E-2</v>
          </cell>
          <cell r="G167">
            <v>2.33</v>
          </cell>
          <cell r="K167">
            <v>7.934743740379005E-2</v>
          </cell>
          <cell r="L167">
            <v>5.3475501391798801</v>
          </cell>
          <cell r="M167">
            <v>5.3475501391798801</v>
          </cell>
          <cell r="N167">
            <v>269.50745363031592</v>
          </cell>
          <cell r="O167">
            <v>0.63273560209424085</v>
          </cell>
          <cell r="P167">
            <v>30.969825254594582</v>
          </cell>
          <cell r="Q167">
            <v>0</v>
          </cell>
          <cell r="R167">
            <v>5.8024245000000002E-2</v>
          </cell>
          <cell r="S167">
            <v>1.5236630949999999</v>
          </cell>
          <cell r="U167">
            <v>239</v>
          </cell>
          <cell r="V167">
            <v>158.4</v>
          </cell>
          <cell r="AB167">
            <v>0</v>
          </cell>
          <cell r="AC167">
            <v>126.72000000000001</v>
          </cell>
          <cell r="AD167">
            <v>0.35053333333333336</v>
          </cell>
          <cell r="AE167">
            <v>1.4021333333333335</v>
          </cell>
          <cell r="AF167">
            <v>1.4021333333333335</v>
          </cell>
          <cell r="AG167">
            <v>1.4021333333333335</v>
          </cell>
          <cell r="AH167">
            <v>32.469825254594582</v>
          </cell>
          <cell r="AI167">
            <v>13.370000000000001</v>
          </cell>
          <cell r="AJ167">
            <v>18.47</v>
          </cell>
          <cell r="AK167">
            <v>10</v>
          </cell>
          <cell r="AL167">
            <v>0.25</v>
          </cell>
          <cell r="AM167">
            <v>1.4E-2</v>
          </cell>
          <cell r="AN167">
            <v>7.0542335510253906E-2</v>
          </cell>
          <cell r="AO167">
            <v>0.146484375</v>
          </cell>
          <cell r="AP167">
            <v>0.28216934204101563</v>
          </cell>
          <cell r="AQ167">
            <v>2.8549632012355111</v>
          </cell>
          <cell r="AR167">
            <v>4.0510651537985707</v>
          </cell>
          <cell r="AS167">
            <v>4.6475013687236437</v>
          </cell>
          <cell r="AT167">
            <v>0.41543398982716195</v>
          </cell>
          <cell r="AU167">
            <v>0.48597632533741586</v>
          </cell>
          <cell r="AV167">
            <v>4.8428128468684628</v>
          </cell>
          <cell r="AW167">
            <v>237.72101972550365</v>
          </cell>
          <cell r="AX167">
            <v>0.13658794368326146</v>
          </cell>
          <cell r="AY167">
            <v>279.77481426376596</v>
          </cell>
          <cell r="AZ167" t="str">
            <v>13°36'10''</v>
          </cell>
          <cell r="BA167" t="e">
            <v>#VALUE!</v>
          </cell>
          <cell r="BB167">
            <v>0.159</v>
          </cell>
          <cell r="BC167" t="e">
            <v>#VALUE!</v>
          </cell>
          <cell r="BD167" t="e">
            <v>#VALUE!</v>
          </cell>
          <cell r="BE167" t="e">
            <v>#VALUE!</v>
          </cell>
          <cell r="BF167" t="e">
            <v>#VALUE!</v>
          </cell>
          <cell r="BG167" t="e">
            <v>#VALUE!</v>
          </cell>
          <cell r="BH167" t="e">
            <v>#VALUE!</v>
          </cell>
          <cell r="BI167" t="e">
            <v>#VALUE!</v>
          </cell>
          <cell r="BJ167" t="e">
            <v>#VALUE!</v>
          </cell>
          <cell r="BK167" t="e">
            <v>#VALUE!</v>
          </cell>
          <cell r="BL167" t="e">
            <v>#VALUE!</v>
          </cell>
          <cell r="BM167" t="e">
            <v>#VALUE!</v>
          </cell>
          <cell r="BN167">
            <v>2.9999999999972715E-2</v>
          </cell>
          <cell r="BO167">
            <v>708.87</v>
          </cell>
          <cell r="BP167">
            <v>706.4</v>
          </cell>
          <cell r="BQ167">
            <v>709.12000000000023</v>
          </cell>
          <cell r="BR167">
            <v>706.65</v>
          </cell>
          <cell r="BS167">
            <v>710.1</v>
          </cell>
          <cell r="BT167">
            <v>708.7</v>
          </cell>
          <cell r="BU167">
            <v>0</v>
          </cell>
          <cell r="BV167">
            <v>0.97999999999979082</v>
          </cell>
          <cell r="BW167">
            <v>2.0500000000000682</v>
          </cell>
          <cell r="BX167">
            <v>1.2299999999997908</v>
          </cell>
          <cell r="BY167">
            <v>250</v>
          </cell>
          <cell r="BZ167">
            <v>0.83750000000000002</v>
          </cell>
          <cell r="CA167">
            <v>0.3125</v>
          </cell>
          <cell r="CB167">
            <v>1.5149999999999295</v>
          </cell>
          <cell r="CC167">
            <v>10</v>
          </cell>
          <cell r="CD167" t="e">
            <v>#VALUE!</v>
          </cell>
          <cell r="CE167" t="e">
            <v>#VALUE!</v>
          </cell>
          <cell r="CF167">
            <v>0</v>
          </cell>
          <cell r="CG167">
            <v>0</v>
          </cell>
          <cell r="CH167" t="e">
            <v>#VALUE!</v>
          </cell>
          <cell r="CI167">
            <v>2</v>
          </cell>
          <cell r="CJ167">
            <v>1</v>
          </cell>
          <cell r="CK167">
            <v>1.5</v>
          </cell>
          <cell r="CL167" t="e">
            <v>#VALUE!</v>
          </cell>
          <cell r="CM167" t="e">
            <v>#VALUE!</v>
          </cell>
          <cell r="CN167" t="e">
            <v>#VALUE!</v>
          </cell>
          <cell r="CO167">
            <v>0</v>
          </cell>
          <cell r="CP167">
            <v>3</v>
          </cell>
          <cell r="CQ167">
            <v>3</v>
          </cell>
          <cell r="DV167" t="str">
            <v>250 mm</v>
          </cell>
          <cell r="DW167">
            <v>13.370000000000001</v>
          </cell>
          <cell r="DX167" t="str">
            <v>1</v>
          </cell>
          <cell r="DY167" t="str">
            <v>CS</v>
          </cell>
          <cell r="DZ167">
            <v>708.87000000000023</v>
          </cell>
          <cell r="EA167">
            <v>706.4000000000002</v>
          </cell>
        </row>
        <row r="168">
          <cell r="O168">
            <v>0</v>
          </cell>
          <cell r="AC168">
            <v>0</v>
          </cell>
          <cell r="AD168">
            <v>0</v>
          </cell>
        </row>
        <row r="169">
          <cell r="A169">
            <v>97</v>
          </cell>
          <cell r="B169" t="str">
            <v>CBA31</v>
          </cell>
          <cell r="C169" t="str">
            <v>CBB2</v>
          </cell>
          <cell r="D169">
            <v>2.8129770000000002E-2</v>
          </cell>
          <cell r="E169">
            <v>0</v>
          </cell>
          <cell r="F169">
            <v>2.8129770000000002E-2</v>
          </cell>
          <cell r="G169">
            <v>2.33</v>
          </cell>
          <cell r="H169">
            <v>26.67</v>
          </cell>
          <cell r="I169">
            <v>3.8</v>
          </cell>
          <cell r="J169">
            <v>14.24821897262842</v>
          </cell>
          <cell r="K169">
            <v>0</v>
          </cell>
          <cell r="L169">
            <v>7.6352121981382393</v>
          </cell>
          <cell r="M169">
            <v>10</v>
          </cell>
          <cell r="N169">
            <v>190.32831544687943</v>
          </cell>
          <cell r="O169">
            <v>0.63241352201257872</v>
          </cell>
          <cell r="P169">
            <v>3.3858735305077903</v>
          </cell>
          <cell r="Q169">
            <v>2.8129770000000002E-2</v>
          </cell>
          <cell r="R169">
            <v>0</v>
          </cell>
          <cell r="S169">
            <v>2.8129770000000002E-2</v>
          </cell>
          <cell r="U169">
            <v>10</v>
          </cell>
          <cell r="V169">
            <v>158.4</v>
          </cell>
          <cell r="Y169">
            <v>0</v>
          </cell>
          <cell r="AB169">
            <v>0</v>
          </cell>
          <cell r="AC169">
            <v>126.72000000000001</v>
          </cell>
          <cell r="AD169">
            <v>1.4666666666666666E-2</v>
          </cell>
          <cell r="AE169">
            <v>5.8666666666666666E-2</v>
          </cell>
          <cell r="AF169">
            <v>5.8666666666666666E-2</v>
          </cell>
          <cell r="AG169">
            <v>5.8666666666666666E-2</v>
          </cell>
          <cell r="AH169">
            <v>4.8858735305077907</v>
          </cell>
          <cell r="AI169">
            <v>25.44</v>
          </cell>
          <cell r="AJ169">
            <v>9.83</v>
          </cell>
          <cell r="AK169">
            <v>8</v>
          </cell>
          <cell r="AL169">
            <v>0.2</v>
          </cell>
          <cell r="AM169">
            <v>1.4E-2</v>
          </cell>
          <cell r="AN169">
            <v>3.4511566162109375E-2</v>
          </cell>
          <cell r="AO169">
            <v>5.9374999999999997E-2</v>
          </cell>
          <cell r="AP169">
            <v>0.17255783081054688</v>
          </cell>
          <cell r="AQ169">
            <v>1.3502351717489212</v>
          </cell>
          <cell r="AR169">
            <v>2.7837672975552663</v>
          </cell>
          <cell r="AS169">
            <v>1.2927928501455326</v>
          </cell>
          <cell r="AT169">
            <v>9.2922274160440285E-2</v>
          </cell>
          <cell r="AU169">
            <v>0.12743384032254967</v>
          </cell>
          <cell r="AV169">
            <v>3.0446285932305024</v>
          </cell>
          <cell r="AW169">
            <v>95.649828214023756</v>
          </cell>
          <cell r="AX169">
            <v>5.1080839576368893E-2</v>
          </cell>
          <cell r="AY169">
            <v>284.60287061627736</v>
          </cell>
          <cell r="AZ169" t="e">
            <v>#REF!</v>
          </cell>
          <cell r="BA169" t="e">
            <v>#REF!</v>
          </cell>
          <cell r="BB169" t="e">
            <v>#REF!</v>
          </cell>
          <cell r="BC169" t="e">
            <v>#REF!</v>
          </cell>
          <cell r="BD169" t="e">
            <v>#REF!</v>
          </cell>
          <cell r="BE169" t="e">
            <v>#REF!</v>
          </cell>
          <cell r="BF169" t="e">
            <v>#REF!</v>
          </cell>
          <cell r="BG169" t="e">
            <v>#REF!</v>
          </cell>
          <cell r="BH169" t="e">
            <v>#REF!</v>
          </cell>
          <cell r="BI169" t="e">
            <v>#REF!</v>
          </cell>
          <cell r="BJ169" t="e">
            <v>#REF!</v>
          </cell>
          <cell r="BK169" t="e">
            <v>#REF!</v>
          </cell>
          <cell r="BL169" t="e">
            <v>#REF!</v>
          </cell>
          <cell r="BM169" t="e">
            <v>#REF!</v>
          </cell>
          <cell r="BO169">
            <v>707.7</v>
          </cell>
          <cell r="BP169">
            <v>705.2</v>
          </cell>
          <cell r="BQ169">
            <v>707.90000000000009</v>
          </cell>
          <cell r="BR169">
            <v>705.40000000000009</v>
          </cell>
          <cell r="BS169">
            <v>708.5</v>
          </cell>
          <cell r="BT169">
            <v>706</v>
          </cell>
          <cell r="BU169">
            <v>0</v>
          </cell>
          <cell r="BV169">
            <v>0.59999999999990905</v>
          </cell>
          <cell r="BW169">
            <v>0.59999999999990905</v>
          </cell>
          <cell r="BX169">
            <v>0.79999999999990901</v>
          </cell>
          <cell r="BY169">
            <v>200</v>
          </cell>
          <cell r="BZ169">
            <v>0.75</v>
          </cell>
          <cell r="CA169">
            <v>0.25</v>
          </cell>
          <cell r="CB169">
            <v>0.59999999999990905</v>
          </cell>
          <cell r="CC169">
            <v>3</v>
          </cell>
          <cell r="CD169" t="e">
            <v>#VALUE!</v>
          </cell>
          <cell r="CE169" t="e">
            <v>#VALUE!</v>
          </cell>
          <cell r="CF169">
            <v>0</v>
          </cell>
          <cell r="CG169">
            <v>0</v>
          </cell>
          <cell r="CH169" t="e">
            <v>#VALUE!</v>
          </cell>
          <cell r="CI169">
            <v>2</v>
          </cell>
          <cell r="CJ169">
            <v>1</v>
          </cell>
          <cell r="CK169">
            <v>1.5</v>
          </cell>
          <cell r="CL169" t="e">
            <v>#VALUE!</v>
          </cell>
          <cell r="CM169" t="e">
            <v>#VALUE!</v>
          </cell>
          <cell r="CN169" t="e">
            <v>#VALUE!</v>
          </cell>
          <cell r="CO169">
            <v>0</v>
          </cell>
          <cell r="CP169">
            <v>3</v>
          </cell>
          <cell r="CQ169">
            <v>3</v>
          </cell>
          <cell r="DV169" t="str">
            <v>200 mm</v>
          </cell>
          <cell r="DW169">
            <v>25.44</v>
          </cell>
          <cell r="DX169" t="str">
            <v>1</v>
          </cell>
          <cell r="DY169" t="str">
            <v>CS</v>
          </cell>
          <cell r="DZ169">
            <v>707.7</v>
          </cell>
          <cell r="EA169">
            <v>705.2</v>
          </cell>
        </row>
        <row r="170">
          <cell r="O170">
            <v>0</v>
          </cell>
          <cell r="AC170">
            <v>0</v>
          </cell>
          <cell r="AD170">
            <v>0</v>
          </cell>
        </row>
        <row r="171">
          <cell r="A171">
            <v>98</v>
          </cell>
          <cell r="B171" t="str">
            <v>CBA14</v>
          </cell>
          <cell r="C171" t="str">
            <v>CBA15</v>
          </cell>
          <cell r="D171">
            <v>1.9527829999999999E-2</v>
          </cell>
          <cell r="F171">
            <v>1.9527829999999999E-2</v>
          </cell>
          <cell r="G171">
            <v>2.33</v>
          </cell>
          <cell r="H171">
            <v>28.43</v>
          </cell>
          <cell r="I171">
            <v>3.4</v>
          </cell>
          <cell r="J171">
            <v>11.959198030249736</v>
          </cell>
          <cell r="K171">
            <v>0</v>
          </cell>
          <cell r="L171">
            <v>8.3570090924801548</v>
          </cell>
          <cell r="M171">
            <v>10</v>
          </cell>
          <cell r="N171">
            <v>190.32831544687943</v>
          </cell>
          <cell r="O171">
            <v>0.63320824524312913</v>
          </cell>
          <cell r="P171">
            <v>2.3534444444359539</v>
          </cell>
          <cell r="Q171">
            <v>1.9527829999999999E-2</v>
          </cell>
          <cell r="R171">
            <v>0</v>
          </cell>
          <cell r="S171">
            <v>1.9527829999999999E-2</v>
          </cell>
          <cell r="U171">
            <v>6</v>
          </cell>
          <cell r="V171">
            <v>158.4</v>
          </cell>
          <cell r="Y171">
            <v>0</v>
          </cell>
          <cell r="AB171">
            <v>0</v>
          </cell>
          <cell r="AC171">
            <v>126.72000000000001</v>
          </cell>
          <cell r="AD171">
            <v>8.8000000000000005E-3</v>
          </cell>
          <cell r="AE171">
            <v>3.5200000000000002E-2</v>
          </cell>
          <cell r="AF171">
            <v>3.5200000000000002E-2</v>
          </cell>
          <cell r="AG171">
            <v>3.5200000000000002E-2</v>
          </cell>
          <cell r="AH171">
            <v>3.8534444444359539</v>
          </cell>
          <cell r="AI171">
            <v>23.650000000000002</v>
          </cell>
          <cell r="AJ171">
            <v>11.42</v>
          </cell>
          <cell r="AK171">
            <v>8</v>
          </cell>
          <cell r="AL171">
            <v>0.2</v>
          </cell>
          <cell r="AM171">
            <v>1.4E-2</v>
          </cell>
          <cell r="AN171">
            <v>2.9545593261718753E-2</v>
          </cell>
          <cell r="AO171">
            <v>0.05</v>
          </cell>
          <cell r="AP171">
            <v>0.14772796630859375</v>
          </cell>
          <cell r="AQ171">
            <v>1.3332037286605523</v>
          </cell>
          <cell r="AR171">
            <v>2.980277971406097</v>
          </cell>
          <cell r="AS171">
            <v>1.3216219474809563</v>
          </cell>
          <cell r="AT171">
            <v>9.059287370613657E-2</v>
          </cell>
          <cell r="AU171">
            <v>0.12013846696785532</v>
          </cell>
          <cell r="AV171">
            <v>3.2816375671662077</v>
          </cell>
          <cell r="AW171">
            <v>103.09568472753641</v>
          </cell>
          <cell r="AX171">
            <v>3.7377359242726053E-2</v>
          </cell>
          <cell r="AY171">
            <v>281.90159005052845</v>
          </cell>
          <cell r="AZ171" t="e">
            <v>#REF!</v>
          </cell>
          <cell r="BA171" t="e">
            <v>#REF!</v>
          </cell>
          <cell r="BB171" t="e">
            <v>#REF!</v>
          </cell>
          <cell r="BC171" t="e">
            <v>#REF!</v>
          </cell>
          <cell r="BD171" t="e">
            <v>#REF!</v>
          </cell>
          <cell r="BE171" t="e">
            <v>#REF!</v>
          </cell>
          <cell r="BF171" t="e">
            <v>#REF!</v>
          </cell>
          <cell r="BG171" t="e">
            <v>#REF!</v>
          </cell>
          <cell r="BH171" t="e">
            <v>#REF!</v>
          </cell>
          <cell r="BI171" t="e">
            <v>#REF!</v>
          </cell>
          <cell r="BJ171" t="e">
            <v>#REF!</v>
          </cell>
          <cell r="BK171" t="e">
            <v>#REF!</v>
          </cell>
          <cell r="BL171" t="e">
            <v>#REF!</v>
          </cell>
          <cell r="BM171" t="e">
            <v>#REF!</v>
          </cell>
          <cell r="BO171">
            <v>707.4</v>
          </cell>
          <cell r="BP171">
            <v>704.7</v>
          </cell>
          <cell r="BQ171">
            <v>707.6</v>
          </cell>
          <cell r="BR171">
            <v>704.90000000000009</v>
          </cell>
          <cell r="BS171">
            <v>708.2</v>
          </cell>
          <cell r="BT171">
            <v>705.5</v>
          </cell>
          <cell r="BU171">
            <v>0</v>
          </cell>
          <cell r="BV171">
            <v>0.60000000000002274</v>
          </cell>
          <cell r="BW171">
            <v>0.59999999999990905</v>
          </cell>
          <cell r="BX171">
            <v>0.80000000000002269</v>
          </cell>
          <cell r="BY171">
            <v>200</v>
          </cell>
          <cell r="BZ171">
            <v>0.75</v>
          </cell>
          <cell r="CA171">
            <v>0.25</v>
          </cell>
          <cell r="CB171">
            <v>0.59999999999996589</v>
          </cell>
          <cell r="CC171">
            <v>3</v>
          </cell>
          <cell r="CD171" t="e">
            <v>#VALUE!</v>
          </cell>
          <cell r="CE171" t="e">
            <v>#VALUE!</v>
          </cell>
          <cell r="CF171">
            <v>0</v>
          </cell>
          <cell r="CG171">
            <v>0</v>
          </cell>
          <cell r="CH171" t="e">
            <v>#VALUE!</v>
          </cell>
          <cell r="CI171">
            <v>2</v>
          </cell>
          <cell r="CJ171">
            <v>1</v>
          </cell>
          <cell r="CK171">
            <v>1.5</v>
          </cell>
          <cell r="CL171" t="e">
            <v>#VALUE!</v>
          </cell>
          <cell r="CM171" t="e">
            <v>#VALUE!</v>
          </cell>
          <cell r="CN171" t="e">
            <v>#VALUE!</v>
          </cell>
          <cell r="CO171">
            <v>0</v>
          </cell>
          <cell r="CP171">
            <v>3</v>
          </cell>
          <cell r="CQ171">
            <v>3</v>
          </cell>
          <cell r="DV171" t="str">
            <v>200 mm</v>
          </cell>
          <cell r="DW171">
            <v>23.650000000000002</v>
          </cell>
          <cell r="DX171" t="str">
            <v>1</v>
          </cell>
          <cell r="DY171" t="str">
            <v>CS</v>
          </cell>
          <cell r="DZ171">
            <v>707.4</v>
          </cell>
          <cell r="EA171">
            <v>704.69999999999993</v>
          </cell>
        </row>
        <row r="172">
          <cell r="O172">
            <v>0</v>
          </cell>
          <cell r="AC172">
            <v>0</v>
          </cell>
          <cell r="AD172">
            <v>0</v>
          </cell>
        </row>
        <row r="173">
          <cell r="A173" t="str">
            <v>alc. Simp. AC Margen norte BB</v>
          </cell>
          <cell r="O173">
            <v>0</v>
          </cell>
          <cell r="AC173">
            <v>0</v>
          </cell>
        </row>
        <row r="174">
          <cell r="O174">
            <v>0</v>
          </cell>
          <cell r="AC174">
            <v>0</v>
          </cell>
          <cell r="AD174">
            <v>0</v>
          </cell>
        </row>
        <row r="175">
          <cell r="A175">
            <v>99</v>
          </cell>
          <cell r="B175" t="str">
            <v>CBB1</v>
          </cell>
          <cell r="C175" t="str">
            <v>CBB2</v>
          </cell>
          <cell r="D175">
            <v>4.0584490000000001E-2</v>
          </cell>
          <cell r="E175">
            <v>0</v>
          </cell>
          <cell r="F175">
            <v>4.0584490000000001E-2</v>
          </cell>
          <cell r="G175">
            <v>2.33</v>
          </cell>
          <cell r="H175">
            <v>25.27</v>
          </cell>
          <cell r="I175">
            <v>3.57</v>
          </cell>
          <cell r="J175">
            <v>14.127423822714679</v>
          </cell>
          <cell r="K175">
            <v>0</v>
          </cell>
          <cell r="L175">
            <v>7.4532340640324302</v>
          </cell>
          <cell r="M175">
            <v>10</v>
          </cell>
          <cell r="N175">
            <v>190.32831544687943</v>
          </cell>
          <cell r="O175">
            <v>0.63106956294619543</v>
          </cell>
          <cell r="P175">
            <v>4.8746196055109499</v>
          </cell>
          <cell r="Q175">
            <v>4.0584490000000001E-2</v>
          </cell>
          <cell r="R175">
            <v>0</v>
          </cell>
          <cell r="S175">
            <v>4.0584490000000001E-2</v>
          </cell>
          <cell r="U175">
            <v>10</v>
          </cell>
          <cell r="V175">
            <v>158.4</v>
          </cell>
          <cell r="Y175">
            <v>0</v>
          </cell>
          <cell r="AB175">
            <v>0</v>
          </cell>
          <cell r="AC175">
            <v>126.72000000000001</v>
          </cell>
          <cell r="AD175">
            <v>1.4666666666666666E-2</v>
          </cell>
          <cell r="AE175">
            <v>5.8666666666666666E-2</v>
          </cell>
          <cell r="AF175">
            <v>5.8666666666666666E-2</v>
          </cell>
          <cell r="AG175">
            <v>5.8666666666666666E-2</v>
          </cell>
          <cell r="AH175">
            <v>6.3746196055109499</v>
          </cell>
          <cell r="AI175">
            <v>57.43</v>
          </cell>
          <cell r="AJ175">
            <v>7.19</v>
          </cell>
          <cell r="AK175">
            <v>10</v>
          </cell>
          <cell r="AL175">
            <v>0.25</v>
          </cell>
          <cell r="AM175">
            <v>1.4E-2</v>
          </cell>
          <cell r="AN175">
            <v>3.9574623107910156E-2</v>
          </cell>
          <cell r="AO175">
            <v>6.25E-2</v>
          </cell>
          <cell r="AP175">
            <v>0.15829849243164063</v>
          </cell>
          <cell r="AQ175">
            <v>1.2770360936565701</v>
          </cell>
          <cell r="AR175">
            <v>2.4632730050532512</v>
          </cell>
          <cell r="AS175">
            <v>1.1020750194651829</v>
          </cell>
          <cell r="AT175">
            <v>8.3120345795190217E-2</v>
          </cell>
          <cell r="AU175">
            <v>0.12269496890310037</v>
          </cell>
          <cell r="AV175">
            <v>3.0215423332228073</v>
          </cell>
          <cell r="AW175">
            <v>148.3196124463021</v>
          </cell>
          <cell r="AX175">
            <v>4.2978939200092832E-2</v>
          </cell>
          <cell r="AY175">
            <v>202.86247170901726</v>
          </cell>
          <cell r="AZ175" t="e">
            <v>#REF!</v>
          </cell>
          <cell r="BA175" t="e">
            <v>#REF!</v>
          </cell>
          <cell r="BB175" t="e">
            <v>#REF!</v>
          </cell>
          <cell r="BC175" t="e">
            <v>#REF!</v>
          </cell>
          <cell r="BD175" t="e">
            <v>#REF!</v>
          </cell>
          <cell r="BE175" t="e">
            <v>#REF!</v>
          </cell>
          <cell r="BF175" t="e">
            <v>#REF!</v>
          </cell>
          <cell r="BG175" t="e">
            <v>#REF!</v>
          </cell>
          <cell r="BH175" t="e">
            <v>#REF!</v>
          </cell>
          <cell r="BI175" t="e">
            <v>#REF!</v>
          </cell>
          <cell r="BJ175" t="e">
            <v>#REF!</v>
          </cell>
          <cell r="BK175" t="e">
            <v>#REF!</v>
          </cell>
          <cell r="BL175" t="e">
            <v>#REF!</v>
          </cell>
          <cell r="BM175" t="e">
            <v>#REF!</v>
          </cell>
          <cell r="BO175">
            <v>709.3</v>
          </cell>
          <cell r="BP175">
            <v>705.17</v>
          </cell>
          <cell r="BQ175">
            <v>709.55</v>
          </cell>
          <cell r="BR175">
            <v>705.42</v>
          </cell>
          <cell r="BS175">
            <v>710.1</v>
          </cell>
          <cell r="BT175">
            <v>706</v>
          </cell>
          <cell r="BU175">
            <v>0</v>
          </cell>
          <cell r="BV175">
            <v>0.55000000000006821</v>
          </cell>
          <cell r="BW175">
            <v>0.58000000000004093</v>
          </cell>
          <cell r="BX175">
            <v>0.80000000000006821</v>
          </cell>
          <cell r="BY175">
            <v>250</v>
          </cell>
          <cell r="BZ175">
            <v>0.83750000000000002</v>
          </cell>
          <cell r="CA175">
            <v>0.3125</v>
          </cell>
          <cell r="CB175">
            <v>0.56500000000005457</v>
          </cell>
          <cell r="CC175">
            <v>3</v>
          </cell>
          <cell r="CD175">
            <v>0.61074030718755656</v>
          </cell>
          <cell r="CE175" t="e">
            <v>#VALUE!</v>
          </cell>
          <cell r="CF175">
            <v>0</v>
          </cell>
          <cell r="CG175">
            <v>0</v>
          </cell>
          <cell r="CH175" t="e">
            <v>#VALUE!</v>
          </cell>
          <cell r="CI175">
            <v>2</v>
          </cell>
          <cell r="CJ175">
            <v>1</v>
          </cell>
          <cell r="CK175">
            <v>1.5</v>
          </cell>
          <cell r="CL175">
            <v>2345</v>
          </cell>
          <cell r="CM175" t="e">
            <v>#VALUE!</v>
          </cell>
          <cell r="CN175" t="e">
            <v>#VALUE!</v>
          </cell>
          <cell r="CO175">
            <v>0</v>
          </cell>
          <cell r="CP175">
            <v>3</v>
          </cell>
          <cell r="CQ175">
            <v>3</v>
          </cell>
          <cell r="DV175" t="str">
            <v>250 mm</v>
          </cell>
          <cell r="DW175">
            <v>57.43</v>
          </cell>
          <cell r="DX175" t="str">
            <v>1</v>
          </cell>
          <cell r="DY175" t="str">
            <v>CS</v>
          </cell>
          <cell r="DZ175">
            <v>709.3</v>
          </cell>
          <cell r="EA175">
            <v>705.17</v>
          </cell>
        </row>
        <row r="176">
          <cell r="A176">
            <v>100</v>
          </cell>
          <cell r="B176" t="str">
            <v>CBB2</v>
          </cell>
          <cell r="C176" t="str">
            <v>CBA15</v>
          </cell>
          <cell r="E176">
            <v>2.8129770000000002E-2</v>
          </cell>
          <cell r="F176">
            <v>6.8714259999999999E-2</v>
          </cell>
          <cell r="G176">
            <v>2.33</v>
          </cell>
          <cell r="K176">
            <v>4.8058459807800928E-2</v>
          </cell>
          <cell r="L176">
            <v>10.048058459807802</v>
          </cell>
          <cell r="M176">
            <v>10.048058459807802</v>
          </cell>
          <cell r="N176">
            <v>189.8170844595391</v>
          </cell>
          <cell r="O176">
            <v>0.6328648068669529</v>
          </cell>
          <cell r="P176">
            <v>8.2538081576713864</v>
          </cell>
          <cell r="Q176">
            <v>0</v>
          </cell>
          <cell r="R176">
            <v>2.8129770000000002E-2</v>
          </cell>
          <cell r="S176">
            <v>6.8714259999999999E-2</v>
          </cell>
          <cell r="U176">
            <v>20</v>
          </cell>
          <cell r="V176">
            <v>158.4</v>
          </cell>
          <cell r="Y176">
            <v>0</v>
          </cell>
          <cell r="AB176">
            <v>0</v>
          </cell>
          <cell r="AC176">
            <v>126.72000000000001</v>
          </cell>
          <cell r="AD176">
            <v>2.9333333333333333E-2</v>
          </cell>
          <cell r="AE176">
            <v>0.11733333333333333</v>
          </cell>
          <cell r="AF176">
            <v>0.11733333333333333</v>
          </cell>
          <cell r="AG176">
            <v>0.11733333333333333</v>
          </cell>
          <cell r="AH176">
            <v>9.7538081576713864</v>
          </cell>
          <cell r="AI176">
            <v>4.66</v>
          </cell>
          <cell r="AJ176">
            <v>10.09</v>
          </cell>
          <cell r="AK176">
            <v>10</v>
          </cell>
          <cell r="AL176">
            <v>0.25</v>
          </cell>
          <cell r="AM176">
            <v>1.4E-2</v>
          </cell>
          <cell r="AN176">
            <v>4.4981956481933594E-2</v>
          </cell>
          <cell r="AO176">
            <v>7.8125E-2</v>
          </cell>
          <cell r="AP176">
            <v>0.17992782592773438</v>
          </cell>
          <cell r="AQ176">
            <v>1.6242930089538914</v>
          </cell>
          <cell r="AR176">
            <v>2.9303752756856016</v>
          </cell>
          <cell r="AS176">
            <v>1.7149368013567325</v>
          </cell>
          <cell r="AT176">
            <v>0.13447134449217565</v>
          </cell>
          <cell r="AU176">
            <v>0.17945330097410925</v>
          </cell>
          <cell r="AV176">
            <v>3.5793965999329362</v>
          </cell>
          <cell r="AW176">
            <v>175.70321972864994</v>
          </cell>
          <cell r="AX176">
            <v>5.5512973369155304E-2</v>
          </cell>
          <cell r="AY176">
            <v>203.81176298692873</v>
          </cell>
          <cell r="AZ176" t="str">
            <v>00°00'00''</v>
          </cell>
          <cell r="BA176" t="e">
            <v>#VALUE!</v>
          </cell>
          <cell r="BB176">
            <v>5.7000000000000002E-2</v>
          </cell>
          <cell r="BC176" t="e">
            <v>#VALUE!</v>
          </cell>
          <cell r="BD176" t="e">
            <v>#VALUE!</v>
          </cell>
          <cell r="BE176" t="e">
            <v>#VALUE!</v>
          </cell>
          <cell r="BF176" t="e">
            <v>#VALUE!</v>
          </cell>
          <cell r="BG176" t="e">
            <v>#VALUE!</v>
          </cell>
          <cell r="BH176" t="e">
            <v>#VALUE!</v>
          </cell>
          <cell r="BI176" t="e">
            <v>#VALUE!</v>
          </cell>
          <cell r="BJ176" t="e">
            <v>#VALUE!</v>
          </cell>
          <cell r="BK176" t="e">
            <v>#VALUE!</v>
          </cell>
          <cell r="BL176" t="e">
            <v>#VALUE!</v>
          </cell>
          <cell r="BM176" t="e">
            <v>#VALUE!</v>
          </cell>
          <cell r="BN176">
            <v>2.9999999999972715E-2</v>
          </cell>
          <cell r="BO176">
            <v>705.14</v>
          </cell>
          <cell r="BP176">
            <v>704.67</v>
          </cell>
          <cell r="BQ176">
            <v>705.39</v>
          </cell>
          <cell r="BR176">
            <v>704.92</v>
          </cell>
          <cell r="BS176">
            <v>706</v>
          </cell>
          <cell r="BT176">
            <v>705.5</v>
          </cell>
          <cell r="BU176">
            <v>0</v>
          </cell>
          <cell r="BV176">
            <v>0.61000000000001364</v>
          </cell>
          <cell r="BW176">
            <v>0.58000000000004093</v>
          </cell>
          <cell r="BX176">
            <v>0.86000000000001364</v>
          </cell>
          <cell r="BY176">
            <v>250</v>
          </cell>
          <cell r="BZ176">
            <v>0.83750000000000002</v>
          </cell>
          <cell r="CA176">
            <v>0.3125</v>
          </cell>
          <cell r="CB176">
            <v>0.59500000000002728</v>
          </cell>
          <cell r="CC176">
            <v>3</v>
          </cell>
          <cell r="CD176">
            <v>0.6398413792656884</v>
          </cell>
          <cell r="CE176" t="e">
            <v>#VALUE!</v>
          </cell>
          <cell r="CF176">
            <v>0</v>
          </cell>
          <cell r="CG176">
            <v>0</v>
          </cell>
          <cell r="CH176" t="e">
            <v>#VALUE!</v>
          </cell>
          <cell r="CI176">
            <v>2</v>
          </cell>
          <cell r="CJ176">
            <v>1</v>
          </cell>
          <cell r="CK176">
            <v>1.5</v>
          </cell>
          <cell r="CL176">
            <v>2345</v>
          </cell>
          <cell r="CM176" t="e">
            <v>#VALUE!</v>
          </cell>
          <cell r="CN176" t="e">
            <v>#VALUE!</v>
          </cell>
          <cell r="CO176">
            <v>0</v>
          </cell>
          <cell r="CP176">
            <v>3</v>
          </cell>
          <cell r="CQ176">
            <v>3</v>
          </cell>
          <cell r="DV176" t="str">
            <v>250 mm</v>
          </cell>
          <cell r="DW176">
            <v>4.66</v>
          </cell>
          <cell r="DX176" t="str">
            <v>1</v>
          </cell>
          <cell r="DY176" t="str">
            <v>CS</v>
          </cell>
          <cell r="DZ176">
            <v>705.14</v>
          </cell>
          <cell r="EA176">
            <v>704.67</v>
          </cell>
        </row>
        <row r="177">
          <cell r="A177">
            <v>101</v>
          </cell>
          <cell r="B177" t="str">
            <v>CBA15</v>
          </cell>
          <cell r="C177" t="str">
            <v>CBA16</v>
          </cell>
          <cell r="D177">
            <v>6.4800720000000006E-2</v>
          </cell>
          <cell r="E177">
            <v>1.9527829999999999E-2</v>
          </cell>
          <cell r="F177">
            <v>0.15304281</v>
          </cell>
          <cell r="G177">
            <v>2.33</v>
          </cell>
          <cell r="K177">
            <v>0.40368538150748101</v>
          </cell>
          <cell r="L177">
            <v>10.451743841315283</v>
          </cell>
          <cell r="M177">
            <v>10.451743841315283</v>
          </cell>
          <cell r="N177">
            <v>185.66637546884562</v>
          </cell>
          <cell r="O177">
            <v>0.63252828409805151</v>
          </cell>
          <cell r="P177">
            <v>18.157288464727081</v>
          </cell>
          <cell r="Q177">
            <v>6.4800720000000006E-2</v>
          </cell>
          <cell r="R177">
            <v>1.9527829999999999E-2</v>
          </cell>
          <cell r="S177">
            <v>0.15304281</v>
          </cell>
          <cell r="U177">
            <v>61</v>
          </cell>
          <cell r="V177">
            <v>158.4</v>
          </cell>
          <cell r="Y177">
            <v>0</v>
          </cell>
          <cell r="AB177">
            <v>0</v>
          </cell>
          <cell r="AC177">
            <v>126.72000000000001</v>
          </cell>
          <cell r="AD177">
            <v>8.946666666666668E-2</v>
          </cell>
          <cell r="AE177">
            <v>0.35786666666666672</v>
          </cell>
          <cell r="AF177">
            <v>0.35786666666666672</v>
          </cell>
          <cell r="AG177">
            <v>0.35786666666666672</v>
          </cell>
          <cell r="AH177">
            <v>19.657288464727081</v>
          </cell>
          <cell r="AI177">
            <v>47.73</v>
          </cell>
          <cell r="AJ177">
            <v>9.93</v>
          </cell>
          <cell r="AK177">
            <v>10</v>
          </cell>
          <cell r="AL177">
            <v>0.25</v>
          </cell>
          <cell r="AM177">
            <v>1.4E-2</v>
          </cell>
          <cell r="AN177">
            <v>6.4017295837402344E-2</v>
          </cell>
          <cell r="AO177">
            <v>0.11328125</v>
          </cell>
          <cell r="AP177">
            <v>0.25606918334960938</v>
          </cell>
          <cell r="AQ177">
            <v>1.980285701831539</v>
          </cell>
          <cell r="AR177">
            <v>2.96195777186901</v>
          </cell>
          <cell r="AS177">
            <v>2.2980194013721271</v>
          </cell>
          <cell r="AT177">
            <v>0.19987418251164274</v>
          </cell>
          <cell r="AU177">
            <v>0.26389147834904508</v>
          </cell>
          <cell r="AV177">
            <v>3.5509034375031852</v>
          </cell>
          <cell r="AW177">
            <v>174.30456488854296</v>
          </cell>
          <cell r="AX177">
            <v>0.11277552298929581</v>
          </cell>
          <cell r="AY177">
            <v>211.1162444120686</v>
          </cell>
          <cell r="AZ177" t="str">
            <v>07°18'16''</v>
          </cell>
          <cell r="BA177" t="e">
            <v>#VALUE!</v>
          </cell>
          <cell r="BB177">
            <v>8.4000000000000005E-2</v>
          </cell>
          <cell r="BC177" t="e">
            <v>#VALUE!</v>
          </cell>
          <cell r="BD177" t="e">
            <v>#VALUE!</v>
          </cell>
          <cell r="BE177" t="e">
            <v>#VALUE!</v>
          </cell>
          <cell r="BF177" t="e">
            <v>#VALUE!</v>
          </cell>
          <cell r="BG177" t="e">
            <v>#VALUE!</v>
          </cell>
          <cell r="BH177" t="e">
            <v>#VALUE!</v>
          </cell>
          <cell r="BI177" t="e">
            <v>#VALUE!</v>
          </cell>
          <cell r="BJ177" t="e">
            <v>#VALUE!</v>
          </cell>
          <cell r="BK177" t="e">
            <v>#VALUE!</v>
          </cell>
          <cell r="BL177" t="e">
            <v>#VALUE!</v>
          </cell>
          <cell r="BM177" t="e">
            <v>#VALUE!</v>
          </cell>
          <cell r="BN177">
            <v>5.999999999994543E-2</v>
          </cell>
          <cell r="BO177">
            <v>704.61</v>
          </cell>
          <cell r="BP177">
            <v>699.87</v>
          </cell>
          <cell r="BQ177">
            <v>704.86</v>
          </cell>
          <cell r="BR177">
            <v>700.12</v>
          </cell>
          <cell r="BS177">
            <v>705.5</v>
          </cell>
          <cell r="BT177">
            <v>700.7</v>
          </cell>
          <cell r="BU177">
            <v>0</v>
          </cell>
          <cell r="BV177">
            <v>0.63999999999998636</v>
          </cell>
          <cell r="BW177">
            <v>0.58000000000004093</v>
          </cell>
          <cell r="BX177">
            <v>0.88999999999998636</v>
          </cell>
          <cell r="BY177">
            <v>250</v>
          </cell>
          <cell r="BZ177">
            <v>0.83750000000000002</v>
          </cell>
          <cell r="CA177">
            <v>0.3125</v>
          </cell>
          <cell r="CB177">
            <v>0.61000000000001364</v>
          </cell>
          <cell r="CC177">
            <v>4</v>
          </cell>
          <cell r="CD177">
            <v>0.63185221950398907</v>
          </cell>
          <cell r="CE177" t="e">
            <v>#VALUE!</v>
          </cell>
          <cell r="CF177">
            <v>0</v>
          </cell>
          <cell r="CG177">
            <v>0</v>
          </cell>
          <cell r="CH177" t="e">
            <v>#VALUE!</v>
          </cell>
          <cell r="CI177">
            <v>2</v>
          </cell>
          <cell r="CJ177">
            <v>1</v>
          </cell>
          <cell r="CK177">
            <v>1.5</v>
          </cell>
          <cell r="CL177">
            <v>2345</v>
          </cell>
          <cell r="CM177" t="e">
            <v>#VALUE!</v>
          </cell>
          <cell r="CN177" t="e">
            <v>#VALUE!</v>
          </cell>
          <cell r="CO177">
            <v>0</v>
          </cell>
          <cell r="CP177">
            <v>3</v>
          </cell>
          <cell r="CQ177">
            <v>3</v>
          </cell>
          <cell r="DV177" t="str">
            <v>250 mm</v>
          </cell>
          <cell r="DW177">
            <v>47.73</v>
          </cell>
          <cell r="DX177" t="str">
            <v>1</v>
          </cell>
          <cell r="DY177" t="str">
            <v>CS</v>
          </cell>
          <cell r="DZ177">
            <v>704.61</v>
          </cell>
          <cell r="EA177">
            <v>699.87</v>
          </cell>
        </row>
        <row r="178">
          <cell r="A178">
            <v>102</v>
          </cell>
          <cell r="B178" t="str">
            <v>CBA16</v>
          </cell>
          <cell r="C178" t="str">
            <v>CBA17</v>
          </cell>
          <cell r="D178">
            <v>9.9520020000000001E-2</v>
          </cell>
          <cell r="E178">
            <v>3.8610000000000005E-2</v>
          </cell>
          <cell r="F178">
            <v>0.29117283000000005</v>
          </cell>
          <cell r="G178">
            <v>2.33</v>
          </cell>
          <cell r="K178">
            <v>0.48968927002479273</v>
          </cell>
          <cell r="L178">
            <v>10.941433111340075</v>
          </cell>
          <cell r="M178">
            <v>10.941433111340075</v>
          </cell>
          <cell r="N178">
            <v>180.95073309885512</v>
          </cell>
          <cell r="O178">
            <v>0.63073239197005793</v>
          </cell>
          <cell r="P178">
            <v>33.922273283722305</v>
          </cell>
          <cell r="Q178">
            <v>9.9520020000000001E-2</v>
          </cell>
          <cell r="R178">
            <v>3.8610000000000005E-2</v>
          </cell>
          <cell r="S178">
            <v>0.29117283000000005</v>
          </cell>
          <cell r="U178">
            <v>65</v>
          </cell>
          <cell r="V178">
            <v>158.4</v>
          </cell>
          <cell r="Y178">
            <v>0</v>
          </cell>
          <cell r="AB178">
            <v>0</v>
          </cell>
          <cell r="AC178">
            <v>126.72000000000001</v>
          </cell>
          <cell r="AD178">
            <v>9.5333333333333339E-2</v>
          </cell>
          <cell r="AE178">
            <v>0.38133333333333336</v>
          </cell>
          <cell r="AF178">
            <v>0.38133333333333336</v>
          </cell>
          <cell r="AG178">
            <v>0.38133333333333336</v>
          </cell>
          <cell r="AH178">
            <v>35.422273283722305</v>
          </cell>
          <cell r="AI178">
            <v>58.779999999999994</v>
          </cell>
          <cell r="AJ178">
            <v>6.36</v>
          </cell>
          <cell r="AK178">
            <v>10</v>
          </cell>
          <cell r="AL178">
            <v>0.25</v>
          </cell>
          <cell r="AM178">
            <v>1.4E-2</v>
          </cell>
          <cell r="AN178">
            <v>9.7277164459228516E-2</v>
          </cell>
          <cell r="AO178">
            <v>0.15234375</v>
          </cell>
          <cell r="AP178">
            <v>0.38910865783691406</v>
          </cell>
          <cell r="AQ178">
            <v>2.0046304532512247</v>
          </cell>
          <cell r="AR178">
            <v>2.3751861345419938</v>
          </cell>
          <cell r="AS178">
            <v>2.1039225820793797</v>
          </cell>
          <cell r="AT178">
            <v>0.20481871835383336</v>
          </cell>
          <cell r="AU178">
            <v>0.30209588281306188</v>
          </cell>
          <cell r="AV178">
            <v>2.8417953280094306</v>
          </cell>
          <cell r="AW178">
            <v>139.49630196062847</v>
          </cell>
          <cell r="AX178">
            <v>0.25392983746422115</v>
          </cell>
          <cell r="AY178">
            <v>185.31792773771454</v>
          </cell>
          <cell r="AZ178" t="str">
            <v>25°47'54''</v>
          </cell>
          <cell r="BA178" t="e">
            <v>#VALUE!</v>
          </cell>
          <cell r="BB178">
            <v>3.7999999999999999E-2</v>
          </cell>
          <cell r="BC178" t="e">
            <v>#VALUE!</v>
          </cell>
          <cell r="BD178" t="e">
            <v>#VALUE!</v>
          </cell>
          <cell r="BE178" t="e">
            <v>#VALUE!</v>
          </cell>
          <cell r="BF178" t="e">
            <v>#VALUE!</v>
          </cell>
          <cell r="BG178" t="e">
            <v>#VALUE!</v>
          </cell>
          <cell r="BH178" t="e">
            <v>#VALUE!</v>
          </cell>
          <cell r="BI178" t="e">
            <v>#VALUE!</v>
          </cell>
          <cell r="BJ178" t="e">
            <v>#VALUE!</v>
          </cell>
          <cell r="BK178" t="e">
            <v>#VALUE!</v>
          </cell>
          <cell r="BL178" t="e">
            <v>#VALUE!</v>
          </cell>
          <cell r="BM178" t="e">
            <v>#VALUE!</v>
          </cell>
          <cell r="BN178">
            <v>0.11000000000001364</v>
          </cell>
          <cell r="BO178">
            <v>699.76</v>
          </cell>
          <cell r="BP178">
            <v>696.02</v>
          </cell>
          <cell r="BQ178">
            <v>700.01</v>
          </cell>
          <cell r="BR178">
            <v>696.27</v>
          </cell>
          <cell r="BS178">
            <v>700.7</v>
          </cell>
          <cell r="BT178">
            <v>696.9</v>
          </cell>
          <cell r="BU178">
            <v>0</v>
          </cell>
          <cell r="BV178">
            <v>0.69000000000005457</v>
          </cell>
          <cell r="BW178">
            <v>0.62999999999999545</v>
          </cell>
          <cell r="BX178">
            <v>0.94000000000005457</v>
          </cell>
          <cell r="BY178">
            <v>250</v>
          </cell>
          <cell r="BZ178">
            <v>0.83750000000000002</v>
          </cell>
          <cell r="CA178">
            <v>0.3125</v>
          </cell>
          <cell r="CB178">
            <v>0.66000000000002501</v>
          </cell>
          <cell r="CC178">
            <v>5</v>
          </cell>
          <cell r="CD178">
            <v>0.67593623252938384</v>
          </cell>
          <cell r="CE178" t="e">
            <v>#VALUE!</v>
          </cell>
          <cell r="CF178">
            <v>0</v>
          </cell>
          <cell r="CG178">
            <v>0</v>
          </cell>
          <cell r="CH178" t="e">
            <v>#VALUE!</v>
          </cell>
          <cell r="CI178">
            <v>2</v>
          </cell>
          <cell r="CJ178">
            <v>1</v>
          </cell>
          <cell r="CK178">
            <v>1.5</v>
          </cell>
          <cell r="CL178">
            <v>2345</v>
          </cell>
          <cell r="CM178" t="e">
            <v>#VALUE!</v>
          </cell>
          <cell r="CN178" t="e">
            <v>#VALUE!</v>
          </cell>
          <cell r="CO178">
            <v>0</v>
          </cell>
          <cell r="CP178">
            <v>3</v>
          </cell>
          <cell r="CQ178">
            <v>3</v>
          </cell>
          <cell r="DV178" t="str">
            <v>250 mm</v>
          </cell>
          <cell r="DW178">
            <v>58.779999999999994</v>
          </cell>
          <cell r="DX178" t="str">
            <v>1</v>
          </cell>
          <cell r="DY178" t="str">
            <v>CS</v>
          </cell>
          <cell r="DZ178">
            <v>699.76</v>
          </cell>
          <cell r="EA178">
            <v>696.02</v>
          </cell>
        </row>
        <row r="179">
          <cell r="A179">
            <v>103</v>
          </cell>
          <cell r="B179" t="str">
            <v>CBA17</v>
          </cell>
          <cell r="C179" t="str">
            <v>C75'</v>
          </cell>
          <cell r="D179">
            <v>3.5546719999999997E-2</v>
          </cell>
          <cell r="F179">
            <v>0.32671955000000003</v>
          </cell>
          <cell r="G179">
            <v>2.33</v>
          </cell>
          <cell r="K179">
            <v>0.18711867693581663</v>
          </cell>
          <cell r="L179">
            <v>11.128551788275892</v>
          </cell>
          <cell r="M179">
            <v>11.128551788275892</v>
          </cell>
          <cell r="N179">
            <v>179.23367384557241</v>
          </cell>
          <cell r="O179">
            <v>0.63062191915872501</v>
          </cell>
          <cell r="P179">
            <v>37.94007224374166</v>
          </cell>
          <cell r="Q179">
            <v>3.5546719999999997E-2</v>
          </cell>
          <cell r="R179">
            <v>0</v>
          </cell>
          <cell r="S179">
            <v>0.32671955000000003</v>
          </cell>
          <cell r="U179">
            <v>65</v>
          </cell>
          <cell r="V179">
            <v>158.4</v>
          </cell>
          <cell r="Y179">
            <v>0</v>
          </cell>
          <cell r="AB179">
            <v>0</v>
          </cell>
          <cell r="AC179">
            <v>126.72000000000001</v>
          </cell>
          <cell r="AD179">
            <v>9.5333333333333339E-2</v>
          </cell>
          <cell r="AE179">
            <v>0.38133333333333336</v>
          </cell>
          <cell r="AF179">
            <v>0.38133333333333336</v>
          </cell>
          <cell r="AG179">
            <v>0.38133333333333336</v>
          </cell>
          <cell r="AH179">
            <v>39.44007224374166</v>
          </cell>
          <cell r="AI179">
            <v>30.43</v>
          </cell>
          <cell r="AJ179">
            <v>14</v>
          </cell>
          <cell r="AK179">
            <v>10</v>
          </cell>
          <cell r="AL179">
            <v>0.25</v>
          </cell>
          <cell r="AM179">
            <v>1.4E-2</v>
          </cell>
          <cell r="AN179">
            <v>8.3704471588134766E-2</v>
          </cell>
          <cell r="AO179">
            <v>0.162109375</v>
          </cell>
          <cell r="AP179">
            <v>0.33481788635253906</v>
          </cell>
          <cell r="AQ179">
            <v>2.7368341313077384</v>
          </cell>
          <cell r="AR179">
            <v>3.5327862644210706</v>
          </cell>
          <cell r="AS179">
            <v>4.0765041181009556</v>
          </cell>
          <cell r="AT179">
            <v>0.38176661887313879</v>
          </cell>
          <cell r="AU179">
            <v>0.46547109046127355</v>
          </cell>
          <cell r="AV179">
            <v>4.2162684627177951</v>
          </cell>
          <cell r="AW179">
            <v>206.96559418807118</v>
          </cell>
          <cell r="AX179">
            <v>0.19056342383121985</v>
          </cell>
          <cell r="AY179">
            <v>205.84315481274481</v>
          </cell>
          <cell r="AZ179" t="str">
            <v>20°31'31''</v>
          </cell>
          <cell r="BA179" t="e">
            <v>#VALUE!</v>
          </cell>
          <cell r="BB179">
            <v>0.16300000000000001</v>
          </cell>
          <cell r="BC179" t="e">
            <v>#VALUE!</v>
          </cell>
          <cell r="BD179" t="e">
            <v>#VALUE!</v>
          </cell>
          <cell r="BE179" t="e">
            <v>#VALUE!</v>
          </cell>
          <cell r="BF179" t="e">
            <v>#VALUE!</v>
          </cell>
          <cell r="BG179" t="e">
            <v>#VALUE!</v>
          </cell>
          <cell r="BH179" t="e">
            <v>#VALUE!</v>
          </cell>
          <cell r="BI179" t="e">
            <v>#VALUE!</v>
          </cell>
          <cell r="BJ179" t="e">
            <v>#VALUE!</v>
          </cell>
          <cell r="BK179" t="e">
            <v>#VALUE!</v>
          </cell>
          <cell r="BL179" t="e">
            <v>#VALUE!</v>
          </cell>
          <cell r="BM179" t="e">
            <v>#VALUE!</v>
          </cell>
          <cell r="BN179">
            <v>2.9999999999972715E-2</v>
          </cell>
          <cell r="BO179">
            <v>695.99</v>
          </cell>
          <cell r="BP179">
            <v>691.73</v>
          </cell>
          <cell r="BQ179">
            <v>696.24</v>
          </cell>
          <cell r="BR179">
            <v>691.98</v>
          </cell>
          <cell r="BS179">
            <v>696.9</v>
          </cell>
          <cell r="BT179">
            <v>695</v>
          </cell>
          <cell r="BU179">
            <v>0</v>
          </cell>
          <cell r="BV179">
            <v>0.65999999999996817</v>
          </cell>
          <cell r="BW179">
            <v>3.0199999999999818</v>
          </cell>
          <cell r="BX179">
            <v>0.90999999999996817</v>
          </cell>
          <cell r="BY179">
            <v>250</v>
          </cell>
          <cell r="BZ179">
            <v>0.83750000000000002</v>
          </cell>
          <cell r="CA179">
            <v>0.3125</v>
          </cell>
          <cell r="CB179">
            <v>1.839999999999975</v>
          </cell>
          <cell r="CC179">
            <v>6</v>
          </cell>
          <cell r="CD179">
            <v>1.4618038233576465</v>
          </cell>
          <cell r="CE179" t="e">
            <v>#VALUE!</v>
          </cell>
          <cell r="CF179">
            <v>0</v>
          </cell>
          <cell r="CG179">
            <v>0</v>
          </cell>
          <cell r="CH179" t="e">
            <v>#VALUE!</v>
          </cell>
          <cell r="CI179">
            <v>2</v>
          </cell>
          <cell r="CJ179">
            <v>1</v>
          </cell>
          <cell r="CK179">
            <v>1.5</v>
          </cell>
          <cell r="CL179">
            <v>2345</v>
          </cell>
          <cell r="CM179" t="e">
            <v>#VALUE!</v>
          </cell>
          <cell r="CN179" t="e">
            <v>#VALUE!</v>
          </cell>
          <cell r="CO179">
            <v>0</v>
          </cell>
          <cell r="CP179">
            <v>3</v>
          </cell>
          <cell r="CQ179">
            <v>3</v>
          </cell>
          <cell r="DV179" t="str">
            <v>250 mm</v>
          </cell>
          <cell r="DW179">
            <v>30.43</v>
          </cell>
          <cell r="DX179" t="str">
            <v>1</v>
          </cell>
          <cell r="DY179" t="str">
            <v>CS</v>
          </cell>
          <cell r="DZ179">
            <v>695.99</v>
          </cell>
          <cell r="EA179">
            <v>691.73</v>
          </cell>
        </row>
        <row r="180">
          <cell r="O180">
            <v>0</v>
          </cell>
          <cell r="AC180">
            <v>0</v>
          </cell>
          <cell r="AD180">
            <v>0</v>
          </cell>
        </row>
        <row r="181">
          <cell r="A181" t="str">
            <v>alc. Simp. AC margen sur BB</v>
          </cell>
          <cell r="O181">
            <v>0</v>
          </cell>
          <cell r="AC181">
            <v>0</v>
          </cell>
        </row>
        <row r="182">
          <cell r="O182">
            <v>0</v>
          </cell>
          <cell r="AC182">
            <v>0</v>
          </cell>
          <cell r="AD182">
            <v>0</v>
          </cell>
        </row>
        <row r="183">
          <cell r="A183">
            <v>104</v>
          </cell>
          <cell r="B183" t="str">
            <v>C91'</v>
          </cell>
          <cell r="C183" t="str">
            <v>CBB4</v>
          </cell>
          <cell r="D183">
            <v>7.8587260000000006E-2</v>
          </cell>
          <cell r="E183">
            <v>0</v>
          </cell>
          <cell r="F183">
            <v>7.8587260000000006E-2</v>
          </cell>
          <cell r="G183">
            <v>2.33</v>
          </cell>
          <cell r="H183">
            <v>2</v>
          </cell>
          <cell r="I183">
            <v>0.5</v>
          </cell>
          <cell r="J183">
            <v>25</v>
          </cell>
          <cell r="K183">
            <v>0</v>
          </cell>
          <cell r="L183">
            <v>5</v>
          </cell>
          <cell r="M183">
            <v>10</v>
          </cell>
          <cell r="N183">
            <v>190.32831544687943</v>
          </cell>
          <cell r="O183">
            <v>0.63126627402355862</v>
          </cell>
          <cell r="P183">
            <v>9.4420900539550683</v>
          </cell>
          <cell r="Q183">
            <v>7.8587260000000006E-2</v>
          </cell>
          <cell r="R183">
            <v>0</v>
          </cell>
          <cell r="S183">
            <v>7.8587260000000006E-2</v>
          </cell>
          <cell r="U183">
            <v>32</v>
          </cell>
          <cell r="V183">
            <v>158.4</v>
          </cell>
          <cell r="Y183">
            <v>0</v>
          </cell>
          <cell r="AB183">
            <v>0</v>
          </cell>
          <cell r="AC183">
            <v>126.72000000000001</v>
          </cell>
          <cell r="AD183">
            <v>4.6933333333333341E-2</v>
          </cell>
          <cell r="AE183">
            <v>0.18773333333333336</v>
          </cell>
          <cell r="AF183">
            <v>0.18773333333333336</v>
          </cell>
          <cell r="AG183">
            <v>0.18773333333333336</v>
          </cell>
          <cell r="AH183">
            <v>10.942090053955068</v>
          </cell>
          <cell r="AI183">
            <v>64.52</v>
          </cell>
          <cell r="AJ183">
            <v>7.41</v>
          </cell>
          <cell r="AK183">
            <v>10</v>
          </cell>
          <cell r="AL183">
            <v>0.25</v>
          </cell>
          <cell r="AM183">
            <v>1.4E-2</v>
          </cell>
          <cell r="AN183">
            <v>5.1408290863037109E-2</v>
          </cell>
          <cell r="AO183">
            <v>8.203125E-2</v>
          </cell>
          <cell r="AP183">
            <v>0.20563316345214844</v>
          </cell>
          <cell r="AQ183">
            <v>1.5046513951531968</v>
          </cell>
          <cell r="AR183">
            <v>2.5302279846588234</v>
          </cell>
          <cell r="AS183">
            <v>1.4140485448735398</v>
          </cell>
          <cell r="AT183">
            <v>0.11539122430868816</v>
          </cell>
          <cell r="AU183">
            <v>0.16679951517172525</v>
          </cell>
          <cell r="AV183">
            <v>3.0674206864276665</v>
          </cell>
          <cell r="AW183">
            <v>150.57166084297683</v>
          </cell>
          <cell r="AX183">
            <v>7.2670315202048488E-2</v>
          </cell>
          <cell r="AY183">
            <v>201.77275376323271</v>
          </cell>
          <cell r="AZ183" t="e">
            <v>#REF!</v>
          </cell>
          <cell r="BA183" t="e">
            <v>#REF!</v>
          </cell>
          <cell r="BB183" t="e">
            <v>#REF!</v>
          </cell>
          <cell r="BC183" t="e">
            <v>#REF!</v>
          </cell>
          <cell r="BD183" t="e">
            <v>#REF!</v>
          </cell>
          <cell r="BE183" t="e">
            <v>#REF!</v>
          </cell>
          <cell r="BF183" t="e">
            <v>#REF!</v>
          </cell>
          <cell r="BG183" t="e">
            <v>#REF!</v>
          </cell>
          <cell r="BH183" t="e">
            <v>#REF!</v>
          </cell>
          <cell r="BI183" t="e">
            <v>#REF!</v>
          </cell>
          <cell r="BJ183" t="e">
            <v>#REF!</v>
          </cell>
          <cell r="BK183" t="e">
            <v>#REF!</v>
          </cell>
          <cell r="BL183" t="e">
            <v>#REF!</v>
          </cell>
          <cell r="BM183" t="e">
            <v>#REF!</v>
          </cell>
          <cell r="BO183">
            <v>709.11</v>
          </cell>
          <cell r="BP183">
            <v>704.33</v>
          </cell>
          <cell r="BQ183">
            <v>709.36</v>
          </cell>
          <cell r="BR183">
            <v>704.58</v>
          </cell>
          <cell r="BS183">
            <v>710.16</v>
          </cell>
          <cell r="BT183">
            <v>705.3</v>
          </cell>
          <cell r="BU183">
            <v>0</v>
          </cell>
          <cell r="BV183">
            <v>0.79999999999995453</v>
          </cell>
          <cell r="BW183">
            <v>0.7199999999999136</v>
          </cell>
          <cell r="BX183">
            <v>1.0499999999999545</v>
          </cell>
          <cell r="BY183">
            <v>250</v>
          </cell>
          <cell r="BZ183">
            <v>0.83750000000000002</v>
          </cell>
          <cell r="CA183">
            <v>0.3125</v>
          </cell>
          <cell r="CB183">
            <v>0.75999999999993406</v>
          </cell>
          <cell r="CC183">
            <v>3</v>
          </cell>
          <cell r="CD183">
            <v>0.79442550844727366</v>
          </cell>
          <cell r="CE183" t="e">
            <v>#VALUE!</v>
          </cell>
          <cell r="CF183">
            <v>0</v>
          </cell>
          <cell r="CG183">
            <v>0</v>
          </cell>
          <cell r="CH183" t="e">
            <v>#VALUE!</v>
          </cell>
          <cell r="CI183">
            <v>2</v>
          </cell>
          <cell r="CJ183">
            <v>1</v>
          </cell>
          <cell r="CK183">
            <v>1.5</v>
          </cell>
          <cell r="CL183">
            <v>2345</v>
          </cell>
          <cell r="CM183" t="e">
            <v>#VALUE!</v>
          </cell>
          <cell r="CN183" t="e">
            <v>#VALUE!</v>
          </cell>
          <cell r="CO183">
            <v>0</v>
          </cell>
          <cell r="CP183">
            <v>3</v>
          </cell>
          <cell r="CQ183">
            <v>3</v>
          </cell>
          <cell r="DV183" t="str">
            <v>250 mm</v>
          </cell>
          <cell r="DW183">
            <v>64.52</v>
          </cell>
          <cell r="DX183" t="str">
            <v>1</v>
          </cell>
          <cell r="DY183" t="str">
            <v>CS</v>
          </cell>
          <cell r="DZ183">
            <v>709.11</v>
          </cell>
          <cell r="EA183">
            <v>704.33</v>
          </cell>
        </row>
        <row r="184">
          <cell r="A184">
            <v>105</v>
          </cell>
          <cell r="B184" t="str">
            <v>CBB4</v>
          </cell>
          <cell r="C184" t="str">
            <v>CBB5</v>
          </cell>
          <cell r="D184">
            <v>0.10932465999999999</v>
          </cell>
          <cell r="E184">
            <v>7.8587260000000006E-2</v>
          </cell>
          <cell r="F184">
            <v>0.18791192000000001</v>
          </cell>
          <cell r="G184">
            <v>2.33</v>
          </cell>
          <cell r="K184">
            <v>0.37618484058142321</v>
          </cell>
          <cell r="L184">
            <v>10.376184840581423</v>
          </cell>
          <cell r="M184">
            <v>10.376184840581423</v>
          </cell>
          <cell r="N184">
            <v>186.42435143217182</v>
          </cell>
          <cell r="O184">
            <v>0.63208258617254431</v>
          </cell>
          <cell r="P184">
            <v>31.584801297136295</v>
          </cell>
          <cell r="Q184">
            <v>0.10932465999999999</v>
          </cell>
          <cell r="R184">
            <v>7.8587260000000006E-2</v>
          </cell>
          <cell r="S184">
            <v>0.26649918</v>
          </cell>
          <cell r="U184">
            <v>47</v>
          </cell>
          <cell r="V184">
            <v>158.4</v>
          </cell>
          <cell r="Y184">
            <v>0</v>
          </cell>
          <cell r="AB184">
            <v>0</v>
          </cell>
          <cell r="AC184">
            <v>126.72000000000001</v>
          </cell>
          <cell r="AD184">
            <v>6.8933333333333346E-2</v>
          </cell>
          <cell r="AE184">
            <v>0.27573333333333339</v>
          </cell>
          <cell r="AF184">
            <v>0.27573333333333339</v>
          </cell>
          <cell r="AG184">
            <v>0.27573333333333339</v>
          </cell>
          <cell r="AH184">
            <v>33.084801297136295</v>
          </cell>
          <cell r="AI184">
            <v>50.19</v>
          </cell>
          <cell r="AJ184">
            <v>9.11</v>
          </cell>
          <cell r="AK184">
            <v>10</v>
          </cell>
          <cell r="AL184">
            <v>0.25</v>
          </cell>
          <cell r="AM184">
            <v>1.4E-2</v>
          </cell>
          <cell r="AN184">
            <v>8.5422754287719727E-2</v>
          </cell>
          <cell r="AO184">
            <v>0.1474609375</v>
          </cell>
          <cell r="AP184">
            <v>0.34169101715087891</v>
          </cell>
          <cell r="AQ184">
            <v>2.2328490724822836</v>
          </cell>
          <cell r="AR184">
            <v>2.8494874470047717</v>
          </cell>
          <cell r="AS184">
            <v>2.6988400913344934</v>
          </cell>
          <cell r="AT184">
            <v>0.25410881653848083</v>
          </cell>
          <cell r="AU184">
            <v>0.33953157082620056</v>
          </cell>
          <cell r="AV184">
            <v>3.4011315230569745</v>
          </cell>
          <cell r="AW184">
            <v>166.95265323013211</v>
          </cell>
          <cell r="AX184">
            <v>0.19816876615630238</v>
          </cell>
          <cell r="AY184">
            <v>204.92702731774378</v>
          </cell>
          <cell r="AZ184" t="str">
            <v>03°09'15''</v>
          </cell>
          <cell r="BA184" t="e">
            <v>#VALUE!</v>
          </cell>
          <cell r="BB184">
            <v>0.17299999999999999</v>
          </cell>
          <cell r="BC184" t="e">
            <v>#VALUE!</v>
          </cell>
          <cell r="BD184" t="e">
            <v>#VALUE!</v>
          </cell>
          <cell r="BE184" t="e">
            <v>#VALUE!</v>
          </cell>
          <cell r="BF184" t="e">
            <v>#VALUE!</v>
          </cell>
          <cell r="BG184" t="e">
            <v>#VALUE!</v>
          </cell>
          <cell r="BH184" t="e">
            <v>#VALUE!</v>
          </cell>
          <cell r="BI184" t="e">
            <v>#VALUE!</v>
          </cell>
          <cell r="BJ184" t="e">
            <v>#VALUE!</v>
          </cell>
          <cell r="BK184" t="e">
            <v>#VALUE!</v>
          </cell>
          <cell r="BL184" t="e">
            <v>#VALUE!</v>
          </cell>
          <cell r="BM184" t="e">
            <v>#VALUE!</v>
          </cell>
          <cell r="BN184">
            <v>3.0000000000086402E-2</v>
          </cell>
          <cell r="BO184">
            <v>704.3</v>
          </cell>
          <cell r="BP184">
            <v>699.73</v>
          </cell>
          <cell r="BQ184">
            <v>704.55000000000007</v>
          </cell>
          <cell r="BR184">
            <v>699.98</v>
          </cell>
          <cell r="BS184">
            <v>705.3</v>
          </cell>
          <cell r="BT184">
            <v>700.7</v>
          </cell>
          <cell r="BU184">
            <v>0</v>
          </cell>
          <cell r="BV184">
            <v>0.74999999999988631</v>
          </cell>
          <cell r="BW184">
            <v>0.72000000000002728</v>
          </cell>
          <cell r="BX184">
            <v>0.99999999999988631</v>
          </cell>
          <cell r="BY184">
            <v>250</v>
          </cell>
          <cell r="BZ184">
            <v>0.83750000000000002</v>
          </cell>
          <cell r="CA184">
            <v>0.3125</v>
          </cell>
          <cell r="CB184">
            <v>0.7349999999999568</v>
          </cell>
          <cell r="CC184">
            <v>3</v>
          </cell>
          <cell r="CD184">
            <v>0.77158691071554786</v>
          </cell>
          <cell r="CE184" t="e">
            <v>#VALUE!</v>
          </cell>
          <cell r="CF184">
            <v>0</v>
          </cell>
          <cell r="CG184">
            <v>0</v>
          </cell>
          <cell r="CH184" t="e">
            <v>#VALUE!</v>
          </cell>
          <cell r="CI184">
            <v>2</v>
          </cell>
          <cell r="CJ184">
            <v>1</v>
          </cell>
          <cell r="CK184">
            <v>1.5</v>
          </cell>
          <cell r="CL184">
            <v>2345</v>
          </cell>
          <cell r="CM184" t="e">
            <v>#VALUE!</v>
          </cell>
          <cell r="CN184" t="e">
            <v>#VALUE!</v>
          </cell>
          <cell r="CO184">
            <v>0</v>
          </cell>
          <cell r="CP184">
            <v>3</v>
          </cell>
          <cell r="CQ184">
            <v>3</v>
          </cell>
          <cell r="DV184" t="str">
            <v>250 mm</v>
          </cell>
          <cell r="DW184">
            <v>50.19</v>
          </cell>
          <cell r="DX184" t="str">
            <v>1</v>
          </cell>
          <cell r="DY184" t="str">
            <v>CS</v>
          </cell>
          <cell r="DZ184">
            <v>704.30000000000007</v>
          </cell>
          <cell r="EA184">
            <v>699.73</v>
          </cell>
        </row>
        <row r="185">
          <cell r="A185">
            <v>106</v>
          </cell>
          <cell r="B185" t="str">
            <v>CBB5</v>
          </cell>
          <cell r="C185" t="str">
            <v>CBB6</v>
          </cell>
          <cell r="F185">
            <v>0.18791192000000001</v>
          </cell>
          <cell r="G185">
            <v>2.33</v>
          </cell>
          <cell r="K185">
            <v>0.46832186594309133</v>
          </cell>
          <cell r="L185">
            <v>10.844506706524514</v>
          </cell>
          <cell r="M185">
            <v>10.844506706524514</v>
          </cell>
          <cell r="N185">
            <v>181.85804920385149</v>
          </cell>
          <cell r="O185">
            <v>0.63089043540328349</v>
          </cell>
          <cell r="P185">
            <v>31.584801297136295</v>
          </cell>
          <cell r="Q185">
            <v>2.629979E-2</v>
          </cell>
          <cell r="S185">
            <v>0.29279896999999999</v>
          </cell>
          <cell r="U185">
            <v>74</v>
          </cell>
          <cell r="V185">
            <v>158.4</v>
          </cell>
          <cell r="Y185">
            <v>0</v>
          </cell>
          <cell r="AB185">
            <v>0</v>
          </cell>
          <cell r="AC185">
            <v>126.72000000000001</v>
          </cell>
          <cell r="AD185">
            <v>0.10853333333333334</v>
          </cell>
          <cell r="AE185">
            <v>0.43413333333333337</v>
          </cell>
          <cell r="AF185">
            <v>0.43413333333333337</v>
          </cell>
          <cell r="AG185">
            <v>0.43413333333333337</v>
          </cell>
          <cell r="AH185">
            <v>33.084801297136295</v>
          </cell>
          <cell r="AI185">
            <v>56.04</v>
          </cell>
          <cell r="AJ185">
            <v>6.67</v>
          </cell>
          <cell r="AK185">
            <v>10</v>
          </cell>
          <cell r="AL185">
            <v>0.25</v>
          </cell>
          <cell r="AM185">
            <v>1.4E-2</v>
          </cell>
          <cell r="AN185">
            <v>9.2670917510986328E-2</v>
          </cell>
          <cell r="AO185">
            <v>0.1474609375</v>
          </cell>
          <cell r="AP185">
            <v>0.37068367004394531</v>
          </cell>
          <cell r="AQ185">
            <v>1.9987862921631692</v>
          </cell>
          <cell r="AR185">
            <v>2.435448635993668</v>
          </cell>
          <cell r="AS185">
            <v>2.1174616617874471</v>
          </cell>
          <cell r="AT185">
            <v>0.20362623046582007</v>
          </cell>
          <cell r="AU185">
            <v>0.2962971479768064</v>
          </cell>
          <cell r="AV185">
            <v>2.9102289395774448</v>
          </cell>
          <cell r="AW185">
            <v>142.85552901313929</v>
          </cell>
          <cell r="AX185">
            <v>0.23159622540121136</v>
          </cell>
          <cell r="AY185">
            <v>188.57097763422354</v>
          </cell>
          <cell r="AZ185" t="str">
            <v>16°21'22''</v>
          </cell>
          <cell r="BA185" t="e">
            <v>#VALUE!</v>
          </cell>
          <cell r="BB185">
            <v>1E-3</v>
          </cell>
          <cell r="BC185" t="e">
            <v>#VALUE!</v>
          </cell>
          <cell r="BD185" t="e">
            <v>#VALUE!</v>
          </cell>
          <cell r="BE185" t="e">
            <v>#VALUE!</v>
          </cell>
          <cell r="BF185" t="e">
            <v>#VALUE!</v>
          </cell>
          <cell r="BG185" t="e">
            <v>#VALUE!</v>
          </cell>
          <cell r="BH185" t="e">
            <v>#VALUE!</v>
          </cell>
          <cell r="BI185" t="e">
            <v>#VALUE!</v>
          </cell>
          <cell r="BJ185" t="e">
            <v>#VALUE!</v>
          </cell>
          <cell r="BK185" t="e">
            <v>#VALUE!</v>
          </cell>
          <cell r="BL185" t="e">
            <v>#VALUE!</v>
          </cell>
          <cell r="BM185" t="e">
            <v>#VALUE!</v>
          </cell>
          <cell r="BN185">
            <v>6.0000000000059117E-2</v>
          </cell>
          <cell r="BO185">
            <v>699.67</v>
          </cell>
          <cell r="BP185">
            <v>695.93</v>
          </cell>
          <cell r="BQ185">
            <v>699.92000000000007</v>
          </cell>
          <cell r="BR185">
            <v>696.18</v>
          </cell>
          <cell r="BS185">
            <v>700.7</v>
          </cell>
          <cell r="BT185">
            <v>696.9</v>
          </cell>
          <cell r="BU185">
            <v>0</v>
          </cell>
          <cell r="BV185">
            <v>0.77999999999997272</v>
          </cell>
          <cell r="BW185">
            <v>0.72000000000002728</v>
          </cell>
          <cell r="BX185">
            <v>1.0299999999999727</v>
          </cell>
          <cell r="BY185">
            <v>250</v>
          </cell>
          <cell r="BZ185">
            <v>0.83750000000000002</v>
          </cell>
          <cell r="CA185">
            <v>0.3125</v>
          </cell>
          <cell r="CB185">
            <v>0.75</v>
          </cell>
          <cell r="CC185">
            <v>4</v>
          </cell>
          <cell r="CD185">
            <v>0.75268246175967501</v>
          </cell>
          <cell r="CE185" t="e">
            <v>#VALUE!</v>
          </cell>
          <cell r="CF185">
            <v>0</v>
          </cell>
          <cell r="CG185">
            <v>0</v>
          </cell>
          <cell r="CH185" t="e">
            <v>#VALUE!</v>
          </cell>
          <cell r="CI185">
            <v>2</v>
          </cell>
          <cell r="CJ185">
            <v>1</v>
          </cell>
          <cell r="CK185">
            <v>1.5</v>
          </cell>
          <cell r="CL185">
            <v>2345</v>
          </cell>
          <cell r="CM185" t="e">
            <v>#VALUE!</v>
          </cell>
          <cell r="CN185" t="e">
            <v>#VALUE!</v>
          </cell>
          <cell r="CO185">
            <v>0</v>
          </cell>
          <cell r="CP185">
            <v>3</v>
          </cell>
          <cell r="CQ185">
            <v>3</v>
          </cell>
          <cell r="DV185" t="str">
            <v>250 mm</v>
          </cell>
          <cell r="DW185">
            <v>56.04</v>
          </cell>
          <cell r="DX185" t="str">
            <v>1</v>
          </cell>
          <cell r="DY185" t="str">
            <v>CS</v>
          </cell>
          <cell r="DZ185">
            <v>699.67000000000007</v>
          </cell>
          <cell r="EA185">
            <v>695.93000000000006</v>
          </cell>
        </row>
        <row r="186">
          <cell r="A186">
            <v>107</v>
          </cell>
          <cell r="B186" t="str">
            <v>CBB6</v>
          </cell>
          <cell r="C186" t="str">
            <v>CBB7</v>
          </cell>
          <cell r="F186">
            <v>0.18791192000000001</v>
          </cell>
          <cell r="G186">
            <v>2.33</v>
          </cell>
          <cell r="K186">
            <v>0.20367337617717129</v>
          </cell>
          <cell r="L186">
            <v>11.048180082701686</v>
          </cell>
          <cell r="M186">
            <v>11.048180082701686</v>
          </cell>
          <cell r="N186">
            <v>179.96570127405963</v>
          </cell>
          <cell r="O186">
            <v>0.63079773869346745</v>
          </cell>
          <cell r="P186">
            <v>31.584801297136295</v>
          </cell>
          <cell r="Q186">
            <v>0</v>
          </cell>
          <cell r="S186">
            <v>0.29279896999999999</v>
          </cell>
          <cell r="U186">
            <v>74</v>
          </cell>
          <cell r="V186">
            <v>158.4</v>
          </cell>
          <cell r="Y186">
            <v>0</v>
          </cell>
          <cell r="AB186">
            <v>0</v>
          </cell>
          <cell r="AC186">
            <v>126.72000000000001</v>
          </cell>
          <cell r="AD186">
            <v>0.10853333333333334</v>
          </cell>
          <cell r="AE186">
            <v>0.43413333333333337</v>
          </cell>
          <cell r="AF186">
            <v>0.43413333333333337</v>
          </cell>
          <cell r="AG186">
            <v>0.43413333333333337</v>
          </cell>
          <cell r="AH186">
            <v>33.084801297136295</v>
          </cell>
          <cell r="AI186">
            <v>31.84</v>
          </cell>
          <cell r="AJ186">
            <v>14.48</v>
          </cell>
          <cell r="AK186">
            <v>10</v>
          </cell>
          <cell r="AL186">
            <v>0.25</v>
          </cell>
          <cell r="AM186">
            <v>1.4E-2</v>
          </cell>
          <cell r="AN186">
            <v>7.5791358947753906E-2</v>
          </cell>
          <cell r="AO186">
            <v>0.1474609375</v>
          </cell>
          <cell r="AP186">
            <v>0.30316543579101563</v>
          </cell>
          <cell r="AQ186">
            <v>2.6326517086468777</v>
          </cell>
          <cell r="AR186">
            <v>3.5913158796544664</v>
          </cell>
          <cell r="AS186">
            <v>3.8743524216073943</v>
          </cell>
          <cell r="AT186">
            <v>0.35325458812646909</v>
          </cell>
          <cell r="AU186">
            <v>0.429045947074223</v>
          </cell>
          <cell r="AV186">
            <v>4.287938215637821</v>
          </cell>
          <cell r="AW186">
            <v>210.48367495772976</v>
          </cell>
          <cell r="AX186">
            <v>0.15718464295998502</v>
          </cell>
          <cell r="AY186">
            <v>204.54575335455743</v>
          </cell>
          <cell r="AZ186" t="str">
            <v>15°58'29''</v>
          </cell>
          <cell r="BA186" t="e">
            <v>#VALUE!</v>
          </cell>
          <cell r="BB186">
            <v>0.13300000000000001</v>
          </cell>
          <cell r="BC186" t="e">
            <v>#VALUE!</v>
          </cell>
          <cell r="BD186" t="e">
            <v>#VALUE!</v>
          </cell>
          <cell r="BE186" t="e">
            <v>#VALUE!</v>
          </cell>
          <cell r="BF186" t="e">
            <v>#VALUE!</v>
          </cell>
          <cell r="BG186" t="e">
            <v>#VALUE!</v>
          </cell>
          <cell r="BH186" t="e">
            <v>#VALUE!</v>
          </cell>
          <cell r="BI186" t="e">
            <v>#VALUE!</v>
          </cell>
          <cell r="BJ186" t="e">
            <v>#VALUE!</v>
          </cell>
          <cell r="BK186" t="e">
            <v>#VALUE!</v>
          </cell>
          <cell r="BL186" t="e">
            <v>#VALUE!</v>
          </cell>
          <cell r="BM186" t="e">
            <v>#VALUE!</v>
          </cell>
          <cell r="BN186">
            <v>2.9999999999972715E-2</v>
          </cell>
          <cell r="BO186">
            <v>695.9</v>
          </cell>
          <cell r="BP186">
            <v>691.29</v>
          </cell>
          <cell r="BQ186">
            <v>696.15000000000009</v>
          </cell>
          <cell r="BR186">
            <v>691.54</v>
          </cell>
          <cell r="BS186">
            <v>696.9</v>
          </cell>
          <cell r="BT186">
            <v>694.8</v>
          </cell>
          <cell r="BU186">
            <v>0</v>
          </cell>
          <cell r="BV186">
            <v>0.74999999999988631</v>
          </cell>
          <cell r="BW186">
            <v>3.2599999999999909</v>
          </cell>
          <cell r="BX186">
            <v>0.99999999999988631</v>
          </cell>
          <cell r="BY186">
            <v>250</v>
          </cell>
          <cell r="BZ186">
            <v>0.83750000000000002</v>
          </cell>
          <cell r="CA186">
            <v>0.3125</v>
          </cell>
          <cell r="CB186">
            <v>2.0049999999999386</v>
          </cell>
          <cell r="CC186">
            <v>5</v>
          </cell>
          <cell r="CD186">
            <v>1.540479125744838</v>
          </cell>
          <cell r="CE186" t="e">
            <v>#VALUE!</v>
          </cell>
          <cell r="CF186">
            <v>0</v>
          </cell>
          <cell r="CG186">
            <v>0</v>
          </cell>
          <cell r="CH186" t="e">
            <v>#VALUE!</v>
          </cell>
          <cell r="CI186">
            <v>2</v>
          </cell>
          <cell r="CJ186">
            <v>1</v>
          </cell>
          <cell r="CK186">
            <v>1.5</v>
          </cell>
          <cell r="CL186">
            <v>2345</v>
          </cell>
          <cell r="CM186" t="e">
            <v>#VALUE!</v>
          </cell>
          <cell r="CN186" t="e">
            <v>#VALUE!</v>
          </cell>
          <cell r="CO186">
            <v>0</v>
          </cell>
          <cell r="CP186">
            <v>3</v>
          </cell>
          <cell r="CQ186">
            <v>3</v>
          </cell>
          <cell r="DV186" t="str">
            <v>250 mm</v>
          </cell>
          <cell r="DW186">
            <v>31.84</v>
          </cell>
          <cell r="DX186" t="str">
            <v>1</v>
          </cell>
          <cell r="DY186" t="str">
            <v>CS</v>
          </cell>
          <cell r="DZ186">
            <v>695.90000000000009</v>
          </cell>
          <cell r="EA186">
            <v>691.29000000000008</v>
          </cell>
        </row>
        <row r="187">
          <cell r="AD187">
            <v>0</v>
          </cell>
        </row>
        <row r="188">
          <cell r="A188" t="str">
            <v>Alc. Simp.A.C margen izq.BA</v>
          </cell>
        </row>
        <row r="189">
          <cell r="AD189">
            <v>0</v>
          </cell>
        </row>
        <row r="190">
          <cell r="A190">
            <v>109</v>
          </cell>
          <cell r="B190" t="str">
            <v>CBA19</v>
          </cell>
          <cell r="C190" t="str">
            <v>CBA20</v>
          </cell>
          <cell r="D190">
            <v>4.5907999999999997E-2</v>
          </cell>
          <cell r="F190">
            <v>4.5907999999999997E-2</v>
          </cell>
          <cell r="G190">
            <v>2.33</v>
          </cell>
          <cell r="H190">
            <v>2</v>
          </cell>
          <cell r="I190">
            <v>0.5</v>
          </cell>
          <cell r="J190">
            <v>25</v>
          </cell>
          <cell r="K190">
            <v>0</v>
          </cell>
          <cell r="L190">
            <v>5</v>
          </cell>
          <cell r="M190">
            <v>10</v>
          </cell>
          <cell r="N190">
            <v>190.32831544687943</v>
          </cell>
          <cell r="O190">
            <v>0.63698453608247407</v>
          </cell>
          <cell r="P190">
            <v>5.5657111812192239</v>
          </cell>
          <cell r="Q190">
            <v>4.5907999999999997E-2</v>
          </cell>
          <cell r="R190">
            <v>0</v>
          </cell>
          <cell r="S190">
            <v>4.5907999999999997E-2</v>
          </cell>
          <cell r="U190">
            <v>5</v>
          </cell>
          <cell r="V190">
            <v>158.4</v>
          </cell>
          <cell r="AB190">
            <v>0</v>
          </cell>
          <cell r="AC190">
            <v>126.72000000000001</v>
          </cell>
          <cell r="AD190">
            <v>7.3333333333333332E-3</v>
          </cell>
          <cell r="AE190">
            <v>2.9333333333333333E-2</v>
          </cell>
          <cell r="AF190">
            <v>2.9333333333333333E-2</v>
          </cell>
          <cell r="AG190">
            <v>4.3105733333333333E-2</v>
          </cell>
          <cell r="AH190">
            <v>7.0657111812192239</v>
          </cell>
          <cell r="AI190">
            <v>24.25</v>
          </cell>
          <cell r="AJ190">
            <v>18.8</v>
          </cell>
          <cell r="AK190">
            <v>10</v>
          </cell>
          <cell r="AL190">
            <v>0.25</v>
          </cell>
          <cell r="AM190">
            <v>1.4E-2</v>
          </cell>
          <cell r="AN190">
            <v>3.2857894897460938E-2</v>
          </cell>
          <cell r="AO190">
            <v>6.640625E-2</v>
          </cell>
          <cell r="AP190">
            <v>0.13143157958984375</v>
          </cell>
          <cell r="AQ190">
            <v>1.854400516840657</v>
          </cell>
          <cell r="AR190">
            <v>3.9389198824507465</v>
          </cell>
          <cell r="AS190">
            <v>2.4610502606554792</v>
          </cell>
          <cell r="AT190">
            <v>0.17527019759729334</v>
          </cell>
          <cell r="AU190">
            <v>0.20812809249475428</v>
          </cell>
          <cell r="AV190">
            <v>4.8858841230522962</v>
          </cell>
          <cell r="AW190">
            <v>239.83527605112661</v>
          </cell>
          <cell r="AX190">
            <v>2.9460683588985462E-2</v>
          </cell>
          <cell r="AY190">
            <v>273.33889939721604</v>
          </cell>
          <cell r="AZ190" t="e">
            <v>#REF!</v>
          </cell>
          <cell r="BA190" t="e">
            <v>#REF!</v>
          </cell>
          <cell r="BB190" t="e">
            <v>#REF!</v>
          </cell>
          <cell r="BC190" t="e">
            <v>#REF!</v>
          </cell>
          <cell r="BD190" t="e">
            <v>#REF!</v>
          </cell>
          <cell r="BE190" t="e">
            <v>#REF!</v>
          </cell>
          <cell r="BF190" t="e">
            <v>#REF!</v>
          </cell>
          <cell r="BG190" t="e">
            <v>#REF!</v>
          </cell>
          <cell r="BH190" t="e">
            <v>#REF!</v>
          </cell>
          <cell r="BI190" t="e">
            <v>#REF!</v>
          </cell>
          <cell r="BJ190" t="e">
            <v>#REF!</v>
          </cell>
          <cell r="BK190" t="e">
            <v>#REF!</v>
          </cell>
          <cell r="BL190" t="e">
            <v>#REF!</v>
          </cell>
          <cell r="BM190" t="e">
            <v>#REF!</v>
          </cell>
          <cell r="BO190">
            <v>749.95</v>
          </cell>
          <cell r="BP190">
            <v>745.39</v>
          </cell>
          <cell r="BQ190">
            <v>750.2</v>
          </cell>
          <cell r="BR190">
            <v>745.64</v>
          </cell>
          <cell r="BS190">
            <v>750.8</v>
          </cell>
          <cell r="BT190">
            <v>746.2</v>
          </cell>
          <cell r="BU190">
            <v>0</v>
          </cell>
          <cell r="BV190">
            <v>0.59999999999990905</v>
          </cell>
          <cell r="BW190">
            <v>0.56000000000005912</v>
          </cell>
          <cell r="BX190">
            <v>0.84999999999990905</v>
          </cell>
          <cell r="BY190">
            <v>250</v>
          </cell>
          <cell r="BZ190">
            <v>0.71250000000000002</v>
          </cell>
          <cell r="CA190">
            <v>0.3125</v>
          </cell>
          <cell r="CB190">
            <v>0.57999999999998408</v>
          </cell>
          <cell r="CC190">
            <v>3</v>
          </cell>
          <cell r="CD190">
            <v>0.72225764380283908</v>
          </cell>
          <cell r="CE190">
            <v>659.98549257621312</v>
          </cell>
          <cell r="CF190">
            <v>0.16523968302184733</v>
          </cell>
          <cell r="CG190">
            <v>5984.3655658500966</v>
          </cell>
          <cell r="CH190">
            <v>6644.3510584263095</v>
          </cell>
          <cell r="CI190">
            <v>2</v>
          </cell>
          <cell r="CJ190">
            <v>1</v>
          </cell>
          <cell r="CK190">
            <v>1.5</v>
          </cell>
          <cell r="CL190">
            <v>2345</v>
          </cell>
          <cell r="CM190">
            <v>4.2501179478206668</v>
          </cell>
          <cell r="CN190">
            <v>0</v>
          </cell>
          <cell r="CO190">
            <v>0</v>
          </cell>
          <cell r="CP190">
            <v>3</v>
          </cell>
          <cell r="CQ190">
            <v>3</v>
          </cell>
          <cell r="DV190" t="str">
            <v>250 mm</v>
          </cell>
          <cell r="DW190">
            <v>24.25</v>
          </cell>
          <cell r="DX190" t="str">
            <v>1</v>
          </cell>
          <cell r="DY190" t="str">
            <v>CS</v>
          </cell>
          <cell r="DZ190">
            <v>749.95</v>
          </cell>
          <cell r="EA190">
            <v>745.3900000000001</v>
          </cell>
        </row>
        <row r="191">
          <cell r="A191">
            <v>110</v>
          </cell>
          <cell r="B191" t="str">
            <v>CBA20</v>
          </cell>
          <cell r="C191" t="str">
            <v>CBA21</v>
          </cell>
          <cell r="D191">
            <v>6.0291669999999999E-2</v>
          </cell>
          <cell r="E191">
            <v>4.5907999999999997E-2</v>
          </cell>
          <cell r="F191">
            <v>0.10619967</v>
          </cell>
          <cell r="G191">
            <v>2.33</v>
          </cell>
          <cell r="K191">
            <v>0.23182795457611668</v>
          </cell>
          <cell r="L191">
            <v>10.231827954576117</v>
          </cell>
          <cell r="M191">
            <v>10.231827954576117</v>
          </cell>
          <cell r="N191">
            <v>187.89634656962005</v>
          </cell>
          <cell r="O191">
            <v>0.63497455470737929</v>
          </cell>
          <cell r="P191">
            <v>18.236329982300308</v>
          </cell>
          <cell r="Q191">
            <v>6.0291669999999999E-2</v>
          </cell>
          <cell r="R191">
            <v>4.5907999999999997E-2</v>
          </cell>
          <cell r="S191">
            <v>0.15210767</v>
          </cell>
          <cell r="U191">
            <v>20</v>
          </cell>
          <cell r="V191">
            <v>158.4</v>
          </cell>
          <cell r="AB191">
            <v>0</v>
          </cell>
          <cell r="AC191">
            <v>126.72000000000001</v>
          </cell>
          <cell r="AD191">
            <v>2.9333333333333333E-2</v>
          </cell>
          <cell r="AE191">
            <v>0.11733333333333333</v>
          </cell>
          <cell r="AF191">
            <v>0.11733333333333333</v>
          </cell>
          <cell r="AG191">
            <v>0.16296563433333333</v>
          </cell>
          <cell r="AH191">
            <v>19.736329982300308</v>
          </cell>
          <cell r="AI191">
            <v>31.44</v>
          </cell>
          <cell r="AJ191">
            <v>14.82</v>
          </cell>
          <cell r="AK191">
            <v>10</v>
          </cell>
          <cell r="AL191">
            <v>0.25</v>
          </cell>
          <cell r="AM191">
            <v>1.4E-2</v>
          </cell>
          <cell r="AN191">
            <v>5.8014154434204102E-2</v>
          </cell>
          <cell r="AO191">
            <v>0.11328125</v>
          </cell>
          <cell r="AP191">
            <v>0.23205661773681641</v>
          </cell>
          <cell r="AQ191">
            <v>2.2849837759571683</v>
          </cell>
          <cell r="AR191">
            <v>3.6032764729859585</v>
          </cell>
          <cell r="AS191">
            <v>3.147487623676116</v>
          </cell>
          <cell r="AT191">
            <v>0.26611370317978994</v>
          </cell>
          <cell r="AU191">
            <v>0.32412785761399404</v>
          </cell>
          <cell r="AV191">
            <v>4.3379879362497942</v>
          </cell>
          <cell r="AW191">
            <v>212.94048487317971</v>
          </cell>
          <cell r="AX191">
            <v>9.2684723593329896E-2</v>
          </cell>
          <cell r="AY191">
            <v>263.72138606275644</v>
          </cell>
          <cell r="AZ191" t="str">
            <v>09°37'03''</v>
          </cell>
          <cell r="BA191" t="e">
            <v>#VALUE!</v>
          </cell>
          <cell r="BB191">
            <v>0.11600000000000001</v>
          </cell>
          <cell r="BC191" t="e">
            <v>#VALUE!</v>
          </cell>
          <cell r="BD191" t="e">
            <v>#VALUE!</v>
          </cell>
          <cell r="BE191" t="e">
            <v>#VALUE!</v>
          </cell>
          <cell r="BF191" t="e">
            <v>#VALUE!</v>
          </cell>
          <cell r="BG191" t="e">
            <v>#VALUE!</v>
          </cell>
          <cell r="BH191" t="e">
            <v>#VALUE!</v>
          </cell>
          <cell r="BI191" t="e">
            <v>#VALUE!</v>
          </cell>
          <cell r="BJ191" t="e">
            <v>#VALUE!</v>
          </cell>
          <cell r="BK191" t="e">
            <v>#VALUE!</v>
          </cell>
          <cell r="BL191" t="e">
            <v>#VALUE!</v>
          </cell>
          <cell r="BM191" t="e">
            <v>#VALUE!</v>
          </cell>
          <cell r="BN191">
            <v>2.9999999999972715E-2</v>
          </cell>
          <cell r="BO191">
            <v>745.36</v>
          </cell>
          <cell r="BP191">
            <v>740.7</v>
          </cell>
          <cell r="BQ191">
            <v>745.61000000000013</v>
          </cell>
          <cell r="BR191">
            <v>740.95</v>
          </cell>
          <cell r="BS191">
            <v>746.2</v>
          </cell>
          <cell r="BT191">
            <v>741.5</v>
          </cell>
          <cell r="BU191">
            <v>0</v>
          </cell>
          <cell r="BV191">
            <v>0.58999999999991815</v>
          </cell>
          <cell r="BW191">
            <v>0.54999999999995453</v>
          </cell>
          <cell r="BX191">
            <v>0.83999999999991815</v>
          </cell>
          <cell r="BY191">
            <v>250</v>
          </cell>
          <cell r="BZ191">
            <v>0.71250000000000002</v>
          </cell>
          <cell r="CA191">
            <v>0.3125</v>
          </cell>
          <cell r="CB191">
            <v>0.56999999999993634</v>
          </cell>
          <cell r="CC191">
            <v>3</v>
          </cell>
          <cell r="CD191">
            <v>0.71124046311141853</v>
          </cell>
          <cell r="CE191">
            <v>649.91819943253086</v>
          </cell>
          <cell r="CF191">
            <v>0.16853184255330644</v>
          </cell>
          <cell r="CG191">
            <v>6121.1597308324117</v>
          </cell>
          <cell r="CH191">
            <v>6771.0779302649426</v>
          </cell>
          <cell r="CI191">
            <v>2</v>
          </cell>
          <cell r="CJ191">
            <v>1</v>
          </cell>
          <cell r="CK191">
            <v>1.5</v>
          </cell>
          <cell r="CL191">
            <v>2345</v>
          </cell>
          <cell r="CM191">
            <v>4.3311799127494304</v>
          </cell>
          <cell r="CN191">
            <v>0</v>
          </cell>
          <cell r="CO191">
            <v>0</v>
          </cell>
          <cell r="CP191">
            <v>3</v>
          </cell>
          <cell r="CQ191">
            <v>3</v>
          </cell>
          <cell r="DV191" t="str">
            <v>250 mm</v>
          </cell>
          <cell r="DW191">
            <v>31.44</v>
          </cell>
          <cell r="DX191" t="str">
            <v>1</v>
          </cell>
          <cell r="DY191" t="str">
            <v>CS</v>
          </cell>
          <cell r="DZ191">
            <v>745.36000000000013</v>
          </cell>
          <cell r="EA191">
            <v>740.70000000000016</v>
          </cell>
        </row>
        <row r="192">
          <cell r="A192">
            <v>111</v>
          </cell>
          <cell r="B192" t="str">
            <v>CBA21</v>
          </cell>
          <cell r="C192" t="str">
            <v>CBA22</v>
          </cell>
          <cell r="E192">
            <v>0.10619967</v>
          </cell>
          <cell r="F192">
            <v>0.10619967</v>
          </cell>
          <cell r="G192">
            <v>2.33</v>
          </cell>
          <cell r="K192">
            <v>2.7892269834233433E-2</v>
          </cell>
          <cell r="L192">
            <v>10.25972022441035</v>
          </cell>
          <cell r="M192">
            <v>10.25972022441035</v>
          </cell>
          <cell r="N192">
            <v>187.60945086229975</v>
          </cell>
          <cell r="O192">
            <v>0.63707446808510615</v>
          </cell>
          <cell r="P192">
            <v>30.929441036809287</v>
          </cell>
          <cell r="Q192">
            <v>0</v>
          </cell>
          <cell r="R192">
            <v>0.10619967</v>
          </cell>
          <cell r="S192">
            <v>0.25830734</v>
          </cell>
          <cell r="U192">
            <v>20</v>
          </cell>
          <cell r="V192">
            <v>158.4</v>
          </cell>
          <cell r="AB192">
            <v>0</v>
          </cell>
          <cell r="AC192">
            <v>126.72000000000001</v>
          </cell>
          <cell r="AD192">
            <v>2.9333333333333333E-2</v>
          </cell>
          <cell r="AE192">
            <v>0.11733333333333333</v>
          </cell>
          <cell r="AF192">
            <v>0.11733333333333333</v>
          </cell>
          <cell r="AG192">
            <v>0.19482553533333333</v>
          </cell>
          <cell r="AH192">
            <v>32.429441036809287</v>
          </cell>
          <cell r="AI192">
            <v>4.7</v>
          </cell>
          <cell r="AJ192">
            <v>18.510000000000002</v>
          </cell>
          <cell r="AK192">
            <v>10</v>
          </cell>
          <cell r="AL192">
            <v>0.25</v>
          </cell>
          <cell r="AM192">
            <v>1.4E-2</v>
          </cell>
          <cell r="AN192">
            <v>7.0458889007568359E-2</v>
          </cell>
          <cell r="AO192">
            <v>0.146484375</v>
          </cell>
          <cell r="AP192">
            <v>0.28183555603027344</v>
          </cell>
          <cell r="AQ192">
            <v>2.8561304271319807</v>
          </cell>
          <cell r="AR192">
            <v>4.0553418416835969</v>
          </cell>
          <cell r="AS192">
            <v>4.6528369104467151</v>
          </cell>
          <cell r="AT192">
            <v>0.41577375212992412</v>
          </cell>
          <cell r="AU192">
            <v>0.48623264113749248</v>
          </cell>
          <cell r="AV192">
            <v>4.848053987846991</v>
          </cell>
          <cell r="AW192">
            <v>237.97829363166886</v>
          </cell>
          <cell r="AX192">
            <v>0.13627058393402042</v>
          </cell>
          <cell r="AY192">
            <v>269.94076502486428</v>
          </cell>
          <cell r="AZ192" t="str">
            <v>06°13'10''</v>
          </cell>
          <cell r="BA192" t="e">
            <v>#VALUE!</v>
          </cell>
          <cell r="BB192">
            <v>0.16200000000000001</v>
          </cell>
          <cell r="BC192" t="e">
            <v>#VALUE!</v>
          </cell>
          <cell r="BD192" t="e">
            <v>#VALUE!</v>
          </cell>
          <cell r="BE192" t="e">
            <v>#VALUE!</v>
          </cell>
          <cell r="BF192" t="e">
            <v>#VALUE!</v>
          </cell>
          <cell r="BG192" t="e">
            <v>#VALUE!</v>
          </cell>
          <cell r="BH192" t="e">
            <v>#VALUE!</v>
          </cell>
          <cell r="BI192" t="e">
            <v>#VALUE!</v>
          </cell>
          <cell r="BJ192" t="e">
            <v>#VALUE!</v>
          </cell>
          <cell r="BK192" t="e">
            <v>#VALUE!</v>
          </cell>
          <cell r="BL192" t="e">
            <v>#VALUE!</v>
          </cell>
          <cell r="BM192" t="e">
            <v>#VALUE!</v>
          </cell>
          <cell r="BN192">
            <v>3.0000000000086402E-2</v>
          </cell>
          <cell r="BO192">
            <v>740.67</v>
          </cell>
          <cell r="BP192">
            <v>739.8</v>
          </cell>
          <cell r="BQ192">
            <v>740.92000000000019</v>
          </cell>
          <cell r="BR192">
            <v>740.05</v>
          </cell>
          <cell r="BS192">
            <v>741.5</v>
          </cell>
          <cell r="BT192">
            <v>740.6</v>
          </cell>
          <cell r="BU192">
            <v>0</v>
          </cell>
          <cell r="BV192">
            <v>0.57999999999981355</v>
          </cell>
          <cell r="BW192">
            <v>0.55000000000006821</v>
          </cell>
          <cell r="BX192">
            <v>0.82999999999981355</v>
          </cell>
          <cell r="BY192">
            <v>250</v>
          </cell>
          <cell r="BZ192">
            <v>0.71250000000000002</v>
          </cell>
          <cell r="CA192">
            <v>0.3125</v>
          </cell>
          <cell r="CB192">
            <v>0.56499999999994088</v>
          </cell>
          <cell r="CC192">
            <v>4</v>
          </cell>
          <cell r="CD192">
            <v>0.67952446592705773</v>
          </cell>
          <cell r="CE192">
            <v>672.68144220377667</v>
          </cell>
          <cell r="CF192">
            <v>0.17020683055215058</v>
          </cell>
          <cell r="CG192">
            <v>6190.6512830659349</v>
          </cell>
          <cell r="CH192">
            <v>6863.3327252697118</v>
          </cell>
          <cell r="CI192">
            <v>2</v>
          </cell>
          <cell r="CJ192">
            <v>1</v>
          </cell>
          <cell r="CK192">
            <v>1.5</v>
          </cell>
          <cell r="CL192">
            <v>2345</v>
          </cell>
          <cell r="CM192">
            <v>4.3901915087013084</v>
          </cell>
          <cell r="CN192">
            <v>0</v>
          </cell>
          <cell r="CO192">
            <v>0</v>
          </cell>
          <cell r="CP192">
            <v>3</v>
          </cell>
          <cell r="CQ192">
            <v>3</v>
          </cell>
          <cell r="DV192" t="str">
            <v>250 mm</v>
          </cell>
          <cell r="DW192">
            <v>4.7</v>
          </cell>
          <cell r="DX192" t="str">
            <v>1</v>
          </cell>
          <cell r="DY192" t="str">
            <v>CS</v>
          </cell>
          <cell r="DZ192">
            <v>740.67000000000019</v>
          </cell>
          <cell r="EA192">
            <v>739.80000000000018</v>
          </cell>
        </row>
        <row r="193">
          <cell r="A193">
            <v>112</v>
          </cell>
          <cell r="B193" t="str">
            <v>CBA22</v>
          </cell>
          <cell r="C193" t="str">
            <v>CBA23</v>
          </cell>
          <cell r="D193">
            <v>5.6435839999999994E-2</v>
          </cell>
          <cell r="E193">
            <v>0.10619967</v>
          </cell>
          <cell r="F193">
            <v>0.16263550999999998</v>
          </cell>
          <cell r="G193">
            <v>2.33</v>
          </cell>
          <cell r="K193">
            <v>0.21582897274130949</v>
          </cell>
          <cell r="L193">
            <v>10.475549197151659</v>
          </cell>
          <cell r="M193">
            <v>10.475549197151659</v>
          </cell>
          <cell r="N193">
            <v>185.42931385184013</v>
          </cell>
          <cell r="O193">
            <v>0.63489107883817442</v>
          </cell>
          <cell r="P193">
            <v>50.076099561040962</v>
          </cell>
          <cell r="Q193">
            <v>5.6435839999999994E-2</v>
          </cell>
          <cell r="R193">
            <v>0.10619967</v>
          </cell>
          <cell r="S193">
            <v>0.42094284999999998</v>
          </cell>
          <cell r="U193">
            <v>38</v>
          </cell>
          <cell r="V193">
            <v>158.4</v>
          </cell>
          <cell r="AB193">
            <v>0</v>
          </cell>
          <cell r="AC193">
            <v>126.72000000000001</v>
          </cell>
          <cell r="AD193">
            <v>5.5733333333333343E-2</v>
          </cell>
          <cell r="AE193">
            <v>0.22293333333333337</v>
          </cell>
          <cell r="AF193">
            <v>0.22293333333333337</v>
          </cell>
          <cell r="AG193">
            <v>0.34921618833333334</v>
          </cell>
          <cell r="AH193">
            <v>51.576099561040962</v>
          </cell>
          <cell r="AI193">
            <v>38.559999999999995</v>
          </cell>
          <cell r="AJ193">
            <v>14.7</v>
          </cell>
          <cell r="AK193">
            <v>10</v>
          </cell>
          <cell r="AL193">
            <v>0.25</v>
          </cell>
          <cell r="AM193">
            <v>1.4E-2</v>
          </cell>
          <cell r="AN193">
            <v>9.5084428787231445E-2</v>
          </cell>
          <cell r="AO193">
            <v>0.185546875</v>
          </cell>
          <cell r="AP193">
            <v>0.38033771514892578</v>
          </cell>
          <cell r="AQ193">
            <v>3.0096665834874585</v>
          </cell>
          <cell r="AR193">
            <v>3.6133503226097865</v>
          </cell>
          <cell r="AS193">
            <v>4.7696316465731821</v>
          </cell>
          <cell r="AT193">
            <v>0.46167650070137978</v>
          </cell>
          <cell r="AU193">
            <v>0.55676092948861122</v>
          </cell>
          <cell r="AV193">
            <v>4.3203895353537396</v>
          </cell>
          <cell r="AW193">
            <v>212.07662538927389</v>
          </cell>
          <cell r="AX193">
            <v>0.24319558775688396</v>
          </cell>
          <cell r="AY193">
            <v>284.07291058071542</v>
          </cell>
          <cell r="AZ193" t="str">
            <v>14°07'56''</v>
          </cell>
          <cell r="BA193" t="e">
            <v>#VALUE!</v>
          </cell>
          <cell r="BB193">
            <v>7.0999999999999994E-2</v>
          </cell>
          <cell r="BC193" t="e">
            <v>#VALUE!</v>
          </cell>
          <cell r="BD193" t="e">
            <v>#VALUE!</v>
          </cell>
          <cell r="BE193" t="e">
            <v>#VALUE!</v>
          </cell>
          <cell r="BF193" t="e">
            <v>#VALUE!</v>
          </cell>
          <cell r="BG193" t="e">
            <v>#VALUE!</v>
          </cell>
          <cell r="BH193" t="e">
            <v>#VALUE!</v>
          </cell>
          <cell r="BI193" t="e">
            <v>#VALUE!</v>
          </cell>
          <cell r="BJ193" t="e">
            <v>#VALUE!</v>
          </cell>
          <cell r="BK193" t="e">
            <v>#VALUE!</v>
          </cell>
          <cell r="BL193" t="e">
            <v>#VALUE!</v>
          </cell>
          <cell r="BM193" t="e">
            <v>#VALUE!</v>
          </cell>
          <cell r="BN193">
            <v>2.9999999999972715E-2</v>
          </cell>
          <cell r="BO193">
            <v>739.77</v>
          </cell>
          <cell r="BP193">
            <v>734.1</v>
          </cell>
          <cell r="BQ193">
            <v>740.02000000000021</v>
          </cell>
          <cell r="BR193">
            <v>734.35</v>
          </cell>
          <cell r="BS193">
            <v>740.6</v>
          </cell>
          <cell r="BT193">
            <v>734.9</v>
          </cell>
          <cell r="BU193">
            <v>0</v>
          </cell>
          <cell r="BV193">
            <v>0.57999999999981355</v>
          </cell>
          <cell r="BW193">
            <v>0.54999999999995453</v>
          </cell>
          <cell r="BX193">
            <v>0.82999999999981355</v>
          </cell>
          <cell r="BY193">
            <v>250</v>
          </cell>
          <cell r="BZ193">
            <v>0.71250000000000002</v>
          </cell>
          <cell r="CA193">
            <v>0.3125</v>
          </cell>
          <cell r="CB193">
            <v>0.56499999999988404</v>
          </cell>
          <cell r="CC193">
            <v>5</v>
          </cell>
          <cell r="CD193">
            <v>0.67952446592699967</v>
          </cell>
          <cell r="CE193">
            <v>586.44023166478087</v>
          </cell>
          <cell r="CF193">
            <v>0.1702068305521699</v>
          </cell>
          <cell r="CG193">
            <v>6190.651283066728</v>
          </cell>
          <cell r="CH193">
            <v>6777.0915147315091</v>
          </cell>
          <cell r="CI193">
            <v>2</v>
          </cell>
          <cell r="CJ193">
            <v>1</v>
          </cell>
          <cell r="CK193">
            <v>1.5</v>
          </cell>
          <cell r="CL193">
            <v>2345</v>
          </cell>
          <cell r="CM193">
            <v>4.3350265552653573</v>
          </cell>
          <cell r="CN193">
            <v>0</v>
          </cell>
          <cell r="CO193">
            <v>0</v>
          </cell>
          <cell r="CP193">
            <v>3</v>
          </cell>
          <cell r="CQ193">
            <v>3</v>
          </cell>
          <cell r="DV193" t="str">
            <v>250 mm</v>
          </cell>
          <cell r="DW193">
            <v>38.559999999999995</v>
          </cell>
          <cell r="DX193" t="str">
            <v>1</v>
          </cell>
          <cell r="DY193" t="str">
            <v>CS</v>
          </cell>
          <cell r="DZ193">
            <v>739.77000000000021</v>
          </cell>
          <cell r="EA193">
            <v>734.10000000000025</v>
          </cell>
        </row>
        <row r="194">
          <cell r="A194">
            <v>113</v>
          </cell>
          <cell r="B194" t="str">
            <v>CBA23</v>
          </cell>
          <cell r="C194" t="str">
            <v>CBA24</v>
          </cell>
          <cell r="D194">
            <v>9.8226790000000008E-2</v>
          </cell>
          <cell r="E194">
            <v>0.16263550999999998</v>
          </cell>
          <cell r="F194">
            <v>0.26086229999999999</v>
          </cell>
          <cell r="G194">
            <v>2.33</v>
          </cell>
          <cell r="K194">
            <v>9.6685772130770925E-2</v>
          </cell>
          <cell r="L194">
            <v>10.57223496928243</v>
          </cell>
          <cell r="M194">
            <v>10.57223496928243</v>
          </cell>
          <cell r="N194">
            <v>184.47493881091</v>
          </cell>
          <cell r="O194">
            <v>0.63632633587786247</v>
          </cell>
          <cell r="P194">
            <v>80.697749822113835</v>
          </cell>
          <cell r="Q194">
            <v>9.8226790000000008E-2</v>
          </cell>
          <cell r="R194">
            <v>0.16263550999999998</v>
          </cell>
          <cell r="S194">
            <v>0.68180514999999997</v>
          </cell>
          <cell r="U194">
            <v>73</v>
          </cell>
          <cell r="V194">
            <v>158.4</v>
          </cell>
          <cell r="AB194">
            <v>0</v>
          </cell>
          <cell r="AC194">
            <v>126.72000000000001</v>
          </cell>
          <cell r="AD194">
            <v>0.10706666666666668</v>
          </cell>
          <cell r="AE194">
            <v>0.42826666666666674</v>
          </cell>
          <cell r="AF194">
            <v>0.42826666666666674</v>
          </cell>
          <cell r="AG194">
            <v>0.63280821166666668</v>
          </cell>
          <cell r="AH194">
            <v>82.197749822113835</v>
          </cell>
          <cell r="AI194">
            <v>20.96</v>
          </cell>
          <cell r="AJ194">
            <v>17.510000000000002</v>
          </cell>
          <cell r="AK194">
            <v>10</v>
          </cell>
          <cell r="AL194">
            <v>0.25</v>
          </cell>
          <cell r="AM194">
            <v>1.4E-2</v>
          </cell>
          <cell r="AN194">
            <v>0.116455078125</v>
          </cell>
          <cell r="AO194">
            <v>0.22607421875</v>
          </cell>
          <cell r="AP194">
            <v>0.4658203125</v>
          </cell>
          <cell r="AQ194">
            <v>3.6680493570118546</v>
          </cell>
          <cell r="AR194">
            <v>3.9036856162210767</v>
          </cell>
          <cell r="AS194">
            <v>6.7487765264754307</v>
          </cell>
          <cell r="AT194">
            <v>0.68575871995285831</v>
          </cell>
          <cell r="AU194">
            <v>0.80221379807785831</v>
          </cell>
          <cell r="AV194">
            <v>4.7152780922186404</v>
          </cell>
          <cell r="AW194">
            <v>231.46067209604649</v>
          </cell>
          <cell r="AX194">
            <v>0.35512620385032501</v>
          </cell>
          <cell r="AY194">
            <v>279.02204594409994</v>
          </cell>
          <cell r="AZ194" t="str">
            <v>05°03'03''</v>
          </cell>
          <cell r="BA194" t="e">
            <v>#VALUE!</v>
          </cell>
          <cell r="BB194">
            <v>0.245</v>
          </cell>
          <cell r="BC194" t="e">
            <v>#VALUE!</v>
          </cell>
          <cell r="BD194" t="e">
            <v>#VALUE!</v>
          </cell>
          <cell r="BE194" t="e">
            <v>#VALUE!</v>
          </cell>
          <cell r="BF194" t="e">
            <v>#VALUE!</v>
          </cell>
          <cell r="BG194" t="e">
            <v>#VALUE!</v>
          </cell>
          <cell r="BH194" t="e">
            <v>#VALUE!</v>
          </cell>
          <cell r="BI194" t="e">
            <v>#VALUE!</v>
          </cell>
          <cell r="BJ194" t="e">
            <v>#VALUE!</v>
          </cell>
          <cell r="BK194" t="e">
            <v>#VALUE!</v>
          </cell>
          <cell r="BL194" t="e">
            <v>#VALUE!</v>
          </cell>
          <cell r="BM194" t="e">
            <v>#VALUE!</v>
          </cell>
          <cell r="BN194">
            <v>2.9999999999972715E-2</v>
          </cell>
          <cell r="BO194">
            <v>734.07</v>
          </cell>
          <cell r="BP194">
            <v>730.4</v>
          </cell>
          <cell r="BQ194">
            <v>734.32000000000028</v>
          </cell>
          <cell r="BR194">
            <v>730.65</v>
          </cell>
          <cell r="BS194">
            <v>734.9</v>
          </cell>
          <cell r="BT194">
            <v>731.2</v>
          </cell>
          <cell r="BU194">
            <v>0</v>
          </cell>
          <cell r="BV194">
            <v>0.57999999999969987</v>
          </cell>
          <cell r="BW194">
            <v>0.55000000000006821</v>
          </cell>
          <cell r="BX194">
            <v>0.82999999999969987</v>
          </cell>
          <cell r="BY194">
            <v>250</v>
          </cell>
          <cell r="BZ194">
            <v>0.71250000000000002</v>
          </cell>
          <cell r="CA194">
            <v>0.3125</v>
          </cell>
          <cell r="CB194">
            <v>0.56499999999988404</v>
          </cell>
          <cell r="CC194">
            <v>6</v>
          </cell>
          <cell r="CD194">
            <v>0.71003194013167514</v>
          </cell>
          <cell r="CE194">
            <v>612.76865858270025</v>
          </cell>
          <cell r="CF194">
            <v>0.1702068305521699</v>
          </cell>
          <cell r="CG194">
            <v>6190.651283066728</v>
          </cell>
          <cell r="CH194">
            <v>6803.4199416494284</v>
          </cell>
          <cell r="CI194">
            <v>2</v>
          </cell>
          <cell r="CJ194">
            <v>1</v>
          </cell>
          <cell r="CK194">
            <v>1.5</v>
          </cell>
          <cell r="CL194">
            <v>2345</v>
          </cell>
          <cell r="CM194">
            <v>4.3518677665134931</v>
          </cell>
          <cell r="CN194">
            <v>0</v>
          </cell>
          <cell r="CO194">
            <v>0</v>
          </cell>
          <cell r="CP194">
            <v>3</v>
          </cell>
          <cell r="CQ194">
            <v>3</v>
          </cell>
          <cell r="DV194" t="str">
            <v>250 mm</v>
          </cell>
          <cell r="DW194">
            <v>20.96</v>
          </cell>
          <cell r="DX194" t="str">
            <v>1</v>
          </cell>
          <cell r="DY194" t="str">
            <v>CS</v>
          </cell>
          <cell r="DZ194">
            <v>734.07000000000028</v>
          </cell>
          <cell r="EA194">
            <v>730.40000000000032</v>
          </cell>
        </row>
        <row r="195">
          <cell r="A195">
            <v>114</v>
          </cell>
          <cell r="B195" t="str">
            <v>CBA24</v>
          </cell>
          <cell r="C195" t="str">
            <v>CBA25</v>
          </cell>
          <cell r="D195">
            <v>2.5331679999999999E-2</v>
          </cell>
          <cell r="E195">
            <v>0.26086229999999999</v>
          </cell>
          <cell r="F195">
            <v>0.28619398000000001</v>
          </cell>
          <cell r="G195">
            <v>2.33</v>
          </cell>
          <cell r="K195">
            <v>5.5719377110352124E-2</v>
          </cell>
          <cell r="L195">
            <v>10.627954346392782</v>
          </cell>
          <cell r="M195">
            <v>10.627954346392782</v>
          </cell>
          <cell r="N195">
            <v>183.9310152715465</v>
          </cell>
          <cell r="O195">
            <v>0.63471153846153883</v>
          </cell>
          <cell r="P195">
            <v>114.10893303066547</v>
          </cell>
          <cell r="Q195">
            <v>2.5331679999999999E-2</v>
          </cell>
          <cell r="R195">
            <v>0.26086229999999999</v>
          </cell>
          <cell r="S195">
            <v>0.96799912999999993</v>
          </cell>
          <cell r="U195">
            <v>73</v>
          </cell>
          <cell r="V195">
            <v>158.4</v>
          </cell>
          <cell r="AB195">
            <v>0</v>
          </cell>
          <cell r="AC195">
            <v>126.72000000000001</v>
          </cell>
          <cell r="AD195">
            <v>0.10706666666666668</v>
          </cell>
          <cell r="AE195">
            <v>0.42826666666666674</v>
          </cell>
          <cell r="AF195">
            <v>0.42826666666666674</v>
          </cell>
          <cell r="AG195">
            <v>0.71866640566666673</v>
          </cell>
          <cell r="AH195">
            <v>115.60893303066547</v>
          </cell>
          <cell r="AI195">
            <v>12.48</v>
          </cell>
          <cell r="AJ195">
            <v>14.26</v>
          </cell>
          <cell r="AK195">
            <v>10</v>
          </cell>
          <cell r="AL195">
            <v>0.25</v>
          </cell>
          <cell r="AM195">
            <v>1.4E-2</v>
          </cell>
          <cell r="AN195">
            <v>0.14962279796600342</v>
          </cell>
          <cell r="AO195">
            <v>0.24267578125</v>
          </cell>
          <cell r="AP195">
            <v>0.59849119186401367</v>
          </cell>
          <cell r="AQ195">
            <v>3.7707559346940114</v>
          </cell>
          <cell r="AR195">
            <v>3.4010331103445477</v>
          </cell>
          <cell r="AS195">
            <v>6.7840242800550357</v>
          </cell>
          <cell r="AT195">
            <v>0.72469930270285965</v>
          </cell>
          <cell r="AU195">
            <v>0.87432210066886307</v>
          </cell>
          <cell r="AV195">
            <v>4.2552394227658219</v>
          </cell>
          <cell r="AW195">
            <v>208.8785767160434</v>
          </cell>
          <cell r="AX195">
            <v>0.55347434307649546</v>
          </cell>
          <cell r="AY195">
            <v>257.31684771775491</v>
          </cell>
          <cell r="AZ195" t="str">
            <v>21°42'19''</v>
          </cell>
          <cell r="BA195" t="e">
            <v>#VALUE!</v>
          </cell>
          <cell r="BB195">
            <v>7.1999999999999995E-2</v>
          </cell>
          <cell r="BC195" t="e">
            <v>#VALUE!</v>
          </cell>
          <cell r="BD195" t="e">
            <v>#VALUE!</v>
          </cell>
          <cell r="BE195" t="e">
            <v>#VALUE!</v>
          </cell>
          <cell r="BF195" t="e">
            <v>#VALUE!</v>
          </cell>
          <cell r="BG195" t="e">
            <v>#VALUE!</v>
          </cell>
          <cell r="BH195" t="e">
            <v>#VALUE!</v>
          </cell>
          <cell r="BI195" t="e">
            <v>#VALUE!</v>
          </cell>
          <cell r="BJ195" t="e">
            <v>#VALUE!</v>
          </cell>
          <cell r="BK195" t="e">
            <v>#VALUE!</v>
          </cell>
          <cell r="BL195" t="e">
            <v>#VALUE!</v>
          </cell>
          <cell r="BM195" t="e">
            <v>#VALUE!</v>
          </cell>
          <cell r="BN195">
            <v>2.9999999999972715E-2</v>
          </cell>
          <cell r="BO195">
            <v>730.37</v>
          </cell>
          <cell r="BP195">
            <v>728.59</v>
          </cell>
          <cell r="BQ195">
            <v>730.62000000000035</v>
          </cell>
          <cell r="BR195">
            <v>728.84</v>
          </cell>
          <cell r="BS195">
            <v>731.2</v>
          </cell>
          <cell r="BT195">
            <v>729.4</v>
          </cell>
          <cell r="BU195">
            <v>0</v>
          </cell>
          <cell r="BV195">
            <v>0.57999999999969987</v>
          </cell>
          <cell r="BW195">
            <v>0.55999999999994543</v>
          </cell>
          <cell r="BX195">
            <v>0.82999999999969987</v>
          </cell>
          <cell r="BY195">
            <v>250</v>
          </cell>
          <cell r="BZ195">
            <v>0.71250000000000002</v>
          </cell>
          <cell r="CA195">
            <v>0.3125</v>
          </cell>
          <cell r="CB195">
            <v>0.56999999999982265</v>
          </cell>
          <cell r="CC195">
            <v>7</v>
          </cell>
          <cell r="CD195">
            <v>0.69299336831263569</v>
          </cell>
          <cell r="CE195">
            <v>738.7850707281691</v>
          </cell>
          <cell r="CF195">
            <v>0.1685318425533443</v>
          </cell>
          <cell r="CG195">
            <v>6121.1597308339851</v>
          </cell>
          <cell r="CH195">
            <v>6859.9448015621547</v>
          </cell>
          <cell r="CI195">
            <v>2</v>
          </cell>
          <cell r="CJ195">
            <v>1</v>
          </cell>
          <cell r="CK195">
            <v>1.5</v>
          </cell>
          <cell r="CL195">
            <v>2345</v>
          </cell>
          <cell r="CM195">
            <v>4.3880243933233407</v>
          </cell>
          <cell r="CN195">
            <v>0</v>
          </cell>
          <cell r="CO195">
            <v>0</v>
          </cell>
          <cell r="CP195">
            <v>3</v>
          </cell>
          <cell r="CQ195">
            <v>3</v>
          </cell>
          <cell r="DV195" t="str">
            <v>250 mm</v>
          </cell>
          <cell r="DW195">
            <v>12.48</v>
          </cell>
          <cell r="DX195" t="str">
            <v>1</v>
          </cell>
          <cell r="DY195" t="str">
            <v>CS</v>
          </cell>
          <cell r="DZ195">
            <v>730.37000000000035</v>
          </cell>
          <cell r="EA195">
            <v>728.59000000000037</v>
          </cell>
        </row>
        <row r="196">
          <cell r="A196">
            <v>115</v>
          </cell>
          <cell r="B196" t="str">
            <v>CBA25</v>
          </cell>
          <cell r="C196" t="str">
            <v>ALIVBA26</v>
          </cell>
          <cell r="D196">
            <v>9.556081000000001E-2</v>
          </cell>
          <cell r="E196">
            <v>0.28619398000000001</v>
          </cell>
          <cell r="F196">
            <v>0.38175479000000001</v>
          </cell>
          <cell r="G196">
            <v>2.33</v>
          </cell>
          <cell r="K196">
            <v>0.22204353893705514</v>
          </cell>
          <cell r="L196">
            <v>10.849997885329836</v>
          </cell>
          <cell r="M196">
            <v>10.849997885329836</v>
          </cell>
          <cell r="N196">
            <v>181.80631369495711</v>
          </cell>
          <cell r="O196">
            <v>0.63456940874035994</v>
          </cell>
          <cell r="P196">
            <v>158.15149641052071</v>
          </cell>
          <cell r="Q196">
            <v>9.556081000000001E-2</v>
          </cell>
          <cell r="R196">
            <v>0.28619398000000001</v>
          </cell>
          <cell r="S196">
            <v>1.3497539199999999</v>
          </cell>
          <cell r="U196">
            <v>78</v>
          </cell>
          <cell r="V196">
            <v>158.4</v>
          </cell>
          <cell r="AB196">
            <v>0</v>
          </cell>
          <cell r="AC196">
            <v>126.72000000000001</v>
          </cell>
          <cell r="AD196">
            <v>0.11440000000000002</v>
          </cell>
          <cell r="AE196">
            <v>0.45760000000000006</v>
          </cell>
          <cell r="AF196">
            <v>0.45760000000000006</v>
          </cell>
          <cell r="AG196">
            <v>0.86252617600000003</v>
          </cell>
          <cell r="AH196">
            <v>159.65149641052071</v>
          </cell>
          <cell r="AI196">
            <v>54.459999999999994</v>
          </cell>
          <cell r="AJ196">
            <v>14.12</v>
          </cell>
          <cell r="AK196">
            <v>10</v>
          </cell>
          <cell r="AL196">
            <v>0.25</v>
          </cell>
          <cell r="AM196">
            <v>1.4E-2</v>
          </cell>
          <cell r="AN196">
            <v>0.18375527858734131</v>
          </cell>
          <cell r="AO196">
            <v>0.2479248046875</v>
          </cell>
          <cell r="AP196">
            <v>0.73502111434936523</v>
          </cell>
          <cell r="AQ196">
            <v>4.1283357764498803</v>
          </cell>
          <cell r="AR196">
            <v>3.1457887177981165</v>
          </cell>
          <cell r="AS196">
            <v>7.9180585929775118</v>
          </cell>
          <cell r="AT196">
            <v>0.86866239975107218</v>
          </cell>
          <cell r="AU196">
            <v>1.0524176783384136</v>
          </cell>
          <cell r="AV196">
            <v>4.2342996289307768</v>
          </cell>
          <cell r="AW196">
            <v>207.85069698979555</v>
          </cell>
          <cell r="AX196">
            <v>0.76810662038991773</v>
          </cell>
          <cell r="AY196">
            <v>246.04840234404313</v>
          </cell>
          <cell r="AZ196" t="str">
            <v>11°16'06''</v>
          </cell>
          <cell r="BA196" t="e">
            <v>#VALUE!</v>
          </cell>
          <cell r="BB196">
            <v>0.17799999999999999</v>
          </cell>
          <cell r="BC196" t="e">
            <v>#VALUE!</v>
          </cell>
          <cell r="BD196" t="e">
            <v>#VALUE!</v>
          </cell>
          <cell r="BE196" t="e">
            <v>#VALUE!</v>
          </cell>
          <cell r="BF196" t="e">
            <v>#VALUE!</v>
          </cell>
          <cell r="BG196" t="e">
            <v>#VALUE!</v>
          </cell>
          <cell r="BH196" t="e">
            <v>#VALUE!</v>
          </cell>
          <cell r="BI196" t="e">
            <v>#VALUE!</v>
          </cell>
          <cell r="BJ196" t="e">
            <v>#VALUE!</v>
          </cell>
          <cell r="BK196" t="e">
            <v>#VALUE!</v>
          </cell>
          <cell r="BL196" t="e">
            <v>#VALUE!</v>
          </cell>
          <cell r="BM196" t="e">
            <v>#VALUE!</v>
          </cell>
          <cell r="BN196">
            <v>3.0000000000086402E-2</v>
          </cell>
          <cell r="BO196">
            <v>728.56</v>
          </cell>
          <cell r="BP196">
            <v>720.87</v>
          </cell>
          <cell r="BQ196">
            <v>728.8100000000004</v>
          </cell>
          <cell r="BR196">
            <v>721.12</v>
          </cell>
          <cell r="BS196">
            <v>729.4</v>
          </cell>
          <cell r="BT196">
            <v>721.7</v>
          </cell>
          <cell r="BU196">
            <v>0</v>
          </cell>
          <cell r="BV196">
            <v>0.58999999999957708</v>
          </cell>
          <cell r="BW196">
            <v>0.58000000000004093</v>
          </cell>
          <cell r="BX196">
            <v>0.83999999999957708</v>
          </cell>
          <cell r="BY196">
            <v>250</v>
          </cell>
          <cell r="BZ196">
            <v>0.71250000000000002</v>
          </cell>
          <cell r="CA196">
            <v>0.3125</v>
          </cell>
          <cell r="CB196">
            <v>0.58499999999980901</v>
          </cell>
          <cell r="CC196">
            <v>8</v>
          </cell>
          <cell r="CD196">
            <v>0.70861652762436733</v>
          </cell>
          <cell r="CE196">
            <v>755.44057911379628</v>
          </cell>
          <cell r="CF196">
            <v>0.16362214231373329</v>
          </cell>
          <cell r="CG196">
            <v>5917.0762293672842</v>
          </cell>
          <cell r="CH196">
            <v>6672.5168084810803</v>
          </cell>
          <cell r="CI196">
            <v>2</v>
          </cell>
          <cell r="CJ196">
            <v>1</v>
          </cell>
          <cell r="CK196">
            <v>1.5</v>
          </cell>
          <cell r="CL196">
            <v>2345</v>
          </cell>
          <cell r="CM196">
            <v>4.2681344190710533</v>
          </cell>
          <cell r="CN196">
            <v>0</v>
          </cell>
          <cell r="CO196">
            <v>0</v>
          </cell>
          <cell r="CP196">
            <v>3</v>
          </cell>
          <cell r="CQ196">
            <v>3</v>
          </cell>
          <cell r="DV196" t="str">
            <v>250 mm</v>
          </cell>
          <cell r="DW196">
            <v>54.459999999999994</v>
          </cell>
          <cell r="DX196" t="str">
            <v>1</v>
          </cell>
          <cell r="DY196" t="str">
            <v>CS</v>
          </cell>
          <cell r="DZ196">
            <v>728.5600000000004</v>
          </cell>
          <cell r="EA196">
            <v>720.87000000000035</v>
          </cell>
        </row>
        <row r="197">
          <cell r="A197">
            <v>115</v>
          </cell>
          <cell r="B197" t="str">
            <v>ALIVBA26</v>
          </cell>
          <cell r="C197" t="str">
            <v>BOTBA26</v>
          </cell>
          <cell r="F197">
            <v>0.38175479000000001</v>
          </cell>
          <cell r="G197">
            <v>2.33</v>
          </cell>
          <cell r="K197">
            <v>1.3860416955924916E-2</v>
          </cell>
          <cell r="L197">
            <v>10.863858302285761</v>
          </cell>
          <cell r="M197">
            <v>10.863858302285761</v>
          </cell>
          <cell r="N197">
            <v>181.67590594758747</v>
          </cell>
          <cell r="O197">
            <v>0.63414451827242679</v>
          </cell>
          <cell r="P197">
            <v>158.15149641052071</v>
          </cell>
          <cell r="Q197">
            <v>0</v>
          </cell>
          <cell r="R197">
            <v>0</v>
          </cell>
          <cell r="V197">
            <v>158.4</v>
          </cell>
          <cell r="AB197">
            <v>0</v>
          </cell>
          <cell r="AC197">
            <v>0</v>
          </cell>
          <cell r="AD197">
            <v>0</v>
          </cell>
          <cell r="AE197">
            <v>0</v>
          </cell>
          <cell r="AF197">
            <v>0</v>
          </cell>
          <cell r="AG197">
            <v>0</v>
          </cell>
          <cell r="AH197">
            <v>158.15149641052071</v>
          </cell>
          <cell r="AI197">
            <v>3.01</v>
          </cell>
          <cell r="AJ197">
            <v>9.9700000000000006</v>
          </cell>
          <cell r="AK197">
            <v>10</v>
          </cell>
          <cell r="AL197">
            <v>0.25</v>
          </cell>
          <cell r="AM197">
            <v>1.4E-2</v>
          </cell>
          <cell r="AN197">
            <v>0.20710563659667969</v>
          </cell>
          <cell r="AO197">
            <v>0.247833251953125</v>
          </cell>
          <cell r="AP197">
            <v>0.82842254638671875</v>
          </cell>
          <cell r="AQ197">
            <v>3.6373639325635656</v>
          </cell>
          <cell r="AR197">
            <v>2.4160013000171565</v>
          </cell>
          <cell r="AS197">
            <v>6.121101238449822</v>
          </cell>
          <cell r="AT197">
            <v>0.67433314872142125</v>
          </cell>
          <cell r="AU197">
            <v>0.88143878531810094</v>
          </cell>
          <cell r="AV197">
            <v>3.5580481196516756</v>
          </cell>
          <cell r="AW197">
            <v>174.65527865338564</v>
          </cell>
          <cell r="AX197">
            <v>0.90550653624607746</v>
          </cell>
          <cell r="AY197">
            <v>228.87571246289235</v>
          </cell>
          <cell r="AZ197" t="str">
            <v>17°10'22''</v>
          </cell>
          <cell r="BA197" t="e">
            <v>#VALUE!</v>
          </cell>
          <cell r="BB197">
            <v>1E-3</v>
          </cell>
          <cell r="BC197" t="e">
            <v>#VALUE!</v>
          </cell>
          <cell r="BD197" t="e">
            <v>#VALUE!</v>
          </cell>
          <cell r="BE197" t="e">
            <v>#VALUE!</v>
          </cell>
          <cell r="BF197" t="e">
            <v>#VALUE!</v>
          </cell>
          <cell r="BG197" t="e">
            <v>#VALUE!</v>
          </cell>
          <cell r="BH197" t="e">
            <v>#VALUE!</v>
          </cell>
          <cell r="BI197" t="e">
            <v>#VALUE!</v>
          </cell>
          <cell r="BJ197" t="e">
            <v>#VALUE!</v>
          </cell>
          <cell r="BK197" t="e">
            <v>#VALUE!</v>
          </cell>
          <cell r="BL197" t="e">
            <v>#VALUE!</v>
          </cell>
          <cell r="BM197" t="e">
            <v>#VALUE!</v>
          </cell>
          <cell r="BN197">
            <v>2.9999999999972715E-2</v>
          </cell>
          <cell r="BO197">
            <v>720.84</v>
          </cell>
          <cell r="BP197">
            <v>720.54</v>
          </cell>
          <cell r="BQ197">
            <v>721.09000000000037</v>
          </cell>
          <cell r="BR197">
            <v>720.79</v>
          </cell>
          <cell r="BS197">
            <v>721.7</v>
          </cell>
          <cell r="BT197">
            <v>721.3</v>
          </cell>
          <cell r="BU197">
            <v>0</v>
          </cell>
          <cell r="BV197">
            <v>0.60999999999967258</v>
          </cell>
          <cell r="BW197">
            <v>0.50999999999999091</v>
          </cell>
          <cell r="BX197">
            <v>0.85999999999967258</v>
          </cell>
          <cell r="BY197">
            <v>250</v>
          </cell>
          <cell r="BZ197">
            <v>0.71250000000000002</v>
          </cell>
          <cell r="CA197">
            <v>0.3125</v>
          </cell>
          <cell r="CB197">
            <v>0.55999999999983174</v>
          </cell>
          <cell r="CC197">
            <v>8</v>
          </cell>
          <cell r="CD197">
            <v>0.6825104822620639</v>
          </cell>
          <cell r="CE197">
            <v>727.6094952227869</v>
          </cell>
          <cell r="CF197">
            <v>0.17190133430812871</v>
          </cell>
          <cell r="CG197">
            <v>6260.8615058560126</v>
          </cell>
          <cell r="CH197">
            <v>6988.4710010787994</v>
          </cell>
          <cell r="CI197">
            <v>2</v>
          </cell>
          <cell r="CJ197">
            <v>1</v>
          </cell>
          <cell r="CK197">
            <v>1.5</v>
          </cell>
          <cell r="CL197">
            <v>2345</v>
          </cell>
          <cell r="CM197">
            <v>4.4702373141228993</v>
          </cell>
          <cell r="CN197">
            <v>0</v>
          </cell>
          <cell r="CO197">
            <v>0</v>
          </cell>
          <cell r="CP197">
            <v>3</v>
          </cell>
          <cell r="CQ197">
            <v>3</v>
          </cell>
          <cell r="DV197" t="str">
            <v>250 mm</v>
          </cell>
          <cell r="DW197">
            <v>3.01</v>
          </cell>
          <cell r="DX197" t="str">
            <v>1</v>
          </cell>
          <cell r="DY197" t="str">
            <v>CS</v>
          </cell>
          <cell r="DZ197">
            <v>720.84000000000037</v>
          </cell>
          <cell r="EA197">
            <v>720.54000000000042</v>
          </cell>
        </row>
        <row r="198">
          <cell r="A198">
            <v>116</v>
          </cell>
          <cell r="B198" t="str">
            <v>ALIVBA26</v>
          </cell>
          <cell r="C198" t="str">
            <v>CBA27</v>
          </cell>
          <cell r="D198">
            <v>6.8110709999999991E-2</v>
          </cell>
          <cell r="F198">
            <v>6.8110709999999991E-2</v>
          </cell>
          <cell r="G198">
            <v>2.33</v>
          </cell>
          <cell r="K198">
            <v>0.29463652994224288</v>
          </cell>
          <cell r="L198">
            <v>11.14463441527208</v>
          </cell>
          <cell r="M198">
            <v>11.14463441527208</v>
          </cell>
          <cell r="N198">
            <v>179.08817003416257</v>
          </cell>
          <cell r="O198">
            <v>0.63354575163398708</v>
          </cell>
          <cell r="P198">
            <v>7.727878569339552</v>
          </cell>
          <cell r="Q198">
            <v>6.8110709999999991E-2</v>
          </cell>
          <cell r="S198">
            <v>1.41786463</v>
          </cell>
          <cell r="U198">
            <v>78</v>
          </cell>
          <cell r="V198">
            <v>158.4</v>
          </cell>
          <cell r="AB198">
            <v>0</v>
          </cell>
          <cell r="AC198">
            <v>126.72000000000001</v>
          </cell>
          <cell r="AD198">
            <v>0.11440000000000002</v>
          </cell>
          <cell r="AE198">
            <v>0.45760000000000006</v>
          </cell>
          <cell r="AF198">
            <v>0.45760000000000006</v>
          </cell>
          <cell r="AG198">
            <v>0.88295938900000004</v>
          </cell>
          <cell r="AH198">
            <v>9.227878569339552</v>
          </cell>
          <cell r="AI198">
            <v>30.6</v>
          </cell>
          <cell r="AJ198">
            <v>11.99</v>
          </cell>
          <cell r="AK198">
            <v>8</v>
          </cell>
          <cell r="AL198">
            <v>0.2</v>
          </cell>
          <cell r="AM198">
            <v>1.4E-2</v>
          </cell>
          <cell r="AN198">
            <v>4.5059967041015628E-2</v>
          </cell>
          <cell r="AO198">
            <v>8.1250000000000017E-2</v>
          </cell>
          <cell r="AP198">
            <v>0.22529983520507813</v>
          </cell>
          <cell r="AQ198">
            <v>1.7408132977648845</v>
          </cell>
          <cell r="AR198">
            <v>3.1179582895455948</v>
          </cell>
          <cell r="AS198">
            <v>1.984907940044129</v>
          </cell>
          <cell r="AT198">
            <v>0.1544562149681474</v>
          </cell>
          <cell r="AU198">
            <v>0.19951618200916305</v>
          </cell>
          <cell r="AV198">
            <v>3.3625376385840782</v>
          </cell>
          <cell r="AW198">
            <v>105.63723542794914</v>
          </cell>
          <cell r="AX198">
            <v>8.7354411841206431E-2</v>
          </cell>
          <cell r="AY198">
            <v>272.0171171915772</v>
          </cell>
          <cell r="AZ198" t="str">
            <v>25°58'07''</v>
          </cell>
          <cell r="BA198" t="e">
            <v>#VALUE!</v>
          </cell>
          <cell r="BB198">
            <v>1E-3</v>
          </cell>
          <cell r="BC198" t="e">
            <v>#VALUE!</v>
          </cell>
          <cell r="BD198" t="e">
            <v>#VALUE!</v>
          </cell>
          <cell r="BE198" t="e">
            <v>#VALUE!</v>
          </cell>
          <cell r="BF198" t="e">
            <v>#VALUE!</v>
          </cell>
          <cell r="BG198" t="e">
            <v>#VALUE!</v>
          </cell>
          <cell r="BH198" t="e">
            <v>#VALUE!</v>
          </cell>
          <cell r="BI198" t="e">
            <v>#VALUE!</v>
          </cell>
          <cell r="BJ198" t="e">
            <v>#VALUE!</v>
          </cell>
          <cell r="BK198" t="e">
            <v>#VALUE!</v>
          </cell>
          <cell r="BL198" t="e">
            <v>#VALUE!</v>
          </cell>
          <cell r="BM198" t="e">
            <v>#VALUE!</v>
          </cell>
          <cell r="BN198">
            <v>2.9999999999972715E-2</v>
          </cell>
          <cell r="BO198">
            <v>720.84</v>
          </cell>
          <cell r="BP198">
            <v>717.17</v>
          </cell>
          <cell r="BQ198">
            <v>721.04000000000042</v>
          </cell>
          <cell r="BR198">
            <v>717.37</v>
          </cell>
          <cell r="BS198">
            <v>721.7</v>
          </cell>
          <cell r="BT198">
            <v>718</v>
          </cell>
          <cell r="BU198">
            <v>0</v>
          </cell>
          <cell r="BV198">
            <v>0.65999999999962711</v>
          </cell>
          <cell r="BW198">
            <v>0.62999999999999545</v>
          </cell>
          <cell r="BX198">
            <v>0.85999999999962706</v>
          </cell>
          <cell r="BY198">
            <v>200</v>
          </cell>
          <cell r="BZ198">
            <v>0.65</v>
          </cell>
          <cell r="CA198">
            <v>0.25</v>
          </cell>
          <cell r="CB198">
            <v>0.64499999999981128</v>
          </cell>
          <cell r="CC198">
            <v>9</v>
          </cell>
          <cell r="CD198">
            <v>0.83130657232381999</v>
          </cell>
          <cell r="CE198">
            <v>737.57675629430935</v>
          </cell>
          <cell r="CF198">
            <v>0.11868357837312726</v>
          </cell>
          <cell r="CG198">
            <v>3762.3719843573308</v>
          </cell>
          <cell r="CH198">
            <v>4499.94874065164</v>
          </cell>
          <cell r="CI198">
            <v>2</v>
          </cell>
          <cell r="CJ198">
            <v>1</v>
          </cell>
          <cell r="CK198">
            <v>1.5</v>
          </cell>
          <cell r="CL198">
            <v>2243</v>
          </cell>
          <cell r="CM198">
            <v>3.0093281814433617</v>
          </cell>
          <cell r="CN198">
            <v>4</v>
          </cell>
          <cell r="CO198">
            <v>0</v>
          </cell>
          <cell r="CP198">
            <v>3</v>
          </cell>
          <cell r="CQ198">
            <v>3</v>
          </cell>
          <cell r="DV198" t="str">
            <v>200 mm</v>
          </cell>
          <cell r="DW198">
            <v>30.6</v>
          </cell>
          <cell r="DX198" t="str">
            <v>1</v>
          </cell>
          <cell r="DY198" t="str">
            <v>CS</v>
          </cell>
          <cell r="DZ198">
            <v>720.84000000000037</v>
          </cell>
          <cell r="EA198">
            <v>717.17000000000041</v>
          </cell>
        </row>
        <row r="199">
          <cell r="A199">
            <v>117</v>
          </cell>
          <cell r="B199" t="str">
            <v>CBA27</v>
          </cell>
          <cell r="C199" t="str">
            <v>CBA28</v>
          </cell>
          <cell r="D199">
            <v>7.8772919999999996E-2</v>
          </cell>
          <cell r="E199">
            <v>6.8110709999999991E-2</v>
          </cell>
          <cell r="F199">
            <v>0.14688362999999999</v>
          </cell>
          <cell r="G199">
            <v>2.33</v>
          </cell>
          <cell r="K199">
            <v>0.19169956884690328</v>
          </cell>
          <cell r="L199">
            <v>11.336333984118983</v>
          </cell>
          <cell r="M199">
            <v>11.336333984118983</v>
          </cell>
          <cell r="N199">
            <v>177.37836667929602</v>
          </cell>
          <cell r="O199">
            <v>0.63347302504816971</v>
          </cell>
          <cell r="P199">
            <v>24.232371069097777</v>
          </cell>
          <cell r="Q199">
            <v>7.8772919999999996E-2</v>
          </cell>
          <cell r="R199">
            <v>6.8110709999999991E-2</v>
          </cell>
          <cell r="S199">
            <v>1.56474826</v>
          </cell>
          <cell r="U199">
            <v>89</v>
          </cell>
          <cell r="V199">
            <v>158.4</v>
          </cell>
          <cell r="AB199">
            <v>0</v>
          </cell>
          <cell r="AC199">
            <v>126.72000000000001</v>
          </cell>
          <cell r="AD199">
            <v>0.13053333333333336</v>
          </cell>
          <cell r="AE199">
            <v>0.52213333333333345</v>
          </cell>
          <cell r="AF199">
            <v>0.52213333333333345</v>
          </cell>
          <cell r="AG199">
            <v>0.99155781133333343</v>
          </cell>
          <cell r="AH199">
            <v>25.732371069097777</v>
          </cell>
          <cell r="AI199">
            <v>25.95</v>
          </cell>
          <cell r="AJ199">
            <v>11.71</v>
          </cell>
          <cell r="AK199">
            <v>10</v>
          </cell>
          <cell r="AL199">
            <v>0.25</v>
          </cell>
          <cell r="AM199">
            <v>1.4E-2</v>
          </cell>
          <cell r="AN199">
            <v>7.037353515625E-2</v>
          </cell>
          <cell r="AO199">
            <v>0.12890625</v>
          </cell>
          <cell r="AP199">
            <v>0.281494140625</v>
          </cell>
          <cell r="AQ199">
            <v>2.2701468447870674</v>
          </cell>
          <cell r="AR199">
            <v>3.2254537405587</v>
          </cell>
          <cell r="AS199">
            <v>2.9404677060338642</v>
          </cell>
          <cell r="AT199">
            <v>0.26266904673275626</v>
          </cell>
          <cell r="AU199">
            <v>0.33304258188900626</v>
          </cell>
          <cell r="AV199">
            <v>3.8560502577960758</v>
          </cell>
          <cell r="AW199">
            <v>189.28342440258092</v>
          </cell>
          <cell r="AX199">
            <v>0.13594624648362452</v>
          </cell>
          <cell r="AY199">
            <v>225.28708977402286</v>
          </cell>
          <cell r="AZ199" t="str">
            <v>46°43'48''</v>
          </cell>
          <cell r="BA199" t="e">
            <v>#VALUE!</v>
          </cell>
          <cell r="BB199">
            <v>0.13400000000000001</v>
          </cell>
          <cell r="BC199" t="e">
            <v>#VALUE!</v>
          </cell>
          <cell r="BD199" t="e">
            <v>#VALUE!</v>
          </cell>
          <cell r="BE199" t="e">
            <v>#VALUE!</v>
          </cell>
          <cell r="BF199" t="e">
            <v>#VALUE!</v>
          </cell>
          <cell r="BG199" t="e">
            <v>#VALUE!</v>
          </cell>
          <cell r="BH199" t="e">
            <v>#VALUE!</v>
          </cell>
          <cell r="BI199" t="e">
            <v>#VALUE!</v>
          </cell>
          <cell r="BJ199" t="e">
            <v>#VALUE!</v>
          </cell>
          <cell r="BK199" t="e">
            <v>#VALUE!</v>
          </cell>
          <cell r="BL199" t="e">
            <v>#VALUE!</v>
          </cell>
          <cell r="BM199" t="e">
            <v>#VALUE!</v>
          </cell>
          <cell r="BN199">
            <v>2.9999999999972715E-2</v>
          </cell>
          <cell r="BO199">
            <v>717.14</v>
          </cell>
          <cell r="BP199">
            <v>714.1</v>
          </cell>
          <cell r="BQ199">
            <v>717.39000000000044</v>
          </cell>
          <cell r="BR199">
            <v>714.35</v>
          </cell>
          <cell r="BS199">
            <v>718</v>
          </cell>
          <cell r="BT199">
            <v>714.9</v>
          </cell>
          <cell r="BU199">
            <v>0</v>
          </cell>
          <cell r="BV199">
            <v>0.6099999999995589</v>
          </cell>
          <cell r="BW199">
            <v>0.54999999999995453</v>
          </cell>
          <cell r="BX199">
            <v>0.8599999999995589</v>
          </cell>
          <cell r="BY199">
            <v>250</v>
          </cell>
          <cell r="BZ199">
            <v>0.71250000000000002</v>
          </cell>
          <cell r="CA199">
            <v>0.3125</v>
          </cell>
          <cell r="CB199">
            <v>0.57999999999975671</v>
          </cell>
          <cell r="CC199">
            <v>10</v>
          </cell>
          <cell r="CD199">
            <v>0.70342225075824127</v>
          </cell>
          <cell r="CE199">
            <v>749.9030741716258</v>
          </cell>
          <cell r="CF199">
            <v>0.16523968302192127</v>
          </cell>
          <cell r="CG199">
            <v>5984.3655658531789</v>
          </cell>
          <cell r="CH199">
            <v>6734.2686400248049</v>
          </cell>
          <cell r="CI199">
            <v>2</v>
          </cell>
          <cell r="CJ199">
            <v>1</v>
          </cell>
          <cell r="CK199">
            <v>1.5</v>
          </cell>
          <cell r="CL199">
            <v>2345</v>
          </cell>
          <cell r="CM199">
            <v>4.3076345245361223</v>
          </cell>
          <cell r="CN199">
            <v>0</v>
          </cell>
          <cell r="CO199">
            <v>0</v>
          </cell>
          <cell r="CP199">
            <v>3</v>
          </cell>
          <cell r="CQ199">
            <v>3</v>
          </cell>
          <cell r="DV199" t="str">
            <v>250 mm</v>
          </cell>
          <cell r="DW199">
            <v>25.95</v>
          </cell>
          <cell r="DX199" t="str">
            <v>1</v>
          </cell>
          <cell r="DY199" t="str">
            <v>CS</v>
          </cell>
          <cell r="DZ199">
            <v>717.14000000000044</v>
          </cell>
          <cell r="EA199">
            <v>714.10000000000048</v>
          </cell>
        </row>
        <row r="200">
          <cell r="A200">
            <v>118</v>
          </cell>
          <cell r="B200" t="str">
            <v>CBA28</v>
          </cell>
          <cell r="C200" t="str">
            <v>ALIVBA29</v>
          </cell>
          <cell r="D200">
            <v>5.560114E-2</v>
          </cell>
          <cell r="E200">
            <v>0.14688362999999999</v>
          </cell>
          <cell r="F200">
            <v>0.20248476999999998</v>
          </cell>
          <cell r="G200">
            <v>2.33</v>
          </cell>
          <cell r="K200">
            <v>7.1668334198163472E-2</v>
          </cell>
          <cell r="L200">
            <v>11.408002318317147</v>
          </cell>
          <cell r="M200">
            <v>11.408002318317147</v>
          </cell>
          <cell r="N200">
            <v>176.75053922438681</v>
          </cell>
          <cell r="O200">
            <v>0.63615963855421676</v>
          </cell>
          <cell r="P200">
            <v>47.000074311469845</v>
          </cell>
          <cell r="Q200">
            <v>5.560114E-2</v>
          </cell>
          <cell r="R200">
            <v>0.14688362999999999</v>
          </cell>
          <cell r="S200">
            <v>1.7672330299999999</v>
          </cell>
          <cell r="U200">
            <v>108</v>
          </cell>
          <cell r="V200">
            <v>158.4</v>
          </cell>
          <cell r="AB200">
            <v>0</v>
          </cell>
          <cell r="AC200">
            <v>126.72000000000001</v>
          </cell>
          <cell r="AD200">
            <v>0.15840000000000001</v>
          </cell>
          <cell r="AE200">
            <v>0.63360000000000005</v>
          </cell>
          <cell r="AF200">
            <v>0.63360000000000005</v>
          </cell>
          <cell r="AG200">
            <v>1.163769909</v>
          </cell>
          <cell r="AH200">
            <v>48.500074311469845</v>
          </cell>
          <cell r="AI200">
            <v>13.280000000000001</v>
          </cell>
          <cell r="AJ200">
            <v>17.32</v>
          </cell>
          <cell r="AK200">
            <v>10</v>
          </cell>
          <cell r="AL200">
            <v>0.25</v>
          </cell>
          <cell r="AM200">
            <v>1.4E-2</v>
          </cell>
          <cell r="AN200">
            <v>8.8191866874694824E-2</v>
          </cell>
          <cell r="AO200">
            <v>0.1796875</v>
          </cell>
          <cell r="AP200">
            <v>0.3527674674987793</v>
          </cell>
          <cell r="AQ200">
            <v>3.1338027837205615</v>
          </cell>
          <cell r="AR200">
            <v>3.9277983372106338</v>
          </cell>
          <cell r="AS200">
            <v>5.2719773481578196</v>
          </cell>
          <cell r="AT200">
            <v>0.5005463754971835</v>
          </cell>
          <cell r="AU200">
            <v>0.58873824237187833</v>
          </cell>
          <cell r="AV200">
            <v>4.6896257089829536</v>
          </cell>
          <cell r="AW200">
            <v>230.20146367854176</v>
          </cell>
          <cell r="AX200">
            <v>0.21068534290119192</v>
          </cell>
          <cell r="AY200">
            <v>283.04018583767385</v>
          </cell>
          <cell r="AZ200" t="str">
            <v>57°45'11''</v>
          </cell>
          <cell r="BA200" t="e">
            <v>#VALUE!</v>
          </cell>
          <cell r="BB200">
            <v>0.25600000000000001</v>
          </cell>
          <cell r="BC200" t="e">
            <v>#VALUE!</v>
          </cell>
          <cell r="BD200" t="e">
            <v>#VALUE!</v>
          </cell>
          <cell r="BE200" t="e">
            <v>#VALUE!</v>
          </cell>
          <cell r="BF200" t="e">
            <v>#VALUE!</v>
          </cell>
          <cell r="BG200" t="e">
            <v>#VALUE!</v>
          </cell>
          <cell r="BH200" t="e">
            <v>#VALUE!</v>
          </cell>
          <cell r="BI200" t="e">
            <v>#VALUE!</v>
          </cell>
          <cell r="BJ200" t="e">
            <v>#VALUE!</v>
          </cell>
          <cell r="BK200" t="e">
            <v>#VALUE!</v>
          </cell>
          <cell r="BL200" t="e">
            <v>#VALUE!</v>
          </cell>
          <cell r="BM200" t="e">
            <v>#VALUE!</v>
          </cell>
          <cell r="BN200">
            <v>5.0000000000068212E-2</v>
          </cell>
          <cell r="BO200">
            <v>714.05</v>
          </cell>
          <cell r="BP200">
            <v>711.75</v>
          </cell>
          <cell r="BQ200">
            <v>714.3</v>
          </cell>
          <cell r="BR200">
            <v>712</v>
          </cell>
          <cell r="BS200">
            <v>714.9</v>
          </cell>
          <cell r="BT200">
            <v>712.6</v>
          </cell>
          <cell r="BU200">
            <v>0</v>
          </cell>
          <cell r="BV200">
            <v>0.60000000000002274</v>
          </cell>
          <cell r="BW200">
            <v>0.60000000000002274</v>
          </cell>
          <cell r="BX200">
            <v>0.85000000000002274</v>
          </cell>
          <cell r="BY200">
            <v>250</v>
          </cell>
          <cell r="BZ200">
            <v>0.71250000000000002</v>
          </cell>
          <cell r="CA200">
            <v>0.3125</v>
          </cell>
          <cell r="CB200">
            <v>0.60000000000002274</v>
          </cell>
          <cell r="CC200">
            <v>11</v>
          </cell>
          <cell r="CD200">
            <v>0.72411911622119107</v>
          </cell>
          <cell r="CE200">
            <v>771.96754969774452</v>
          </cell>
          <cell r="CF200">
            <v>0.15888143692388701</v>
          </cell>
          <cell r="CG200">
            <v>5719.6948355478335</v>
          </cell>
          <cell r="CH200">
            <v>6491.6623852455778</v>
          </cell>
          <cell r="CI200">
            <v>2</v>
          </cell>
          <cell r="CJ200">
            <v>1</v>
          </cell>
          <cell r="CK200">
            <v>1.5</v>
          </cell>
          <cell r="CL200">
            <v>2345</v>
          </cell>
          <cell r="CM200">
            <v>4.1524492869374701</v>
          </cell>
          <cell r="CN200">
            <v>0</v>
          </cell>
          <cell r="CO200">
            <v>0</v>
          </cell>
          <cell r="CP200">
            <v>3</v>
          </cell>
          <cell r="CQ200">
            <v>3</v>
          </cell>
          <cell r="DV200" t="str">
            <v>250 mm</v>
          </cell>
          <cell r="DW200">
            <v>13.280000000000001</v>
          </cell>
          <cell r="DX200" t="str">
            <v>1</v>
          </cell>
          <cell r="DY200" t="str">
            <v>CS</v>
          </cell>
          <cell r="DZ200">
            <v>714.05</v>
          </cell>
          <cell r="EA200">
            <v>711.75</v>
          </cell>
        </row>
        <row r="201">
          <cell r="A201">
            <v>118</v>
          </cell>
          <cell r="B201" t="str">
            <v>ALIVBA29</v>
          </cell>
          <cell r="C201" t="str">
            <v>BOTBA29</v>
          </cell>
          <cell r="F201">
            <v>0.20248476999999998</v>
          </cell>
          <cell r="G201">
            <v>2.33</v>
          </cell>
          <cell r="K201">
            <v>3.4423826736226411E-2</v>
          </cell>
          <cell r="L201">
            <v>11.442426145053373</v>
          </cell>
          <cell r="M201">
            <v>11.442426145053373</v>
          </cell>
          <cell r="N201">
            <v>176.45113694358469</v>
          </cell>
          <cell r="O201">
            <v>0.63444444444444603</v>
          </cell>
          <cell r="P201">
            <v>47.000074311469845</v>
          </cell>
          <cell r="Q201">
            <v>0</v>
          </cell>
          <cell r="R201">
            <v>0</v>
          </cell>
          <cell r="V201">
            <v>158.4</v>
          </cell>
          <cell r="AB201">
            <v>0</v>
          </cell>
          <cell r="AC201">
            <v>0</v>
          </cell>
          <cell r="AD201">
            <v>0</v>
          </cell>
          <cell r="AE201">
            <v>0</v>
          </cell>
          <cell r="AF201">
            <v>0</v>
          </cell>
          <cell r="AG201">
            <v>0</v>
          </cell>
          <cell r="AH201">
            <v>47.000074311469845</v>
          </cell>
          <cell r="AI201">
            <v>2.16</v>
          </cell>
          <cell r="AJ201">
            <v>0.93</v>
          </cell>
          <cell r="AK201">
            <v>16</v>
          </cell>
          <cell r="AL201">
            <v>0.4</v>
          </cell>
          <cell r="AM201">
            <v>1.4E-2</v>
          </cell>
          <cell r="AN201">
            <v>0.15488548278808598</v>
          </cell>
          <cell r="AO201">
            <v>0.15312500000000001</v>
          </cell>
          <cell r="AP201">
            <v>0.3872137069702149</v>
          </cell>
          <cell r="AQ201">
            <v>1.0458325003260709</v>
          </cell>
          <cell r="AR201">
            <v>0.98241479965034162</v>
          </cell>
          <cell r="AS201">
            <v>0.49020273489869093</v>
          </cell>
          <cell r="AT201">
            <v>5.5747483116120343E-2</v>
          </cell>
          <cell r="AU201">
            <v>0.21063296590420633</v>
          </cell>
          <cell r="AV201">
            <v>1.4865711522470089</v>
          </cell>
          <cell r="AW201">
            <v>186.80804043750871</v>
          </cell>
          <cell r="AX201">
            <v>0.25159556409560635</v>
          </cell>
          <cell r="AY201">
            <v>261.73138340541976</v>
          </cell>
          <cell r="AZ201" t="str">
            <v>21°18'32''</v>
          </cell>
          <cell r="BA201" t="e">
            <v>#VALUE!</v>
          </cell>
          <cell r="BB201">
            <v>1E-3</v>
          </cell>
          <cell r="BC201" t="e">
            <v>#VALUE!</v>
          </cell>
          <cell r="BD201" t="e">
            <v>#VALUE!</v>
          </cell>
          <cell r="BE201" t="e">
            <v>#VALUE!</v>
          </cell>
          <cell r="BF201" t="e">
            <v>#VALUE!</v>
          </cell>
          <cell r="BG201" t="e">
            <v>#VALUE!</v>
          </cell>
          <cell r="BH201" t="e">
            <v>#VALUE!</v>
          </cell>
          <cell r="BI201" t="e">
            <v>#VALUE!</v>
          </cell>
          <cell r="BJ201" t="e">
            <v>#VALUE!</v>
          </cell>
          <cell r="BK201" t="e">
            <v>#VALUE!</v>
          </cell>
          <cell r="BL201" t="e">
            <v>#VALUE!</v>
          </cell>
          <cell r="BM201" t="e">
            <v>#VALUE!</v>
          </cell>
          <cell r="BN201">
            <v>2.9999999999972715E-2</v>
          </cell>
          <cell r="BO201">
            <v>711.72</v>
          </cell>
          <cell r="BP201">
            <v>711.7</v>
          </cell>
          <cell r="BQ201">
            <v>712.12</v>
          </cell>
          <cell r="BR201">
            <v>712.1</v>
          </cell>
          <cell r="BS201">
            <v>712.6</v>
          </cell>
          <cell r="BT201">
            <v>712.3</v>
          </cell>
          <cell r="BU201">
            <v>0</v>
          </cell>
          <cell r="BV201">
            <v>0.48000000000001819</v>
          </cell>
          <cell r="BW201">
            <v>0.19999999999993179</v>
          </cell>
          <cell r="BX201">
            <v>0.88000000000001821</v>
          </cell>
          <cell r="BY201">
            <v>400</v>
          </cell>
          <cell r="BZ201">
            <v>0.9</v>
          </cell>
          <cell r="CA201">
            <v>0.5</v>
          </cell>
          <cell r="CB201">
            <v>0.33999999999997499</v>
          </cell>
          <cell r="CC201">
            <v>11</v>
          </cell>
          <cell r="CD201">
            <v>0.35269377643343047</v>
          </cell>
          <cell r="CE201">
            <v>599.93211371326527</v>
          </cell>
          <cell r="CF201">
            <v>0.34529132355527259</v>
          </cell>
          <cell r="CG201">
            <v>29043.273045382681</v>
          </cell>
          <cell r="CH201">
            <v>29643.205159095945</v>
          </cell>
          <cell r="CI201">
            <v>2</v>
          </cell>
          <cell r="CJ201">
            <v>1</v>
          </cell>
          <cell r="CK201">
            <v>1.5</v>
          </cell>
          <cell r="CL201">
            <v>3059</v>
          </cell>
          <cell r="CM201">
            <v>14.53573316072047</v>
          </cell>
          <cell r="CN201">
            <v>0</v>
          </cell>
          <cell r="CO201">
            <v>0</v>
          </cell>
          <cell r="CP201">
            <v>3</v>
          </cell>
          <cell r="CQ201">
            <v>3</v>
          </cell>
          <cell r="DV201" t="str">
            <v>400 mm</v>
          </cell>
          <cell r="DW201">
            <v>2.16</v>
          </cell>
          <cell r="DX201" t="str">
            <v>1</v>
          </cell>
          <cell r="DY201" t="str">
            <v>CS</v>
          </cell>
          <cell r="DZ201">
            <v>711.72</v>
          </cell>
          <cell r="EA201">
            <v>711.7</v>
          </cell>
        </row>
        <row r="202">
          <cell r="A202">
            <v>119</v>
          </cell>
          <cell r="B202" t="str">
            <v>ALIVBA29</v>
          </cell>
          <cell r="C202" t="str">
            <v>CBA30</v>
          </cell>
          <cell r="D202">
            <v>5.560114E-2</v>
          </cell>
          <cell r="F202">
            <v>5.560114E-2</v>
          </cell>
          <cell r="G202">
            <v>2.33</v>
          </cell>
          <cell r="K202">
            <v>0.17340876298573643</v>
          </cell>
          <cell r="L202">
            <v>11.581411081302884</v>
          </cell>
          <cell r="M202">
            <v>11.581411081302884</v>
          </cell>
          <cell r="N202">
            <v>175.25628984573086</v>
          </cell>
          <cell r="O202">
            <v>0.63449105145413875</v>
          </cell>
          <cell r="P202">
            <v>6.1827660139144855</v>
          </cell>
          <cell r="Q202">
            <v>5.560114E-2</v>
          </cell>
          <cell r="R202">
            <v>0</v>
          </cell>
          <cell r="S202">
            <v>1.8228341699999999</v>
          </cell>
          <cell r="U202">
            <v>111</v>
          </cell>
          <cell r="V202">
            <v>158.4</v>
          </cell>
          <cell r="AB202">
            <v>0</v>
          </cell>
          <cell r="AC202">
            <v>126.72000000000001</v>
          </cell>
          <cell r="AD202">
            <v>0.16280000000000003</v>
          </cell>
          <cell r="AE202">
            <v>0.65120000000000011</v>
          </cell>
          <cell r="AF202">
            <v>0.65120000000000011</v>
          </cell>
          <cell r="AG202">
            <v>1.1980502510000002</v>
          </cell>
          <cell r="AH202">
            <v>7.6827660139144855</v>
          </cell>
          <cell r="AI202">
            <v>17.88</v>
          </cell>
          <cell r="AJ202">
            <v>13.81</v>
          </cell>
          <cell r="AK202">
            <v>8</v>
          </cell>
          <cell r="AL202">
            <v>0.2</v>
          </cell>
          <cell r="AM202">
            <v>1.4E-2</v>
          </cell>
          <cell r="AN202">
            <v>3.9749908447265642E-2</v>
          </cell>
          <cell r="AO202">
            <v>7.5000000000000011E-2</v>
          </cell>
          <cell r="AP202">
            <v>0.19874954223632821</v>
          </cell>
          <cell r="AQ202">
            <v>1.7330749828324776</v>
          </cell>
          <cell r="AR202">
            <v>3.317481657868651</v>
          </cell>
          <cell r="AS202">
            <v>2.0413553194746306</v>
          </cell>
          <cell r="AT202">
            <v>0.15308608033230339</v>
          </cell>
          <cell r="AU202">
            <v>0.19283598877956903</v>
          </cell>
          <cell r="AV202">
            <v>3.6087301002963876</v>
          </cell>
          <cell r="AW202">
            <v>113.3715997187949</v>
          </cell>
          <cell r="AX202">
            <v>6.7766230987043458E-2</v>
          </cell>
          <cell r="AY202">
            <v>293.41443810347579</v>
          </cell>
          <cell r="AZ202" t="str">
            <v>10°22'27''</v>
          </cell>
          <cell r="BA202" t="e">
            <v>#VALUE!</v>
          </cell>
          <cell r="BB202">
            <v>1E-3</v>
          </cell>
          <cell r="BC202" t="e">
            <v>#VALUE!</v>
          </cell>
          <cell r="BD202" t="e">
            <v>#VALUE!</v>
          </cell>
          <cell r="BE202" t="e">
            <v>#VALUE!</v>
          </cell>
          <cell r="BF202" t="e">
            <v>#VALUE!</v>
          </cell>
          <cell r="BG202" t="e">
            <v>#VALUE!</v>
          </cell>
          <cell r="BH202" t="e">
            <v>#VALUE!</v>
          </cell>
          <cell r="BI202" t="e">
            <v>#VALUE!</v>
          </cell>
          <cell r="BJ202" t="e">
            <v>#VALUE!</v>
          </cell>
          <cell r="BK202" t="e">
            <v>#VALUE!</v>
          </cell>
          <cell r="BL202" t="e">
            <v>#VALUE!</v>
          </cell>
          <cell r="BM202" t="e">
            <v>#VALUE!</v>
          </cell>
          <cell r="BN202">
            <v>2.9999999999972715E-2</v>
          </cell>
          <cell r="BO202">
            <v>711.72</v>
          </cell>
          <cell r="BP202">
            <v>709.25</v>
          </cell>
          <cell r="BQ202">
            <v>711.92000000000007</v>
          </cell>
          <cell r="BR202">
            <v>709.45</v>
          </cell>
          <cell r="BS202">
            <v>712.6</v>
          </cell>
          <cell r="BT202">
            <v>710.1</v>
          </cell>
          <cell r="BU202">
            <v>0</v>
          </cell>
          <cell r="BV202">
            <v>0.67999999999994998</v>
          </cell>
          <cell r="BW202">
            <v>0.64999999999997726</v>
          </cell>
          <cell r="BX202">
            <v>0.87999999999994993</v>
          </cell>
          <cell r="BY202">
            <v>200</v>
          </cell>
          <cell r="BZ202">
            <v>0.65</v>
          </cell>
          <cell r="CA202">
            <v>0.25</v>
          </cell>
          <cell r="CB202">
            <v>0.66499999999996362</v>
          </cell>
          <cell r="CC202">
            <v>12</v>
          </cell>
          <cell r="CD202">
            <v>0.85254240047995467</v>
          </cell>
          <cell r="CE202">
            <v>756.41824482583991</v>
          </cell>
          <cell r="CF202">
            <v>0.11412133197353302</v>
          </cell>
          <cell r="CG202">
            <v>3614.570721871135</v>
          </cell>
          <cell r="CH202">
            <v>4370.9889666969748</v>
          </cell>
          <cell r="CI202">
            <v>2</v>
          </cell>
          <cell r="CJ202">
            <v>1</v>
          </cell>
          <cell r="CK202">
            <v>1.5</v>
          </cell>
          <cell r="CL202">
            <v>2243</v>
          </cell>
          <cell r="CM202">
            <v>2.9230866919507186</v>
          </cell>
          <cell r="CN202">
            <v>3</v>
          </cell>
          <cell r="CO202">
            <v>0</v>
          </cell>
          <cell r="CP202">
            <v>3</v>
          </cell>
          <cell r="CQ202">
            <v>3</v>
          </cell>
          <cell r="DV202" t="str">
            <v>200 mm</v>
          </cell>
          <cell r="DW202">
            <v>17.88</v>
          </cell>
          <cell r="DX202" t="str">
            <v>1</v>
          </cell>
          <cell r="DY202" t="str">
            <v>CS</v>
          </cell>
          <cell r="DZ202">
            <v>711.72</v>
          </cell>
          <cell r="EA202">
            <v>709.25</v>
          </cell>
        </row>
        <row r="203">
          <cell r="A203">
            <v>120</v>
          </cell>
          <cell r="B203" t="str">
            <v>CBA30</v>
          </cell>
          <cell r="C203" t="str">
            <v>C69'</v>
          </cell>
          <cell r="D203">
            <v>8.2385400000000008E-3</v>
          </cell>
          <cell r="E203">
            <v>5.560114E-2</v>
          </cell>
          <cell r="F203">
            <v>6.3839679999999996E-2</v>
          </cell>
          <cell r="G203">
            <v>2.33</v>
          </cell>
          <cell r="K203">
            <v>9.9301168717090604E-2</v>
          </cell>
          <cell r="L203">
            <v>11.680712250019974</v>
          </cell>
          <cell r="M203">
            <v>11.680712250019974</v>
          </cell>
          <cell r="N203">
            <v>174.41605645003341</v>
          </cell>
          <cell r="O203">
            <v>0.63153521643433619</v>
          </cell>
          <cell r="P203">
            <v>13.214699230265587</v>
          </cell>
          <cell r="Q203">
            <v>8.2385400000000008E-3</v>
          </cell>
          <cell r="R203">
            <v>5.560114E-2</v>
          </cell>
          <cell r="S203">
            <v>1.88667385</v>
          </cell>
          <cell r="U203">
            <v>111</v>
          </cell>
          <cell r="V203">
            <v>158.4</v>
          </cell>
          <cell r="AB203">
            <v>0</v>
          </cell>
          <cell r="AC203">
            <v>126.72000000000001</v>
          </cell>
          <cell r="AD203">
            <v>0.16280000000000003</v>
          </cell>
          <cell r="AE203">
            <v>0.65120000000000011</v>
          </cell>
          <cell r="AF203">
            <v>0.65120000000000011</v>
          </cell>
          <cell r="AG203">
            <v>1.2172021550000001</v>
          </cell>
          <cell r="AH203">
            <v>14.714699230265587</v>
          </cell>
          <cell r="AI203">
            <v>13.63</v>
          </cell>
          <cell r="AJ203">
            <v>20.03</v>
          </cell>
          <cell r="AK203">
            <v>10</v>
          </cell>
          <cell r="AL203">
            <v>0.25</v>
          </cell>
          <cell r="AM203">
            <v>1.4E-2</v>
          </cell>
          <cell r="AN203">
            <v>4.6554088592529297E-2</v>
          </cell>
          <cell r="AO203">
            <v>9.765625E-2</v>
          </cell>
          <cell r="AP203">
            <v>0.18621635437011719</v>
          </cell>
          <cell r="AQ203">
            <v>2.3323614061068758</v>
          </cell>
          <cell r="AR203">
            <v>4.1326194858913201</v>
          </cell>
          <cell r="AS203">
            <v>3.4996490046433859</v>
          </cell>
          <cell r="AT203">
            <v>0.27726349279800422</v>
          </cell>
          <cell r="AU203">
            <v>0.32381758139053352</v>
          </cell>
          <cell r="AV203">
            <v>5.0431828285225411</v>
          </cell>
          <cell r="AW203">
            <v>247.55665819994701</v>
          </cell>
          <cell r="AX203">
            <v>5.9439723161801579E-2</v>
          </cell>
          <cell r="AY203">
            <v>286.19733355736389</v>
          </cell>
          <cell r="AZ203" t="str">
            <v>07°13'02''</v>
          </cell>
          <cell r="BA203" t="e">
            <v>#VALUE!</v>
          </cell>
          <cell r="BB203">
            <v>0.13100000000000001</v>
          </cell>
          <cell r="BC203" t="e">
            <v>#VALUE!</v>
          </cell>
          <cell r="BD203" t="e">
            <v>#VALUE!</v>
          </cell>
          <cell r="BE203" t="e">
            <v>#VALUE!</v>
          </cell>
          <cell r="BF203" t="e">
            <v>#VALUE!</v>
          </cell>
          <cell r="BG203" t="e">
            <v>#VALUE!</v>
          </cell>
          <cell r="BH203" t="e">
            <v>#VALUE!</v>
          </cell>
          <cell r="BI203" t="e">
            <v>#VALUE!</v>
          </cell>
          <cell r="BJ203" t="e">
            <v>#VALUE!</v>
          </cell>
          <cell r="BK203" t="e">
            <v>#VALUE!</v>
          </cell>
          <cell r="BL203" t="e">
            <v>#VALUE!</v>
          </cell>
          <cell r="BM203" t="e">
            <v>#VALUE!</v>
          </cell>
          <cell r="BN203">
            <v>2.9999999999972715E-2</v>
          </cell>
          <cell r="BO203">
            <v>709.22</v>
          </cell>
          <cell r="BP203">
            <v>706.49</v>
          </cell>
          <cell r="BQ203">
            <v>709.47</v>
          </cell>
          <cell r="BR203">
            <v>706.74</v>
          </cell>
          <cell r="BS203">
            <v>710.1</v>
          </cell>
          <cell r="BT203">
            <v>709</v>
          </cell>
          <cell r="BU203">
            <v>0</v>
          </cell>
          <cell r="BV203">
            <v>0.62999999999999545</v>
          </cell>
          <cell r="BW203">
            <v>2.2599999999999909</v>
          </cell>
          <cell r="BX203">
            <v>0.87999999999999545</v>
          </cell>
          <cell r="BY203">
            <v>250</v>
          </cell>
          <cell r="BZ203">
            <v>0.71250000000000002</v>
          </cell>
          <cell r="CA203">
            <v>0.3125</v>
          </cell>
          <cell r="CB203">
            <v>1.4449999999999932</v>
          </cell>
          <cell r="CC203">
            <v>13</v>
          </cell>
          <cell r="CD203">
            <v>1.4290668310062768</v>
          </cell>
          <cell r="CE203">
            <v>1523.4968876988637</v>
          </cell>
          <cell r="CF203">
            <v>4.2133705075796835E-2</v>
          </cell>
          <cell r="CG203">
            <v>1304.485303484686</v>
          </cell>
          <cell r="CH203">
            <v>2827.9821911835497</v>
          </cell>
          <cell r="CI203">
            <v>2</v>
          </cell>
          <cell r="CJ203">
            <v>1</v>
          </cell>
          <cell r="CK203">
            <v>1.5</v>
          </cell>
          <cell r="CL203">
            <v>2345</v>
          </cell>
          <cell r="CM203">
            <v>1.8089438323135714</v>
          </cell>
          <cell r="CN203">
            <v>1.9</v>
          </cell>
          <cell r="CO203">
            <v>0</v>
          </cell>
          <cell r="CP203">
            <v>3</v>
          </cell>
          <cell r="CQ203">
            <v>3</v>
          </cell>
          <cell r="DV203" t="str">
            <v>250 mm</v>
          </cell>
          <cell r="DW203">
            <v>13.63</v>
          </cell>
          <cell r="DX203" t="str">
            <v>1</v>
          </cell>
          <cell r="DY203" t="str">
            <v>CS</v>
          </cell>
          <cell r="DZ203">
            <v>709.22</v>
          </cell>
          <cell r="EA203">
            <v>706.49</v>
          </cell>
        </row>
        <row r="204">
          <cell r="AD204">
            <v>0</v>
          </cell>
        </row>
        <row r="205">
          <cell r="A205" t="str">
            <v>COLECTOR Nº 1 ZONA NORTE</v>
          </cell>
        </row>
        <row r="206">
          <cell r="AD206">
            <v>0</v>
          </cell>
          <cell r="BU206">
            <v>0</v>
          </cell>
        </row>
        <row r="207">
          <cell r="A207">
            <v>121</v>
          </cell>
          <cell r="B207" t="str">
            <v>C50'</v>
          </cell>
          <cell r="C207" t="str">
            <v>C50A'</v>
          </cell>
          <cell r="D207">
            <v>0.18367322999999999</v>
          </cell>
          <cell r="F207">
            <v>0.18367322999999999</v>
          </cell>
          <cell r="G207">
            <v>2.33</v>
          </cell>
          <cell r="H207">
            <v>2</v>
          </cell>
          <cell r="I207">
            <v>0.5</v>
          </cell>
          <cell r="J207">
            <v>25</v>
          </cell>
          <cell r="K207">
            <v>0</v>
          </cell>
          <cell r="L207">
            <v>5</v>
          </cell>
          <cell r="M207">
            <v>10</v>
          </cell>
          <cell r="N207">
            <v>190.32831544687943</v>
          </cell>
          <cell r="O207">
            <v>0.63050141242937863</v>
          </cell>
          <cell r="P207">
            <v>22.041204853151203</v>
          </cell>
          <cell r="Q207">
            <v>0.18367322999999999</v>
          </cell>
          <cell r="R207">
            <v>0</v>
          </cell>
          <cell r="S207">
            <v>0.18367322999999999</v>
          </cell>
          <cell r="V207">
            <v>158.4</v>
          </cell>
          <cell r="Y207">
            <v>0</v>
          </cell>
          <cell r="AB207">
            <v>0</v>
          </cell>
          <cell r="AC207">
            <v>126.72000000000001</v>
          </cell>
          <cell r="AD207">
            <v>0</v>
          </cell>
          <cell r="AE207">
            <v>0</v>
          </cell>
          <cell r="AF207">
            <v>0</v>
          </cell>
          <cell r="AG207">
            <v>5.5101968999999994E-2</v>
          </cell>
          <cell r="AH207">
            <v>23.541204853151203</v>
          </cell>
          <cell r="AI207">
            <v>28.32</v>
          </cell>
          <cell r="AJ207">
            <v>6</v>
          </cell>
          <cell r="AK207">
            <v>10</v>
          </cell>
          <cell r="AL207">
            <v>0.25</v>
          </cell>
          <cell r="AM207">
            <v>1.4E-2</v>
          </cell>
          <cell r="AN207">
            <v>7.9799175262451172E-2</v>
          </cell>
          <cell r="AO207">
            <v>0.123046875</v>
          </cell>
          <cell r="AP207">
            <v>0.31919670104980469</v>
          </cell>
          <cell r="AQ207">
            <v>1.7444602283445183</v>
          </cell>
          <cell r="AR207">
            <v>2.3127203918791257</v>
          </cell>
          <cell r="AS207">
            <v>1.6774904335971033</v>
          </cell>
          <cell r="AT207">
            <v>0.15510405139020433</v>
          </cell>
          <cell r="AU207">
            <v>0.23490322665265551</v>
          </cell>
          <cell r="AV207">
            <v>2.7601956258084837</v>
          </cell>
          <cell r="AW207">
            <v>135.49078594547834</v>
          </cell>
          <cell r="AX207">
            <v>0.17374764408425689</v>
          </cell>
          <cell r="AY207">
            <v>214.18888256929486</v>
          </cell>
          <cell r="AZ207" t="e">
            <v>#REF!</v>
          </cell>
          <cell r="BA207" t="e">
            <v>#REF!</v>
          </cell>
          <cell r="BB207" t="e">
            <v>#REF!</v>
          </cell>
          <cell r="BC207" t="e">
            <v>#REF!</v>
          </cell>
          <cell r="BD207" t="e">
            <v>#REF!</v>
          </cell>
          <cell r="BE207" t="e">
            <v>#REF!</v>
          </cell>
          <cell r="BF207" t="e">
            <v>#REF!</v>
          </cell>
          <cell r="BG207" t="e">
            <v>#REF!</v>
          </cell>
          <cell r="BH207" t="e">
            <v>#REF!</v>
          </cell>
          <cell r="BI207" t="e">
            <v>#REF!</v>
          </cell>
          <cell r="BJ207" t="e">
            <v>#REF!</v>
          </cell>
          <cell r="BK207" t="e">
            <v>#REF!</v>
          </cell>
          <cell r="BL207" t="e">
            <v>#REF!</v>
          </cell>
          <cell r="BM207" t="e">
            <v>#REF!</v>
          </cell>
          <cell r="BO207">
            <v>743.25</v>
          </cell>
          <cell r="BP207">
            <v>741.55</v>
          </cell>
          <cell r="BQ207">
            <v>743.5</v>
          </cell>
          <cell r="BR207">
            <v>741.8</v>
          </cell>
          <cell r="BS207">
            <v>744.7</v>
          </cell>
          <cell r="BT207">
            <v>743</v>
          </cell>
          <cell r="BU207">
            <v>0</v>
          </cell>
          <cell r="BV207">
            <v>1.2000000000000455</v>
          </cell>
          <cell r="BW207">
            <v>1.2000000000000455</v>
          </cell>
          <cell r="BX207">
            <v>1.4500000000000455</v>
          </cell>
          <cell r="BY207">
            <v>250</v>
          </cell>
          <cell r="BZ207">
            <v>0.71250000000000002</v>
          </cell>
          <cell r="CA207">
            <v>0.3125</v>
          </cell>
          <cell r="CB207">
            <v>1.2000000000000455</v>
          </cell>
          <cell r="CC207">
            <v>3</v>
          </cell>
          <cell r="CD207">
            <v>1.3221774031149596</v>
          </cell>
          <cell r="CE207">
            <v>1208.1809201401416</v>
          </cell>
          <cell r="CF207">
            <v>5.8098061782066557E-2</v>
          </cell>
          <cell r="CG207">
            <v>1819.9577214013707</v>
          </cell>
          <cell r="CH207">
            <v>3028.1386415415122</v>
          </cell>
          <cell r="CI207">
            <v>2</v>
          </cell>
          <cell r="CJ207">
            <v>1</v>
          </cell>
          <cell r="CK207">
            <v>1.5</v>
          </cell>
          <cell r="CL207">
            <v>2345</v>
          </cell>
          <cell r="CM207">
            <v>1.9369756768922253</v>
          </cell>
          <cell r="CN207">
            <v>2.2000000000000002</v>
          </cell>
          <cell r="CO207">
            <v>0</v>
          </cell>
          <cell r="CP207">
            <v>3</v>
          </cell>
          <cell r="CQ207">
            <v>3</v>
          </cell>
          <cell r="DV207" t="str">
            <v>250 mm</v>
          </cell>
          <cell r="DW207">
            <v>28.32</v>
          </cell>
          <cell r="DX207" t="str">
            <v>1</v>
          </cell>
          <cell r="DY207" t="str">
            <v>CS</v>
          </cell>
          <cell r="DZ207">
            <v>743.25</v>
          </cell>
          <cell r="EA207">
            <v>741.55</v>
          </cell>
        </row>
        <row r="208">
          <cell r="A208">
            <v>122</v>
          </cell>
          <cell r="B208" t="str">
            <v>C50A'</v>
          </cell>
          <cell r="C208" t="str">
            <v>C49'</v>
          </cell>
          <cell r="D208">
            <v>0.19123641999999999</v>
          </cell>
          <cell r="F208">
            <v>0.37490964999999998</v>
          </cell>
          <cell r="G208">
            <v>2.33</v>
          </cell>
          <cell r="K208">
            <v>0.29320054610529217</v>
          </cell>
          <cell r="L208">
            <v>10.293200546105291</v>
          </cell>
          <cell r="M208">
            <v>10.293200546105291</v>
          </cell>
          <cell r="N208">
            <v>187.26665693622971</v>
          </cell>
          <cell r="O208">
            <v>0.63047297297297311</v>
          </cell>
          <cell r="P208">
            <v>44.619832244693363</v>
          </cell>
          <cell r="Q208">
            <v>0.19123641999999999</v>
          </cell>
          <cell r="R208">
            <v>0</v>
          </cell>
          <cell r="S208">
            <v>0.37490964999999998</v>
          </cell>
          <cell r="U208">
            <v>85</v>
          </cell>
          <cell r="V208">
            <v>158.4</v>
          </cell>
          <cell r="Y208">
            <v>0</v>
          </cell>
          <cell r="AB208">
            <v>0</v>
          </cell>
          <cell r="AC208">
            <v>126.72000000000001</v>
          </cell>
          <cell r="AD208">
            <v>0.12466666666666668</v>
          </cell>
          <cell r="AE208">
            <v>0.4986666666666667</v>
          </cell>
          <cell r="AF208">
            <v>0.4986666666666667</v>
          </cell>
          <cell r="AG208">
            <v>0.61113956166666672</v>
          </cell>
          <cell r="AH208">
            <v>46.119832244693363</v>
          </cell>
          <cell r="AI208">
            <v>37</v>
          </cell>
          <cell r="AJ208">
            <v>5.89</v>
          </cell>
          <cell r="AK208">
            <v>10</v>
          </cell>
          <cell r="AL208">
            <v>0.25</v>
          </cell>
          <cell r="AM208">
            <v>1.4E-2</v>
          </cell>
          <cell r="AN208">
            <v>0.11437320709228516</v>
          </cell>
          <cell r="AO208">
            <v>0.17578125</v>
          </cell>
          <cell r="AP208">
            <v>0.45749282836914063</v>
          </cell>
          <cell r="AQ208">
            <v>2.1068699285566415</v>
          </cell>
          <cell r="AR208">
            <v>2.267180031839009</v>
          </cell>
          <cell r="AS208">
            <v>2.2356474134538411</v>
          </cell>
          <cell r="AT208">
            <v>0.22624367461041117</v>
          </cell>
          <cell r="AU208">
            <v>0.34061688170269633</v>
          </cell>
          <cell r="AV208">
            <v>2.7347767906538301</v>
          </cell>
          <cell r="AW208">
            <v>134.24304179259289</v>
          </cell>
          <cell r="AX208">
            <v>0.34355473199086967</v>
          </cell>
          <cell r="AY208">
            <v>217.43876321851138</v>
          </cell>
          <cell r="AZ208" t="str">
            <v>03°14'60''</v>
          </cell>
          <cell r="BA208" t="e">
            <v>#VALUE!</v>
          </cell>
          <cell r="BB208">
            <v>0.106</v>
          </cell>
          <cell r="BC208" t="e">
            <v>#VALUE!</v>
          </cell>
          <cell r="BD208" t="e">
            <v>#VALUE!</v>
          </cell>
          <cell r="BE208" t="e">
            <v>#VALUE!</v>
          </cell>
          <cell r="BF208" t="e">
            <v>#VALUE!</v>
          </cell>
          <cell r="BG208" t="e">
            <v>#VALUE!</v>
          </cell>
          <cell r="BH208" t="e">
            <v>#VALUE!</v>
          </cell>
          <cell r="BI208" t="e">
            <v>#VALUE!</v>
          </cell>
          <cell r="BJ208" t="e">
            <v>#VALUE!</v>
          </cell>
          <cell r="BK208" t="e">
            <v>#VALUE!</v>
          </cell>
          <cell r="BL208" t="e">
            <v>#VALUE!</v>
          </cell>
          <cell r="BM208" t="e">
            <v>#VALUE!</v>
          </cell>
          <cell r="BN208">
            <v>2.9999999999972715E-2</v>
          </cell>
          <cell r="BO208">
            <v>741.52</v>
          </cell>
          <cell r="BP208">
            <v>739.34</v>
          </cell>
          <cell r="BQ208">
            <v>741.77</v>
          </cell>
          <cell r="BR208">
            <v>739.59</v>
          </cell>
          <cell r="BS208">
            <v>743</v>
          </cell>
          <cell r="BT208">
            <v>740.8</v>
          </cell>
          <cell r="BU208">
            <v>0</v>
          </cell>
          <cell r="BV208">
            <v>1.2300000000000182</v>
          </cell>
          <cell r="BW208">
            <v>1.2099999999999227</v>
          </cell>
          <cell r="BX208">
            <v>1.4800000000000182</v>
          </cell>
          <cell r="BY208">
            <v>250</v>
          </cell>
          <cell r="BZ208">
            <v>0.71250000000000002</v>
          </cell>
          <cell r="CA208">
            <v>0.3125</v>
          </cell>
          <cell r="CB208">
            <v>1.2199999999999704</v>
          </cell>
          <cell r="CC208">
            <v>3</v>
          </cell>
          <cell r="CD208">
            <v>1.3390423431164622</v>
          </cell>
          <cell r="CE208">
            <v>1223.5917860958898</v>
          </cell>
          <cell r="CF208">
            <v>5.6498514522822618E-2</v>
          </cell>
          <cell r="CG208">
            <v>1766.6304963690629</v>
          </cell>
          <cell r="CH208">
            <v>2990.2222824649525</v>
          </cell>
          <cell r="CI208">
            <v>2</v>
          </cell>
          <cell r="CJ208">
            <v>1</v>
          </cell>
          <cell r="CK208">
            <v>1.5</v>
          </cell>
          <cell r="CL208">
            <v>2345</v>
          </cell>
          <cell r="CM208">
            <v>1.9127221423016754</v>
          </cell>
          <cell r="CN208">
            <v>2.2000000000000002</v>
          </cell>
          <cell r="CO208">
            <v>0</v>
          </cell>
          <cell r="CP208">
            <v>3</v>
          </cell>
          <cell r="CQ208">
            <v>3</v>
          </cell>
          <cell r="DV208" t="str">
            <v>250 mm</v>
          </cell>
          <cell r="DW208">
            <v>37</v>
          </cell>
          <cell r="DX208" t="str">
            <v>1</v>
          </cell>
          <cell r="DY208" t="str">
            <v>CS</v>
          </cell>
          <cell r="DZ208">
            <v>741.52</v>
          </cell>
          <cell r="EA208">
            <v>739.34</v>
          </cell>
        </row>
        <row r="209">
          <cell r="A209">
            <v>123</v>
          </cell>
          <cell r="B209" t="str">
            <v>C49'</v>
          </cell>
          <cell r="C209" t="str">
            <v>C49B</v>
          </cell>
          <cell r="D209">
            <v>0.13398402000000001</v>
          </cell>
          <cell r="F209">
            <v>0.50889366999999996</v>
          </cell>
          <cell r="G209">
            <v>2.33</v>
          </cell>
          <cell r="K209">
            <v>0.22057366064816059</v>
          </cell>
          <cell r="L209">
            <v>10.513774206753451</v>
          </cell>
          <cell r="M209">
            <v>10.513774206753451</v>
          </cell>
          <cell r="N209">
            <v>185.05038521472733</v>
          </cell>
          <cell r="O209">
            <v>0.63118211107701749</v>
          </cell>
          <cell r="P209">
            <v>60.269231807408374</v>
          </cell>
          <cell r="Q209">
            <v>0.13398402000000001</v>
          </cell>
          <cell r="R209">
            <v>0</v>
          </cell>
          <cell r="S209">
            <v>0.50889366999999996</v>
          </cell>
          <cell r="U209">
            <v>85</v>
          </cell>
          <cell r="V209">
            <v>158.4</v>
          </cell>
          <cell r="Y209">
            <v>0</v>
          </cell>
          <cell r="AB209">
            <v>0</v>
          </cell>
          <cell r="AC209">
            <v>126.72000000000001</v>
          </cell>
          <cell r="AD209">
            <v>0.12466666666666668</v>
          </cell>
          <cell r="AE209">
            <v>0.4986666666666667</v>
          </cell>
          <cell r="AF209">
            <v>0.4986666666666667</v>
          </cell>
          <cell r="AG209">
            <v>0.65133476766666665</v>
          </cell>
          <cell r="AH209">
            <v>61.769231807408374</v>
          </cell>
          <cell r="AI209">
            <v>32.589999999999996</v>
          </cell>
          <cell r="AJ209">
            <v>7.24</v>
          </cell>
          <cell r="AK209">
            <v>10</v>
          </cell>
          <cell r="AL209">
            <v>0.25</v>
          </cell>
          <cell r="AM209">
            <v>1.4E-2</v>
          </cell>
          <cell r="AN209">
            <v>0.12689828872680664</v>
          </cell>
          <cell r="AO209">
            <v>0.2021484375</v>
          </cell>
          <cell r="AP209">
            <v>0.50759315490722656</v>
          </cell>
          <cell r="AQ209">
            <v>2.4689637878061355</v>
          </cell>
          <cell r="AR209">
            <v>2.4895561793128005</v>
          </cell>
          <cell r="AS209">
            <v>3.0010927754839689</v>
          </cell>
          <cell r="AT209">
            <v>0.31069226225779917</v>
          </cell>
          <cell r="AU209">
            <v>0.43759055098460581</v>
          </cell>
          <cell r="AV209">
            <v>3.0320301895864477</v>
          </cell>
          <cell r="AW209">
            <v>148.83443389167581</v>
          </cell>
          <cell r="AX209">
            <v>0.41501976520006822</v>
          </cell>
          <cell r="AY209">
            <v>217.95877619973888</v>
          </cell>
          <cell r="AZ209" t="str">
            <v>00°00'00''</v>
          </cell>
          <cell r="BA209" t="e">
            <v>#VALUE!</v>
          </cell>
          <cell r="BB209">
            <v>9.7000000000000003E-2</v>
          </cell>
          <cell r="BC209" t="e">
            <v>#VALUE!</v>
          </cell>
          <cell r="BD209" t="e">
            <v>#VALUE!</v>
          </cell>
          <cell r="BE209" t="e">
            <v>#VALUE!</v>
          </cell>
          <cell r="BF209" t="e">
            <v>#VALUE!</v>
          </cell>
          <cell r="BG209" t="e">
            <v>#VALUE!</v>
          </cell>
          <cell r="BH209" t="e">
            <v>#VALUE!</v>
          </cell>
          <cell r="BI209" t="e">
            <v>#VALUE!</v>
          </cell>
          <cell r="BJ209" t="e">
            <v>#VALUE!</v>
          </cell>
          <cell r="BK209" t="e">
            <v>#VALUE!</v>
          </cell>
          <cell r="BL209" t="e">
            <v>#VALUE!</v>
          </cell>
          <cell r="BM209" t="e">
            <v>#VALUE!</v>
          </cell>
          <cell r="BN209">
            <v>3.0000000000086402E-2</v>
          </cell>
          <cell r="BO209">
            <v>739.31</v>
          </cell>
          <cell r="BP209">
            <v>736.95</v>
          </cell>
          <cell r="BQ209">
            <v>739.56</v>
          </cell>
          <cell r="BR209">
            <v>737.2</v>
          </cell>
          <cell r="BS209">
            <v>740.8</v>
          </cell>
          <cell r="BT209">
            <v>738.4</v>
          </cell>
          <cell r="BU209">
            <v>0</v>
          </cell>
          <cell r="BV209">
            <v>1.2400000000000091</v>
          </cell>
          <cell r="BW209">
            <v>1.1999999999999318</v>
          </cell>
          <cell r="BX209">
            <v>1.4900000000000091</v>
          </cell>
          <cell r="BY209">
            <v>250</v>
          </cell>
          <cell r="BZ209">
            <v>0.71250000000000002</v>
          </cell>
          <cell r="CA209">
            <v>0.3125</v>
          </cell>
          <cell r="CB209">
            <v>1.2199999999999704</v>
          </cell>
          <cell r="CC209">
            <v>4</v>
          </cell>
          <cell r="CD209">
            <v>1.2396638751112832</v>
          </cell>
          <cell r="CE209">
            <v>1227.1800724939517</v>
          </cell>
          <cell r="CF209">
            <v>5.6498514522822618E-2</v>
          </cell>
          <cell r="CG209">
            <v>1766.6304963690629</v>
          </cell>
          <cell r="CH209">
            <v>2993.8105688630149</v>
          </cell>
          <cell r="CI209">
            <v>2</v>
          </cell>
          <cell r="CJ209">
            <v>1</v>
          </cell>
          <cell r="CK209">
            <v>1.5</v>
          </cell>
          <cell r="CL209">
            <v>2345</v>
          </cell>
          <cell r="CM209">
            <v>1.9150174214475575</v>
          </cell>
          <cell r="CN209">
            <v>2.2000000000000002</v>
          </cell>
          <cell r="CO209">
            <v>0</v>
          </cell>
          <cell r="CP209">
            <v>3</v>
          </cell>
          <cell r="CQ209">
            <v>3</v>
          </cell>
          <cell r="DV209" t="str">
            <v>250 mm</v>
          </cell>
          <cell r="DW209">
            <v>32.589999999999996</v>
          </cell>
          <cell r="DX209" t="str">
            <v>1</v>
          </cell>
          <cell r="DY209" t="str">
            <v>CS</v>
          </cell>
          <cell r="DZ209">
            <v>739.31</v>
          </cell>
          <cell r="EA209">
            <v>736.94999999999993</v>
          </cell>
        </row>
        <row r="210">
          <cell r="A210">
            <v>124</v>
          </cell>
          <cell r="B210" t="str">
            <v>C49B</v>
          </cell>
          <cell r="C210" t="str">
            <v>C49A'</v>
          </cell>
          <cell r="D210">
            <v>0.13437606000000002</v>
          </cell>
          <cell r="F210">
            <v>0.64326972999999998</v>
          </cell>
          <cell r="G210">
            <v>2.33</v>
          </cell>
          <cell r="K210">
            <v>0.20261169586399555</v>
          </cell>
          <cell r="L210">
            <v>10.716385902617446</v>
          </cell>
          <cell r="M210">
            <v>10.716385902617446</v>
          </cell>
          <cell r="N210">
            <v>183.07671022014978</v>
          </cell>
          <cell r="O210">
            <v>0.63364058008884239</v>
          </cell>
          <cell r="P210">
            <v>75.857504188718906</v>
          </cell>
          <cell r="Q210">
            <v>0.13437606000000002</v>
          </cell>
          <cell r="R210">
            <v>0</v>
          </cell>
          <cell r="S210">
            <v>0.64326972999999998</v>
          </cell>
          <cell r="U210">
            <v>85</v>
          </cell>
          <cell r="V210">
            <v>158.4</v>
          </cell>
          <cell r="Y210">
            <v>0</v>
          </cell>
          <cell r="AB210">
            <v>0</v>
          </cell>
          <cell r="AC210">
            <v>126.72000000000001</v>
          </cell>
          <cell r="AD210">
            <v>0.12466666666666668</v>
          </cell>
          <cell r="AE210">
            <v>0.4986666666666667</v>
          </cell>
          <cell r="AF210">
            <v>0.4986666666666667</v>
          </cell>
          <cell r="AG210">
            <v>0.69164758566666673</v>
          </cell>
          <cell r="AH210">
            <v>77.357504188718906</v>
          </cell>
          <cell r="AI210">
            <v>38.269999999999996</v>
          </cell>
          <cell r="AJ210">
            <v>12.2</v>
          </cell>
          <cell r="AK210">
            <v>10</v>
          </cell>
          <cell r="AL210">
            <v>0.25</v>
          </cell>
          <cell r="AM210">
            <v>1.4E-2</v>
          </cell>
          <cell r="AN210">
            <v>0.12439417839050293</v>
          </cell>
          <cell r="AO210">
            <v>0.22119140625</v>
          </cell>
          <cell r="AP210">
            <v>0.49757671356201172</v>
          </cell>
          <cell r="AQ210">
            <v>3.1713991327971667</v>
          </cell>
          <cell r="AR210">
            <v>3.2387931905765694</v>
          </cell>
          <cell r="AS210">
            <v>4.9725589212506325</v>
          </cell>
          <cell r="AT210">
            <v>0.51262856572408877</v>
          </cell>
          <cell r="AU210">
            <v>0.6370227441145917</v>
          </cell>
          <cell r="AV210">
            <v>3.9359008856790321</v>
          </cell>
          <cell r="AW210">
            <v>193.20308293291885</v>
          </cell>
          <cell r="AX210">
            <v>0.40039477121375877</v>
          </cell>
          <cell r="AY210">
            <v>234.28177907090893</v>
          </cell>
          <cell r="AZ210" t="str">
            <v>16°19'23''</v>
          </cell>
          <cell r="BA210" t="e">
            <v>#VALUE!</v>
          </cell>
          <cell r="BB210">
            <v>0.19900000000000001</v>
          </cell>
          <cell r="BC210" t="e">
            <v>#VALUE!</v>
          </cell>
          <cell r="BD210" t="e">
            <v>#VALUE!</v>
          </cell>
          <cell r="BE210" t="e">
            <v>#VALUE!</v>
          </cell>
          <cell r="BF210" t="e">
            <v>#VALUE!</v>
          </cell>
          <cell r="BG210" t="e">
            <v>#VALUE!</v>
          </cell>
          <cell r="BH210" t="e">
            <v>#VALUE!</v>
          </cell>
          <cell r="BI210" t="e">
            <v>#VALUE!</v>
          </cell>
          <cell r="BJ210" t="e">
            <v>#VALUE!</v>
          </cell>
          <cell r="BK210" t="e">
            <v>#VALUE!</v>
          </cell>
          <cell r="BL210" t="e">
            <v>#VALUE!</v>
          </cell>
          <cell r="BM210" t="e">
            <v>#VALUE!</v>
          </cell>
          <cell r="BN210">
            <v>3.0000000000086402E-2</v>
          </cell>
          <cell r="BO210">
            <v>736.92</v>
          </cell>
          <cell r="BP210">
            <v>732.25</v>
          </cell>
          <cell r="BQ210">
            <v>737.17</v>
          </cell>
          <cell r="BR210">
            <v>732.5</v>
          </cell>
          <cell r="BS210">
            <v>738.4</v>
          </cell>
          <cell r="BT210">
            <v>733.7</v>
          </cell>
          <cell r="BU210">
            <v>0</v>
          </cell>
          <cell r="BV210">
            <v>1.2300000000000182</v>
          </cell>
          <cell r="BW210">
            <v>1.2000000000000455</v>
          </cell>
          <cell r="BX210">
            <v>1.4800000000000182</v>
          </cell>
          <cell r="BY210">
            <v>250</v>
          </cell>
          <cell r="BZ210">
            <v>0.71250000000000002</v>
          </cell>
          <cell r="CA210">
            <v>0.3125</v>
          </cell>
          <cell r="CB210">
            <v>1.2150000000000318</v>
          </cell>
          <cell r="CC210">
            <v>5</v>
          </cell>
          <cell r="CD210">
            <v>1.236121119535293</v>
          </cell>
          <cell r="CE210">
            <v>1066.7918405514506</v>
          </cell>
          <cell r="CF210">
            <v>5.6892516618715638E-2</v>
          </cell>
          <cell r="CG210">
            <v>1779.7324552890548</v>
          </cell>
          <cell r="CH210">
            <v>2846.5242958405051</v>
          </cell>
          <cell r="CI210">
            <v>2</v>
          </cell>
          <cell r="CJ210">
            <v>1</v>
          </cell>
          <cell r="CK210">
            <v>1.5</v>
          </cell>
          <cell r="CL210">
            <v>2345</v>
          </cell>
          <cell r="CM210">
            <v>1.8208044536293211</v>
          </cell>
          <cell r="CN210">
            <v>1.9</v>
          </cell>
          <cell r="CO210">
            <v>0</v>
          </cell>
          <cell r="CP210">
            <v>3</v>
          </cell>
          <cell r="CQ210">
            <v>3</v>
          </cell>
          <cell r="DV210" t="str">
            <v>250 mm</v>
          </cell>
          <cell r="DW210">
            <v>38.269999999999996</v>
          </cell>
          <cell r="DX210" t="str">
            <v>1</v>
          </cell>
          <cell r="DY210" t="str">
            <v>CS</v>
          </cell>
          <cell r="DZ210">
            <v>736.92</v>
          </cell>
          <cell r="EA210">
            <v>732.25</v>
          </cell>
        </row>
        <row r="211">
          <cell r="A211">
            <v>125</v>
          </cell>
          <cell r="B211" t="str">
            <v>C49A'</v>
          </cell>
          <cell r="C211" t="str">
            <v>C51</v>
          </cell>
          <cell r="D211">
            <v>0.18198070999999999</v>
          </cell>
          <cell r="F211">
            <v>0.82525044000000003</v>
          </cell>
          <cell r="G211">
            <v>2.33</v>
          </cell>
          <cell r="K211">
            <v>0.23530681861078648</v>
          </cell>
          <cell r="L211">
            <v>10.951692721228232</v>
          </cell>
          <cell r="M211">
            <v>10.951692721228232</v>
          </cell>
          <cell r="N211">
            <v>180.85541838717441</v>
          </cell>
          <cell r="O211">
            <v>0.63408674246423724</v>
          </cell>
          <cell r="P211">
            <v>96.726692254240945</v>
          </cell>
          <cell r="Q211">
            <v>0.18198070999999999</v>
          </cell>
          <cell r="S211">
            <v>0.82525044000000003</v>
          </cell>
          <cell r="U211">
            <v>184</v>
          </cell>
          <cell r="V211">
            <v>158.4</v>
          </cell>
          <cell r="Y211">
            <v>0</v>
          </cell>
          <cell r="AB211">
            <v>0</v>
          </cell>
          <cell r="AC211">
            <v>126.72000000000001</v>
          </cell>
          <cell r="AD211">
            <v>0.2698666666666667</v>
          </cell>
          <cell r="AE211">
            <v>1.0794666666666668</v>
          </cell>
          <cell r="AF211">
            <v>1.0794666666666668</v>
          </cell>
          <cell r="AG211">
            <v>1.3270417986666667</v>
          </cell>
          <cell r="AH211">
            <v>98.226692254240945</v>
          </cell>
          <cell r="AI211">
            <v>48.86</v>
          </cell>
          <cell r="AJ211">
            <v>13.12</v>
          </cell>
          <cell r="AK211">
            <v>10</v>
          </cell>
          <cell r="AL211">
            <v>0.25</v>
          </cell>
          <cell r="AM211">
            <v>1.4E-2</v>
          </cell>
          <cell r="AN211">
            <v>0.13942551612854004</v>
          </cell>
          <cell r="AO211">
            <v>0.236572265625</v>
          </cell>
          <cell r="AP211">
            <v>0.55770206451416016</v>
          </cell>
          <cell r="AQ211">
            <v>3.4903883060879015</v>
          </cell>
          <cell r="AR211">
            <v>3.3075076087670761</v>
          </cell>
          <cell r="AS211">
            <v>5.8864958473735385</v>
          </cell>
          <cell r="AT211">
            <v>0.62093835511086493</v>
          </cell>
          <cell r="AU211">
            <v>0.76036387123940496</v>
          </cell>
          <cell r="AV211">
            <v>4.0816067137147432</v>
          </cell>
          <cell r="AW211">
            <v>200.35540104139085</v>
          </cell>
          <cell r="AX211">
            <v>0.49026226267765338</v>
          </cell>
          <cell r="AY211">
            <v>238.15766390957205</v>
          </cell>
          <cell r="AZ211" t="str">
            <v>03°52'33''</v>
          </cell>
          <cell r="BA211" t="e">
            <v>#VALUE!</v>
          </cell>
          <cell r="BB211">
            <v>0.123</v>
          </cell>
          <cell r="BC211" t="e">
            <v>#VALUE!</v>
          </cell>
          <cell r="BD211" t="e">
            <v>#VALUE!</v>
          </cell>
          <cell r="BE211" t="e">
            <v>#VALUE!</v>
          </cell>
          <cell r="BF211" t="e">
            <v>#VALUE!</v>
          </cell>
          <cell r="BG211" t="e">
            <v>#VALUE!</v>
          </cell>
          <cell r="BH211" t="e">
            <v>#VALUE!</v>
          </cell>
          <cell r="BI211" t="e">
            <v>#VALUE!</v>
          </cell>
          <cell r="BJ211" t="e">
            <v>#VALUE!</v>
          </cell>
          <cell r="BK211" t="e">
            <v>#VALUE!</v>
          </cell>
          <cell r="BL211" t="e">
            <v>#VALUE!</v>
          </cell>
          <cell r="BM211" t="e">
            <v>#VALUE!</v>
          </cell>
          <cell r="BN211">
            <v>2.9999999999972715E-2</v>
          </cell>
          <cell r="BO211">
            <v>732.22</v>
          </cell>
          <cell r="BP211">
            <v>725.81</v>
          </cell>
          <cell r="BQ211">
            <v>732.47</v>
          </cell>
          <cell r="BR211">
            <v>726.06</v>
          </cell>
          <cell r="BS211">
            <v>733.7</v>
          </cell>
          <cell r="BT211">
            <v>727.26343526394749</v>
          </cell>
          <cell r="BU211">
            <v>0</v>
          </cell>
          <cell r="BV211">
            <v>1.2300000000000182</v>
          </cell>
          <cell r="BW211">
            <v>1.2034352639475401</v>
          </cell>
          <cell r="BX211">
            <v>1.4800000000000182</v>
          </cell>
          <cell r="BY211">
            <v>250</v>
          </cell>
          <cell r="BZ211">
            <v>0.71250000000000002</v>
          </cell>
          <cell r="CA211">
            <v>0.3125</v>
          </cell>
          <cell r="CB211">
            <v>1.2167176319737791</v>
          </cell>
          <cell r="CC211">
            <v>6</v>
          </cell>
          <cell r="CD211">
            <v>1.3531341787454352</v>
          </cell>
          <cell r="CE211">
            <v>1167.7759389788534</v>
          </cell>
          <cell r="CF211">
            <v>5.6756730140659295E-2</v>
          </cell>
          <cell r="CG211">
            <v>1775.2145839897817</v>
          </cell>
          <cell r="CH211">
            <v>2942.9905229686351</v>
          </cell>
          <cell r="CI211">
            <v>2</v>
          </cell>
          <cell r="CJ211">
            <v>1</v>
          </cell>
          <cell r="CK211">
            <v>1.5</v>
          </cell>
          <cell r="CL211">
            <v>2345</v>
          </cell>
          <cell r="CM211">
            <v>1.882509929404244</v>
          </cell>
          <cell r="CN211">
            <v>1.9</v>
          </cell>
          <cell r="CO211">
            <v>0</v>
          </cell>
          <cell r="CP211">
            <v>3</v>
          </cell>
          <cell r="CQ211">
            <v>3</v>
          </cell>
          <cell r="DV211" t="str">
            <v>250 mm</v>
          </cell>
          <cell r="DW211">
            <v>48.86</v>
          </cell>
          <cell r="DX211" t="str">
            <v>1</v>
          </cell>
          <cell r="DY211" t="str">
            <v>CS</v>
          </cell>
          <cell r="DZ211">
            <v>732.22</v>
          </cell>
          <cell r="EA211">
            <v>725.81000000000006</v>
          </cell>
        </row>
        <row r="212">
          <cell r="A212">
            <v>126</v>
          </cell>
          <cell r="B212" t="str">
            <v>C51</v>
          </cell>
          <cell r="C212" t="str">
            <v>C53</v>
          </cell>
          <cell r="D212">
            <v>0.14859531000000001</v>
          </cell>
          <cell r="F212">
            <v>0.97384575000000007</v>
          </cell>
          <cell r="G212">
            <v>2.33</v>
          </cell>
          <cell r="K212">
            <v>0.18463541986738927</v>
          </cell>
          <cell r="L212">
            <v>11.136328141095621</v>
          </cell>
          <cell r="M212">
            <v>11.136328141095621</v>
          </cell>
          <cell r="N212">
            <v>179.16327869262827</v>
          </cell>
          <cell r="O212">
            <v>0.63210287061205572</v>
          </cell>
          <cell r="P212">
            <v>113.55505505711403</v>
          </cell>
          <cell r="Q212">
            <v>0.14859531000000001</v>
          </cell>
          <cell r="R212">
            <v>0</v>
          </cell>
          <cell r="S212">
            <v>0.97384575000000007</v>
          </cell>
          <cell r="U212">
            <v>202</v>
          </cell>
          <cell r="V212">
            <v>158.4</v>
          </cell>
          <cell r="Y212">
            <v>0</v>
          </cell>
          <cell r="AB212">
            <v>0</v>
          </cell>
          <cell r="AC212">
            <v>126.72000000000001</v>
          </cell>
          <cell r="AD212">
            <v>0.29626666666666668</v>
          </cell>
          <cell r="AE212">
            <v>1.1850666666666667</v>
          </cell>
          <cell r="AF212">
            <v>1.1850666666666667</v>
          </cell>
          <cell r="AG212">
            <v>1.4772203916666666</v>
          </cell>
          <cell r="AH212">
            <v>115.05505505711403</v>
          </cell>
          <cell r="AI212">
            <v>35.449999999999996</v>
          </cell>
          <cell r="AJ212">
            <v>9.11</v>
          </cell>
          <cell r="AK212">
            <v>10</v>
          </cell>
          <cell r="AL212">
            <v>0.25</v>
          </cell>
          <cell r="AM212">
            <v>1.4E-2</v>
          </cell>
          <cell r="AN212">
            <v>0.17111992835998535</v>
          </cell>
          <cell r="AO212">
            <v>0.242431640625</v>
          </cell>
          <cell r="AP212">
            <v>0.68447971343994141</v>
          </cell>
          <cell r="AQ212">
            <v>3.2132512432776319</v>
          </cell>
          <cell r="AR212">
            <v>2.6111791222254173</v>
          </cell>
          <cell r="AS212">
            <v>4.8311692077226542</v>
          </cell>
          <cell r="AT212">
            <v>0.52624788748344775</v>
          </cell>
          <cell r="AU212">
            <v>0.6973678158434331</v>
          </cell>
          <cell r="AV212">
            <v>3.4011315230569745</v>
          </cell>
          <cell r="AW212">
            <v>166.95265323013211</v>
          </cell>
          <cell r="AX212">
            <v>0.68914780826225619</v>
          </cell>
          <cell r="AY212">
            <v>205.60488804442832</v>
          </cell>
          <cell r="AZ212" t="str">
            <v>32°33'10''</v>
          </cell>
          <cell r="BA212" t="e">
            <v>#VALUE!</v>
          </cell>
          <cell r="BB212">
            <v>1E-3</v>
          </cell>
          <cell r="BC212" t="e">
            <v>#VALUE!</v>
          </cell>
          <cell r="BD212" t="e">
            <v>#VALUE!</v>
          </cell>
          <cell r="BE212" t="e">
            <v>#VALUE!</v>
          </cell>
          <cell r="BF212" t="e">
            <v>#VALUE!</v>
          </cell>
          <cell r="BG212" t="e">
            <v>#VALUE!</v>
          </cell>
          <cell r="BH212" t="e">
            <v>#VALUE!</v>
          </cell>
          <cell r="BI212" t="e">
            <v>#VALUE!</v>
          </cell>
          <cell r="BJ212" t="e">
            <v>#VALUE!</v>
          </cell>
          <cell r="BK212" t="e">
            <v>#VALUE!</v>
          </cell>
          <cell r="BL212" t="e">
            <v>#VALUE!</v>
          </cell>
          <cell r="BM212" t="e">
            <v>#VALUE!</v>
          </cell>
          <cell r="BN212">
            <v>2.9999999999972715E-2</v>
          </cell>
          <cell r="BO212">
            <v>725.78</v>
          </cell>
          <cell r="BP212">
            <v>722.55</v>
          </cell>
          <cell r="BQ212">
            <v>726.03</v>
          </cell>
          <cell r="BR212">
            <v>722.8</v>
          </cell>
          <cell r="BS212">
            <v>727.26343526394749</v>
          </cell>
          <cell r="BT212">
            <v>724</v>
          </cell>
          <cell r="BU212">
            <v>0</v>
          </cell>
          <cell r="BV212">
            <v>1.2334352639475128</v>
          </cell>
          <cell r="BW212">
            <v>1.2000000000000455</v>
          </cell>
          <cell r="BX212">
            <v>1.4834352639475128</v>
          </cell>
          <cell r="BY212">
            <v>250</v>
          </cell>
          <cell r="BZ212">
            <v>0.71250000000000002</v>
          </cell>
          <cell r="CA212">
            <v>0.3125</v>
          </cell>
          <cell r="CB212">
            <v>1.2167176319737791</v>
          </cell>
          <cell r="CC212">
            <v>7</v>
          </cell>
          <cell r="CD212">
            <v>1.267848271705557</v>
          </cell>
          <cell r="CE212">
            <v>1351.6253082843507</v>
          </cell>
          <cell r="CF212">
            <v>5.6756730140659295E-2</v>
          </cell>
          <cell r="CG212">
            <v>1775.2145839897817</v>
          </cell>
          <cell r="CH212">
            <v>3126.8398922741326</v>
          </cell>
          <cell r="CI212">
            <v>2</v>
          </cell>
          <cell r="CJ212">
            <v>1</v>
          </cell>
          <cell r="CK212">
            <v>1.5</v>
          </cell>
          <cell r="CL212">
            <v>2345</v>
          </cell>
          <cell r="CM212">
            <v>2.0001108052926222</v>
          </cell>
          <cell r="CN212">
            <v>2.2000000000000002</v>
          </cell>
          <cell r="CO212">
            <v>0</v>
          </cell>
          <cell r="CP212">
            <v>3</v>
          </cell>
          <cell r="CQ212">
            <v>3</v>
          </cell>
          <cell r="DV212" t="str">
            <v>250 mm</v>
          </cell>
          <cell r="DW212">
            <v>35.449999999999996</v>
          </cell>
          <cell r="DX212" t="str">
            <v>1</v>
          </cell>
          <cell r="DY212" t="str">
            <v>CS</v>
          </cell>
          <cell r="DZ212">
            <v>725.78</v>
          </cell>
          <cell r="EA212">
            <v>722.55</v>
          </cell>
        </row>
        <row r="213">
          <cell r="A213">
            <v>127</v>
          </cell>
          <cell r="B213" t="str">
            <v>C53</v>
          </cell>
          <cell r="C213" t="str">
            <v>C55</v>
          </cell>
          <cell r="D213">
            <v>5.5518830000000005E-2</v>
          </cell>
          <cell r="F213">
            <v>1.02936458</v>
          </cell>
          <cell r="G213">
            <v>2.33</v>
          </cell>
          <cell r="K213">
            <v>0.25377291129090412</v>
          </cell>
          <cell r="L213">
            <v>11.390101052386525</v>
          </cell>
          <cell r="M213">
            <v>11.390101052386525</v>
          </cell>
          <cell r="N213">
            <v>176.90678696190068</v>
          </cell>
          <cell r="O213">
            <v>0.6288052273352448</v>
          </cell>
          <cell r="P213">
            <v>119.73096484246066</v>
          </cell>
          <cell r="Q213">
            <v>5.5518830000000005E-2</v>
          </cell>
          <cell r="R213">
            <v>0.17845516</v>
          </cell>
          <cell r="S213">
            <v>1.2078197400000001</v>
          </cell>
          <cell r="U213">
            <v>415</v>
          </cell>
          <cell r="V213">
            <v>158.4</v>
          </cell>
          <cell r="Y213">
            <v>0</v>
          </cell>
          <cell r="AB213">
            <v>0</v>
          </cell>
          <cell r="AC213">
            <v>126.72000000000001</v>
          </cell>
          <cell r="AD213">
            <v>0.60866666666666669</v>
          </cell>
          <cell r="AE213">
            <v>2.4346666666666668</v>
          </cell>
          <cell r="AF213">
            <v>2.4346666666666668</v>
          </cell>
          <cell r="AG213">
            <v>2.797012588666667</v>
          </cell>
          <cell r="AH213">
            <v>122.52797743112733</v>
          </cell>
          <cell r="AI213">
            <v>31.169999999999998</v>
          </cell>
          <cell r="AJ213">
            <v>2.57</v>
          </cell>
          <cell r="AK213">
            <v>12</v>
          </cell>
          <cell r="AL213">
            <v>0.30000000000000004</v>
          </cell>
          <cell r="AM213">
            <v>1.4E-2</v>
          </cell>
          <cell r="AN213">
            <v>0.23675222396850593</v>
          </cell>
          <cell r="AO213">
            <v>0.26601562500000009</v>
          </cell>
          <cell r="AP213">
            <v>0.78917407989501964</v>
          </cell>
          <cell r="AQ213">
            <v>2.0477817404330882</v>
          </cell>
          <cell r="AR213">
            <v>1.3211389152868287</v>
          </cell>
          <cell r="AS213">
            <v>1.8261199283221297</v>
          </cell>
          <cell r="AT213">
            <v>0.21373139941137451</v>
          </cell>
          <cell r="AU213">
            <v>0.45048362337988046</v>
          </cell>
          <cell r="AV213">
            <v>2.0399442427600341</v>
          </cell>
          <cell r="AW213">
            <v>144.19516155272365</v>
          </cell>
          <cell r="AX213">
            <v>0.84973709319869295</v>
          </cell>
          <cell r="AY213">
            <v>213.57600720137697</v>
          </cell>
          <cell r="AZ213" t="str">
            <v>07°58'16''</v>
          </cell>
          <cell r="BA213" t="e">
            <v>#VALUE!</v>
          </cell>
          <cell r="BB213">
            <v>1E-3</v>
          </cell>
          <cell r="BC213" t="e">
            <v>#VALUE!</v>
          </cell>
          <cell r="BD213" t="e">
            <v>#VALUE!</v>
          </cell>
          <cell r="BE213" t="e">
            <v>#VALUE!</v>
          </cell>
          <cell r="BF213" t="e">
            <v>#VALUE!</v>
          </cell>
          <cell r="BG213" t="e">
            <v>#VALUE!</v>
          </cell>
          <cell r="BH213" t="e">
            <v>#VALUE!</v>
          </cell>
          <cell r="BI213" t="e">
            <v>#VALUE!</v>
          </cell>
          <cell r="BJ213" t="e">
            <v>#VALUE!</v>
          </cell>
          <cell r="BK213" t="e">
            <v>#VALUE!</v>
          </cell>
          <cell r="BL213" t="e">
            <v>#VALUE!</v>
          </cell>
          <cell r="BM213" t="e">
            <v>#VALUE!</v>
          </cell>
          <cell r="BN213">
            <v>0.37000000000000455</v>
          </cell>
          <cell r="BO213">
            <v>722.18</v>
          </cell>
          <cell r="BP213">
            <v>721.38</v>
          </cell>
          <cell r="BQ213">
            <v>722.4799999999999</v>
          </cell>
          <cell r="BR213">
            <v>721.68</v>
          </cell>
          <cell r="BS213">
            <v>724</v>
          </cell>
          <cell r="BT213">
            <v>723.18632127920841</v>
          </cell>
          <cell r="BU213">
            <v>0</v>
          </cell>
          <cell r="BV213">
            <v>1.5200000000000955</v>
          </cell>
          <cell r="BW213">
            <v>1.5063212792084641</v>
          </cell>
          <cell r="BX213">
            <v>1.8200000000000955</v>
          </cell>
          <cell r="BY213">
            <v>300</v>
          </cell>
          <cell r="BZ213">
            <v>0.77500000000000002</v>
          </cell>
          <cell r="CA213">
            <v>0.375</v>
          </cell>
          <cell r="CB213">
            <v>1.5131606396042798</v>
          </cell>
          <cell r="CC213">
            <v>8</v>
          </cell>
          <cell r="CD213">
            <v>1.3927190214702696</v>
          </cell>
          <cell r="CE213">
            <v>1756.6539107682197</v>
          </cell>
          <cell r="CF213">
            <v>4.6369933868095625E-2</v>
          </cell>
          <cell r="CG213">
            <v>1472.5789668312311</v>
          </cell>
          <cell r="CH213">
            <v>3229.2328775994511</v>
          </cell>
          <cell r="CI213">
            <v>2</v>
          </cell>
          <cell r="CJ213">
            <v>1</v>
          </cell>
          <cell r="CK213">
            <v>1.5</v>
          </cell>
          <cell r="CL213">
            <v>2650</v>
          </cell>
          <cell r="CM213">
            <v>1.8278676665657272</v>
          </cell>
          <cell r="CN213">
            <v>1.9</v>
          </cell>
          <cell r="CO213">
            <v>0</v>
          </cell>
          <cell r="CP213">
            <v>3</v>
          </cell>
          <cell r="CQ213">
            <v>3</v>
          </cell>
          <cell r="DV213" t="str">
            <v>300 mm</v>
          </cell>
          <cell r="DW213">
            <v>31.169999999999998</v>
          </cell>
          <cell r="DX213" t="str">
            <v>1</v>
          </cell>
          <cell r="DY213" t="str">
            <v>CS</v>
          </cell>
          <cell r="DZ213">
            <v>722.18</v>
          </cell>
          <cell r="EA213">
            <v>721.38</v>
          </cell>
        </row>
        <row r="214">
          <cell r="A214">
            <v>128</v>
          </cell>
          <cell r="B214" t="str">
            <v>C55</v>
          </cell>
          <cell r="C214" t="str">
            <v>C57</v>
          </cell>
          <cell r="D214">
            <v>0.10901922999999999</v>
          </cell>
          <cell r="E214">
            <v>0.12245999999999999</v>
          </cell>
          <cell r="F214">
            <v>1.2608438099999999</v>
          </cell>
          <cell r="G214">
            <v>2.33</v>
          </cell>
          <cell r="K214">
            <v>0.15858055172353552</v>
          </cell>
          <cell r="L214">
            <v>11.54868160411006</v>
          </cell>
          <cell r="M214">
            <v>11.54868160411006</v>
          </cell>
          <cell r="N214">
            <v>175.53566726483686</v>
          </cell>
          <cell r="O214">
            <v>0.63173227798238163</v>
          </cell>
          <cell r="P214">
            <v>145.40005474357883</v>
          </cell>
          <cell r="Q214">
            <v>0.10901922999999999</v>
          </cell>
          <cell r="R214">
            <v>0.12245999999999999</v>
          </cell>
          <cell r="S214">
            <v>1.4392989700000001</v>
          </cell>
          <cell r="U214">
            <v>454</v>
          </cell>
          <cell r="V214">
            <v>158.4</v>
          </cell>
          <cell r="Y214">
            <v>0</v>
          </cell>
          <cell r="AB214">
            <v>0</v>
          </cell>
          <cell r="AC214">
            <v>126.72000000000001</v>
          </cell>
          <cell r="AD214">
            <v>0.66586666666666672</v>
          </cell>
          <cell r="AE214">
            <v>2.6604198921084903</v>
          </cell>
          <cell r="AF214">
            <v>2.6604198921084903</v>
          </cell>
          <cell r="AG214">
            <v>3.0922095831084904</v>
          </cell>
          <cell r="AH214">
            <v>148.49226432668732</v>
          </cell>
          <cell r="AI214">
            <v>31.080000000000002</v>
          </cell>
          <cell r="AJ214">
            <v>8.27</v>
          </cell>
          <cell r="AK214">
            <v>12</v>
          </cell>
          <cell r="AL214">
            <v>0.30000000000000004</v>
          </cell>
          <cell r="AM214">
            <v>1.4E-2</v>
          </cell>
          <cell r="AN214">
            <v>0.18348641395568857</v>
          </cell>
          <cell r="AO214">
            <v>0.28125000000000006</v>
          </cell>
          <cell r="AP214">
            <v>0.61162137985229514</v>
          </cell>
          <cell r="AQ214">
            <v>3.277629898719038</v>
          </cell>
          <cell r="AR214">
            <v>2.6563713286317383</v>
          </cell>
          <cell r="AS214">
            <v>4.8061648990588512</v>
          </cell>
          <cell r="AT214">
            <v>0.54754626671646123</v>
          </cell>
          <cell r="AU214">
            <v>0.73103268067214977</v>
          </cell>
          <cell r="AV214">
            <v>3.659354554259945</v>
          </cell>
          <cell r="AW214">
            <v>258.66453115222646</v>
          </cell>
          <cell r="AX214">
            <v>0.57407277165224579</v>
          </cell>
          <cell r="AY214">
            <v>139.54450020277838</v>
          </cell>
          <cell r="AZ214" t="str">
            <v>74°01'53''</v>
          </cell>
          <cell r="BA214" t="e">
            <v>#VALUE!</v>
          </cell>
          <cell r="BB214">
            <v>0.28100000000000003</v>
          </cell>
          <cell r="BC214" t="e">
            <v>#VALUE!</v>
          </cell>
          <cell r="BD214" t="e">
            <v>#VALUE!</v>
          </cell>
          <cell r="BE214" t="e">
            <v>#VALUE!</v>
          </cell>
          <cell r="BF214" t="e">
            <v>#VALUE!</v>
          </cell>
          <cell r="BG214" t="e">
            <v>#VALUE!</v>
          </cell>
          <cell r="BH214" t="e">
            <v>#VALUE!</v>
          </cell>
          <cell r="BI214" t="e">
            <v>#VALUE!</v>
          </cell>
          <cell r="BJ214" t="e">
            <v>#VALUE!</v>
          </cell>
          <cell r="BK214" t="e">
            <v>#VALUE!</v>
          </cell>
          <cell r="BL214" t="e">
            <v>#VALUE!</v>
          </cell>
          <cell r="BM214" t="e">
            <v>#VALUE!</v>
          </cell>
          <cell r="BN214">
            <v>5.999999999994543E-2</v>
          </cell>
          <cell r="BO214">
            <v>721.32</v>
          </cell>
          <cell r="BP214">
            <v>718.75</v>
          </cell>
          <cell r="BQ214">
            <v>721.62</v>
          </cell>
          <cell r="BR214">
            <v>719.05</v>
          </cell>
          <cell r="BS214">
            <v>723.18632127920841</v>
          </cell>
          <cell r="BT214">
            <v>720.55553728536006</v>
          </cell>
          <cell r="BU214">
            <v>0</v>
          </cell>
          <cell r="BV214">
            <v>1.5663212792084096</v>
          </cell>
          <cell r="BW214">
            <v>1.5055372853601057</v>
          </cell>
          <cell r="BX214">
            <v>1.8663212792084096</v>
          </cell>
          <cell r="BY214">
            <v>300</v>
          </cell>
          <cell r="BZ214">
            <v>0.77500000000000002</v>
          </cell>
          <cell r="CA214">
            <v>0.375</v>
          </cell>
          <cell r="CB214">
            <v>1.5359292822842576</v>
          </cell>
          <cell r="CC214">
            <v>9</v>
          </cell>
          <cell r="CD214">
            <v>1.4069634866967118</v>
          </cell>
          <cell r="CE214">
            <v>1774.6206328141466</v>
          </cell>
          <cell r="CF214">
            <v>4.5151935024112522E-2</v>
          </cell>
          <cell r="CG214">
            <v>1433.6888326057631</v>
          </cell>
          <cell r="CH214">
            <v>3208.3094654199094</v>
          </cell>
          <cell r="CI214">
            <v>2</v>
          </cell>
          <cell r="CJ214">
            <v>1</v>
          </cell>
          <cell r="CK214">
            <v>1.5</v>
          </cell>
          <cell r="CL214">
            <v>2650</v>
          </cell>
          <cell r="CM214">
            <v>1.8160242257093828</v>
          </cell>
          <cell r="CN214">
            <v>1.9</v>
          </cell>
          <cell r="CO214">
            <v>0</v>
          </cell>
          <cell r="CP214">
            <v>3</v>
          </cell>
          <cell r="CQ214">
            <v>3</v>
          </cell>
          <cell r="DV214" t="str">
            <v>300 mm</v>
          </cell>
          <cell r="DW214">
            <v>31.080000000000002</v>
          </cell>
          <cell r="DX214" t="str">
            <v>1</v>
          </cell>
          <cell r="DY214" t="str">
            <v>CS</v>
          </cell>
          <cell r="DZ214">
            <v>721.32</v>
          </cell>
          <cell r="EA214">
            <v>718.75</v>
          </cell>
        </row>
        <row r="215">
          <cell r="A215">
            <v>129</v>
          </cell>
          <cell r="B215" t="str">
            <v>C57</v>
          </cell>
          <cell r="C215" t="str">
            <v>C39</v>
          </cell>
          <cell r="D215">
            <v>3.4049919999999997E-2</v>
          </cell>
          <cell r="F215">
            <v>1.2948937299999999</v>
          </cell>
          <cell r="G215">
            <v>2.33</v>
          </cell>
          <cell r="K215">
            <v>8.2947653854686498E-2</v>
          </cell>
          <cell r="L215">
            <v>11.631629257964747</v>
          </cell>
          <cell r="M215">
            <v>11.631629257964747</v>
          </cell>
          <cell r="N215">
            <v>174.82998814252261</v>
          </cell>
          <cell r="O215">
            <v>0.6294794249326231</v>
          </cell>
          <cell r="P215">
            <v>149.14731246694396</v>
          </cell>
          <cell r="Q215">
            <v>3.4049919999999997E-2</v>
          </cell>
          <cell r="R215">
            <v>0</v>
          </cell>
          <cell r="S215">
            <v>1.47334889</v>
          </cell>
          <cell r="U215">
            <v>458</v>
          </cell>
          <cell r="V215">
            <v>158.4</v>
          </cell>
          <cell r="Y215">
            <v>0</v>
          </cell>
          <cell r="AB215">
            <v>0</v>
          </cell>
          <cell r="AC215">
            <v>126.72000000000001</v>
          </cell>
          <cell r="AD215">
            <v>0.6717333333333334</v>
          </cell>
          <cell r="AE215">
            <v>2.6825854519507057</v>
          </cell>
          <cell r="AF215">
            <v>2.6825854519507057</v>
          </cell>
          <cell r="AG215">
            <v>3.1245901189507057</v>
          </cell>
          <cell r="AH215">
            <v>152.27190258589465</v>
          </cell>
          <cell r="AI215">
            <v>14.1</v>
          </cell>
          <cell r="AJ215">
            <v>5.39</v>
          </cell>
          <cell r="AK215">
            <v>12</v>
          </cell>
          <cell r="AL215">
            <v>0.30000000000000004</v>
          </cell>
          <cell r="AM215">
            <v>1.4E-2</v>
          </cell>
          <cell r="AN215">
            <v>0.21299171447753906</v>
          </cell>
          <cell r="AO215">
            <v>0.28271484375000006</v>
          </cell>
          <cell r="AP215">
            <v>0.70997238159179676</v>
          </cell>
          <cell r="AQ215">
            <v>2.8372244863559475</v>
          </cell>
          <cell r="AR215">
            <v>2.038530950224319</v>
          </cell>
          <cell r="AS215">
            <v>3.5303756490510581</v>
          </cell>
          <cell r="AT215">
            <v>0.41028760377052853</v>
          </cell>
          <cell r="AU215">
            <v>0.62327931824806759</v>
          </cell>
          <cell r="AV215">
            <v>2.9542423395573323</v>
          </cell>
          <cell r="AW215">
            <v>208.8230856947379</v>
          </cell>
          <cell r="AX215">
            <v>0.72919094208046042</v>
          </cell>
          <cell r="AY215">
            <v>217.4176514605592</v>
          </cell>
          <cell r="AZ215" t="str">
            <v>77°52'23''</v>
          </cell>
          <cell r="BA215" t="e">
            <v>#VALUE!</v>
          </cell>
          <cell r="BB215">
            <v>1E-3</v>
          </cell>
          <cell r="BC215" t="e">
            <v>#VALUE!</v>
          </cell>
          <cell r="BD215" t="e">
            <v>#VALUE!</v>
          </cell>
          <cell r="BE215" t="e">
            <v>#VALUE!</v>
          </cell>
          <cell r="BF215" t="e">
            <v>#VALUE!</v>
          </cell>
          <cell r="BG215" t="e">
            <v>#VALUE!</v>
          </cell>
          <cell r="BH215" t="e">
            <v>#VALUE!</v>
          </cell>
          <cell r="BI215" t="e">
            <v>#VALUE!</v>
          </cell>
          <cell r="BJ215" t="e">
            <v>#VALUE!</v>
          </cell>
          <cell r="BK215" t="e">
            <v>#VALUE!</v>
          </cell>
          <cell r="BL215" t="e">
            <v>#VALUE!</v>
          </cell>
          <cell r="BM215" t="e">
            <v>#VALUE!</v>
          </cell>
          <cell r="BN215">
            <v>2.9999999999972715E-2</v>
          </cell>
          <cell r="BO215">
            <v>718.72</v>
          </cell>
          <cell r="BP215">
            <v>717.96</v>
          </cell>
          <cell r="BQ215">
            <v>719.02</v>
          </cell>
          <cell r="BR215">
            <v>718.26</v>
          </cell>
          <cell r="BS215">
            <v>720.55553728536006</v>
          </cell>
          <cell r="BT215">
            <v>719.99733945436037</v>
          </cell>
          <cell r="BU215">
            <v>0</v>
          </cell>
          <cell r="BV215">
            <v>1.5355372853600784</v>
          </cell>
          <cell r="BW215">
            <v>1.7373394543603808</v>
          </cell>
          <cell r="BX215">
            <v>1.8355372853600784</v>
          </cell>
          <cell r="BY215">
            <v>300</v>
          </cell>
          <cell r="BZ215">
            <v>0.77500000000000002</v>
          </cell>
          <cell r="CA215">
            <v>0.375</v>
          </cell>
          <cell r="CB215">
            <v>1.6364383698602296</v>
          </cell>
          <cell r="CC215">
            <v>10</v>
          </cell>
          <cell r="CD215">
            <v>1.4680355064323092</v>
          </cell>
          <cell r="CE215">
            <v>1851.6515347069023</v>
          </cell>
          <cell r="CF215">
            <v>4.0291352405645076E-2</v>
          </cell>
          <cell r="CG215">
            <v>1280.9441266046806</v>
          </cell>
          <cell r="CH215">
            <v>3132.5956613115832</v>
          </cell>
          <cell r="CI215">
            <v>2</v>
          </cell>
          <cell r="CJ215">
            <v>1</v>
          </cell>
          <cell r="CK215">
            <v>1.5</v>
          </cell>
          <cell r="CL215">
            <v>2650</v>
          </cell>
          <cell r="CM215">
            <v>1.7731673554593868</v>
          </cell>
          <cell r="CN215">
            <v>1.9</v>
          </cell>
          <cell r="CO215">
            <v>0</v>
          </cell>
          <cell r="CP215">
            <v>3</v>
          </cell>
          <cell r="CQ215">
            <v>3</v>
          </cell>
          <cell r="DV215" t="str">
            <v>300 mm</v>
          </cell>
          <cell r="DW215">
            <v>14.1</v>
          </cell>
          <cell r="DX215" t="str">
            <v>1</v>
          </cell>
          <cell r="DY215" t="str">
            <v>CS</v>
          </cell>
          <cell r="DZ215">
            <v>718.72</v>
          </cell>
          <cell r="EA215">
            <v>717.96</v>
          </cell>
        </row>
        <row r="216">
          <cell r="A216">
            <v>130</v>
          </cell>
          <cell r="B216" t="str">
            <v>C39</v>
          </cell>
          <cell r="C216" t="str">
            <v>C59</v>
          </cell>
          <cell r="D216">
            <v>0.13307331</v>
          </cell>
          <cell r="E216">
            <v>0.21119399999999997</v>
          </cell>
          <cell r="F216">
            <v>1.6391610399999998</v>
          </cell>
          <cell r="G216">
            <v>2.33</v>
          </cell>
          <cell r="K216">
            <v>0.22379700415379133</v>
          </cell>
          <cell r="L216">
            <v>11.855426262118538</v>
          </cell>
          <cell r="M216">
            <v>11.855426262118538</v>
          </cell>
          <cell r="N216">
            <v>172.96414188384855</v>
          </cell>
          <cell r="O216">
            <v>0.62985932396330446</v>
          </cell>
          <cell r="P216">
            <v>186.65285269302206</v>
          </cell>
          <cell r="Q216">
            <v>0.13307331</v>
          </cell>
          <cell r="R216">
            <v>0.21119399999999997</v>
          </cell>
          <cell r="S216">
            <v>1.8176162</v>
          </cell>
          <cell r="U216">
            <v>491</v>
          </cell>
          <cell r="V216">
            <v>158.4</v>
          </cell>
          <cell r="W216">
            <v>0.23923000000000003</v>
          </cell>
          <cell r="X216">
            <v>0.23923000000000003</v>
          </cell>
          <cell r="Y216">
            <v>0.11961500000000001</v>
          </cell>
          <cell r="AB216">
            <v>0</v>
          </cell>
          <cell r="AC216">
            <v>126.72000000000001</v>
          </cell>
          <cell r="AD216">
            <v>0.7201333333333334</v>
          </cell>
          <cell r="AE216">
            <v>2.8648855634624182</v>
          </cell>
          <cell r="AF216">
            <v>2.9845005634624182</v>
          </cell>
          <cell r="AG216">
            <v>3.5297854234624184</v>
          </cell>
          <cell r="AH216">
            <v>190.18263811648447</v>
          </cell>
          <cell r="AI216">
            <v>43.98</v>
          </cell>
          <cell r="AJ216">
            <v>6.78</v>
          </cell>
          <cell r="AK216">
            <v>12</v>
          </cell>
          <cell r="AL216">
            <v>0.30000000000000004</v>
          </cell>
          <cell r="AM216">
            <v>1.4E-2</v>
          </cell>
          <cell r="AN216">
            <v>0.22914304733276369</v>
          </cell>
          <cell r="AO216">
            <v>0.29245605468749997</v>
          </cell>
          <cell r="AP216">
            <v>0.76381015777587891</v>
          </cell>
          <cell r="AQ216">
            <v>3.2828089587393108</v>
          </cell>
          <cell r="AR216">
            <v>2.1963972576181372</v>
          </cell>
          <cell r="AS216">
            <v>4.6993816720654076</v>
          </cell>
          <cell r="AT216">
            <v>0.54927801526906617</v>
          </cell>
          <cell r="AU216">
            <v>0.77842106260182986</v>
          </cell>
          <cell r="AV216">
            <v>3.3133444165328445</v>
          </cell>
          <cell r="AW216">
            <v>234.20651575032778</v>
          </cell>
          <cell r="AX216">
            <v>0.812029663253373</v>
          </cell>
          <cell r="AY216">
            <v>236.32054976689</v>
          </cell>
          <cell r="AZ216" t="e">
            <v>#REF!</v>
          </cell>
          <cell r="BA216" t="e">
            <v>#REF!</v>
          </cell>
          <cell r="BB216" t="e">
            <v>#REF!</v>
          </cell>
          <cell r="BC216" t="e">
            <v>#REF!</v>
          </cell>
          <cell r="BD216" t="e">
            <v>#REF!</v>
          </cell>
          <cell r="BE216" t="e">
            <v>#REF!</v>
          </cell>
          <cell r="BF216" t="e">
            <v>#REF!</v>
          </cell>
          <cell r="BG216" t="e">
            <v>#REF!</v>
          </cell>
          <cell r="BH216" t="e">
            <v>#REF!</v>
          </cell>
          <cell r="BI216" t="e">
            <v>#REF!</v>
          </cell>
          <cell r="BJ216" t="e">
            <v>#REF!</v>
          </cell>
          <cell r="BK216" t="e">
            <v>#REF!</v>
          </cell>
          <cell r="BL216" t="e">
            <v>#REF!</v>
          </cell>
          <cell r="BM216" t="e">
            <v>#REF!</v>
          </cell>
          <cell r="BN216">
            <v>0.16000000000008185</v>
          </cell>
          <cell r="BO216">
            <v>717.8</v>
          </cell>
          <cell r="BP216">
            <v>714.82</v>
          </cell>
          <cell r="BQ216">
            <v>718.09999999999991</v>
          </cell>
          <cell r="BR216">
            <v>715.12</v>
          </cell>
          <cell r="BS216">
            <v>719.99733945436037</v>
          </cell>
          <cell r="BT216">
            <v>717.92207809623778</v>
          </cell>
          <cell r="BU216">
            <v>0</v>
          </cell>
          <cell r="BV216">
            <v>1.8973394543604627</v>
          </cell>
          <cell r="BW216">
            <v>2.8020780962377785</v>
          </cell>
          <cell r="BX216">
            <v>2.1973394543604625</v>
          </cell>
          <cell r="BY216">
            <v>300</v>
          </cell>
          <cell r="BZ216">
            <v>0.77500000000000002</v>
          </cell>
          <cell r="CA216">
            <v>0.375</v>
          </cell>
          <cell r="CB216">
            <v>2.3497087752991206</v>
          </cell>
          <cell r="CC216">
            <v>10</v>
          </cell>
          <cell r="CD216">
            <v>1.8269698126343095</v>
          </cell>
          <cell r="CE216">
            <v>2304.379861798313</v>
          </cell>
          <cell r="CF216">
            <v>2.0558974885761083E-2</v>
          </cell>
          <cell r="CG216">
            <v>694.28203198527092</v>
          </cell>
          <cell r="CH216">
            <v>2998.6618937835838</v>
          </cell>
          <cell r="CI216">
            <v>2</v>
          </cell>
          <cell r="CJ216">
            <v>1</v>
          </cell>
          <cell r="CK216">
            <v>1.5</v>
          </cell>
          <cell r="CL216">
            <v>2650</v>
          </cell>
          <cell r="CM216">
            <v>1.6973557889341038</v>
          </cell>
          <cell r="CN216">
            <v>1.9</v>
          </cell>
          <cell r="CO216">
            <v>0</v>
          </cell>
          <cell r="CP216">
            <v>3</v>
          </cell>
          <cell r="CQ216">
            <v>3</v>
          </cell>
          <cell r="DV216" t="str">
            <v>300 mm</v>
          </cell>
          <cell r="DW216">
            <v>43.98</v>
          </cell>
          <cell r="DX216" t="str">
            <v>1</v>
          </cell>
          <cell r="DY216" t="str">
            <v>CS</v>
          </cell>
          <cell r="DZ216">
            <v>717.8</v>
          </cell>
          <cell r="EA216">
            <v>714.81999999999994</v>
          </cell>
        </row>
        <row r="217">
          <cell r="A217">
            <v>131</v>
          </cell>
          <cell r="B217" t="str">
            <v>C59</v>
          </cell>
          <cell r="C217" t="str">
            <v>C61</v>
          </cell>
          <cell r="D217">
            <v>0</v>
          </cell>
          <cell r="E217">
            <v>0.23923000000000003</v>
          </cell>
          <cell r="F217">
            <v>1.8783910399999999</v>
          </cell>
          <cell r="G217">
            <v>2.33</v>
          </cell>
          <cell r="K217">
            <v>9.4310202318704364E-2</v>
          </cell>
          <cell r="L217">
            <v>11.949736464437242</v>
          </cell>
          <cell r="M217">
            <v>11.949736464437242</v>
          </cell>
          <cell r="N217">
            <v>172.19404100135128</v>
          </cell>
          <cell r="O217">
            <v>0.62903127503546485</v>
          </cell>
          <cell r="P217">
            <v>212.56515472590672</v>
          </cell>
          <cell r="Q217">
            <v>0</v>
          </cell>
          <cell r="R217">
            <v>0.23923000000000003</v>
          </cell>
          <cell r="S217">
            <v>2.0568461999999998</v>
          </cell>
          <cell r="U217">
            <v>527</v>
          </cell>
          <cell r="V217">
            <v>158.4</v>
          </cell>
          <cell r="W217">
            <v>0</v>
          </cell>
          <cell r="X217">
            <v>0.23923000000000003</v>
          </cell>
          <cell r="Y217">
            <v>0.11961500000000001</v>
          </cell>
          <cell r="AB217">
            <v>0</v>
          </cell>
          <cell r="AC217">
            <v>126.72000000000001</v>
          </cell>
          <cell r="AD217">
            <v>0.77293333333333336</v>
          </cell>
          <cell r="AE217">
            <v>3.0626469427823468</v>
          </cell>
          <cell r="AF217">
            <v>3.1822619427823469</v>
          </cell>
          <cell r="AG217">
            <v>3.7993158027823468</v>
          </cell>
          <cell r="AH217">
            <v>216.36447052868908</v>
          </cell>
          <cell r="AI217">
            <v>12.850000000000001</v>
          </cell>
          <cell r="AJ217">
            <v>1.17</v>
          </cell>
          <cell r="AK217">
            <v>16</v>
          </cell>
          <cell r="AL217">
            <v>0.36199999999999999</v>
          </cell>
          <cell r="AM217">
            <v>0.01</v>
          </cell>
          <cell r="AN217">
            <v>0.31581546211242673</v>
          </cell>
          <cell r="AO217">
            <v>0.33124414062499996</v>
          </cell>
          <cell r="AP217">
            <v>0.87241840362548817</v>
          </cell>
          <cell r="AQ217">
            <v>2.2710302760114809</v>
          </cell>
          <cell r="AR217">
            <v>1.1535319253102894</v>
          </cell>
          <cell r="AS217">
            <v>1.0791918313050397</v>
          </cell>
          <cell r="AT217">
            <v>0.26287352265855163</v>
          </cell>
          <cell r="AU217">
            <v>0.57868898477097841</v>
          </cell>
          <cell r="AV217">
            <v>2.1840583950549832</v>
          </cell>
          <cell r="AW217">
            <v>224.78703988189213</v>
          </cell>
          <cell r="AX217">
            <v>0.96253089431833594</v>
          </cell>
          <cell r="AY217">
            <v>133.86984246510897</v>
          </cell>
          <cell r="AZ217" t="str">
            <v>102°27'03''</v>
          </cell>
          <cell r="BA217" t="e">
            <v>#VALUE!</v>
          </cell>
          <cell r="BB217">
            <v>1E-3</v>
          </cell>
          <cell r="BC217" t="e">
            <v>#VALUE!</v>
          </cell>
          <cell r="BD217" t="e">
            <v>#VALUE!</v>
          </cell>
          <cell r="BE217" t="e">
            <v>#VALUE!</v>
          </cell>
          <cell r="BF217" t="e">
            <v>#VALUE!</v>
          </cell>
          <cell r="BG217" t="e">
            <v>#VALUE!</v>
          </cell>
          <cell r="BH217" t="e">
            <v>#VALUE!</v>
          </cell>
          <cell r="BI217" t="e">
            <v>#VALUE!</v>
          </cell>
          <cell r="BJ217" t="e">
            <v>#VALUE!</v>
          </cell>
          <cell r="BK217" t="e">
            <v>#VALUE!</v>
          </cell>
          <cell r="BL217" t="e">
            <v>#VALUE!</v>
          </cell>
          <cell r="BM217" t="e">
            <v>#VALUE!</v>
          </cell>
          <cell r="BN217">
            <v>6.0000000000059117E-2</v>
          </cell>
          <cell r="BO217">
            <v>714.76</v>
          </cell>
          <cell r="BP217">
            <v>714.61</v>
          </cell>
          <cell r="BQ217">
            <v>715.12199999999996</v>
          </cell>
          <cell r="BR217">
            <v>714.97199999999998</v>
          </cell>
          <cell r="BS217">
            <v>717.92207809623778</v>
          </cell>
          <cell r="BT217">
            <v>717.52854041212333</v>
          </cell>
          <cell r="BU217">
            <v>0</v>
          </cell>
          <cell r="BV217">
            <v>2.8000780962378258</v>
          </cell>
          <cell r="BW217">
            <v>2.5565404121233541</v>
          </cell>
          <cell r="BX217">
            <v>3.1620780962378259</v>
          </cell>
          <cell r="BY217">
            <v>400</v>
          </cell>
          <cell r="BZ217">
            <v>0.8</v>
          </cell>
          <cell r="CA217">
            <v>0.4</v>
          </cell>
          <cell r="CB217">
            <v>2.67830925418059</v>
          </cell>
          <cell r="CC217">
            <v>10</v>
          </cell>
          <cell r="CD217">
            <v>1.9247225971249338</v>
          </cell>
          <cell r="CE217">
            <v>5624.4494337792385</v>
          </cell>
          <cell r="CF217">
            <v>1.7153881730764441E-2</v>
          </cell>
          <cell r="CG217">
            <v>601.62041390323589</v>
          </cell>
          <cell r="CH217">
            <v>6226.0698476824746</v>
          </cell>
          <cell r="CI217">
            <v>4</v>
          </cell>
          <cell r="CJ217">
            <v>1</v>
          </cell>
          <cell r="CK217">
            <v>0</v>
          </cell>
          <cell r="CL217">
            <v>0</v>
          </cell>
          <cell r="CM217">
            <v>0</v>
          </cell>
          <cell r="CN217">
            <v>0</v>
          </cell>
          <cell r="CO217">
            <v>0.98548405686206642</v>
          </cell>
          <cell r="CP217">
            <v>3</v>
          </cell>
          <cell r="CQ217">
            <v>3</v>
          </cell>
          <cell r="DV217" t="str">
            <v>400 mm</v>
          </cell>
          <cell r="DW217">
            <v>12.850000000000001</v>
          </cell>
          <cell r="DX217" t="str">
            <v>-</v>
          </cell>
          <cell r="DY217" t="str">
            <v>PVC</v>
          </cell>
          <cell r="DZ217">
            <v>714.76</v>
          </cell>
          <cell r="EA217">
            <v>714.61</v>
          </cell>
        </row>
        <row r="218">
          <cell r="A218">
            <v>132</v>
          </cell>
          <cell r="B218" t="str">
            <v>C61</v>
          </cell>
          <cell r="C218" t="str">
            <v>ALIV61</v>
          </cell>
          <cell r="D218">
            <v>7.0000000000000007E-2</v>
          </cell>
          <cell r="E218">
            <v>1.12752191</v>
          </cell>
          <cell r="F218">
            <v>3.0759129500000002</v>
          </cell>
          <cell r="G218">
            <v>2.33</v>
          </cell>
          <cell r="K218">
            <v>9.9738472878026591E-2</v>
          </cell>
          <cell r="L218">
            <v>12.049474937315269</v>
          </cell>
          <cell r="M218">
            <v>12.049474937315269</v>
          </cell>
          <cell r="N218">
            <v>171.38975089166391</v>
          </cell>
          <cell r="O218">
            <v>0.63014541427955362</v>
          </cell>
          <cell r="P218">
            <v>341.89807854683681</v>
          </cell>
          <cell r="Q218">
            <v>7.0000000000000007E-2</v>
          </cell>
          <cell r="R218">
            <v>1.12752191</v>
          </cell>
          <cell r="S218">
            <v>3.2543681099999997</v>
          </cell>
          <cell r="U218">
            <v>1082</v>
          </cell>
          <cell r="V218">
            <v>158.4</v>
          </cell>
          <cell r="W218">
            <v>7.0000000000000007E-2</v>
          </cell>
          <cell r="X218">
            <v>0.30923</v>
          </cell>
          <cell r="Y218">
            <v>0.154615</v>
          </cell>
          <cell r="AB218">
            <v>0</v>
          </cell>
          <cell r="AC218">
            <v>126.72000000000001</v>
          </cell>
          <cell r="AD218">
            <v>1.5869333333333335</v>
          </cell>
          <cell r="AE218">
            <v>5.9949133048749363</v>
          </cell>
          <cell r="AF218">
            <v>6.1495283048749361</v>
          </cell>
          <cell r="AG218">
            <v>7.1258387378749362</v>
          </cell>
          <cell r="AH218">
            <v>349.02391728471173</v>
          </cell>
          <cell r="AI218">
            <v>17.55</v>
          </cell>
          <cell r="AJ218">
            <v>3.3</v>
          </cell>
          <cell r="AK218">
            <v>16</v>
          </cell>
          <cell r="AL218">
            <v>0.4</v>
          </cell>
          <cell r="AM218">
            <v>1.4E-2</v>
          </cell>
          <cell r="AN218">
            <v>0.35925636291503915</v>
          </cell>
          <cell r="AO218">
            <v>0.38457031250000001</v>
          </cell>
          <cell r="AP218">
            <v>0.89814090728759788</v>
          </cell>
          <cell r="AQ218">
            <v>2.9343443825469868</v>
          </cell>
          <cell r="AR218">
            <v>1.3350905730779161</v>
          </cell>
          <cell r="AS218">
            <v>3.4279003962582029</v>
          </cell>
          <cell r="AT218">
            <v>0.43885713330199067</v>
          </cell>
          <cell r="AU218">
            <v>0.79811349621702976</v>
          </cell>
          <cell r="AV218">
            <v>2.800278309764308</v>
          </cell>
          <cell r="AW218">
            <v>351.89335063849575</v>
          </cell>
          <cell r="AX218">
            <v>0.99184573010948474</v>
          </cell>
          <cell r="AY218">
            <v>216.52394858313784</v>
          </cell>
          <cell r="AZ218" t="str">
            <v>82°39'15''</v>
          </cell>
          <cell r="BA218" t="e">
            <v>#VALUE!</v>
          </cell>
          <cell r="BB218">
            <v>0.219</v>
          </cell>
          <cell r="BC218" t="e">
            <v>#VALUE!</v>
          </cell>
          <cell r="BD218" t="e">
            <v>#VALUE!</v>
          </cell>
          <cell r="BE218" t="e">
            <v>#VALUE!</v>
          </cell>
          <cell r="BF218" t="e">
            <v>#VALUE!</v>
          </cell>
          <cell r="BG218" t="e">
            <v>#VALUE!</v>
          </cell>
          <cell r="BH218" t="e">
            <v>#VALUE!</v>
          </cell>
          <cell r="BI218" t="e">
            <v>#VALUE!</v>
          </cell>
          <cell r="BJ218" t="e">
            <v>#VALUE!</v>
          </cell>
          <cell r="BK218" t="e">
            <v>#VALUE!</v>
          </cell>
          <cell r="BL218" t="e">
            <v>#VALUE!</v>
          </cell>
          <cell r="BM218" t="e">
            <v>#VALUE!</v>
          </cell>
          <cell r="BN218">
            <v>2.9999999999972715E-2</v>
          </cell>
          <cell r="BO218">
            <v>714.58</v>
          </cell>
          <cell r="BP218">
            <v>714</v>
          </cell>
          <cell r="BQ218">
            <v>714.98</v>
          </cell>
          <cell r="BR218">
            <v>714.4</v>
          </cell>
          <cell r="BS218">
            <v>717.52854041212333</v>
          </cell>
          <cell r="BT218">
            <v>716.6</v>
          </cell>
          <cell r="BU218">
            <v>0</v>
          </cell>
          <cell r="BV218">
            <v>2.5485404121233159</v>
          </cell>
          <cell r="BW218">
            <v>2.2000000000000455</v>
          </cell>
          <cell r="BX218">
            <v>2.9485404121233159</v>
          </cell>
          <cell r="BY218">
            <v>400</v>
          </cell>
          <cell r="BZ218">
            <v>0.9</v>
          </cell>
          <cell r="CA218">
            <v>0.5</v>
          </cell>
          <cell r="CB218">
            <v>2.3742702060616807</v>
          </cell>
          <cell r="CC218">
            <v>10</v>
          </cell>
          <cell r="CD218">
            <v>1.6881111956001693</v>
          </cell>
          <cell r="CE218">
            <v>2871.4771437158884</v>
          </cell>
          <cell r="CF218">
            <v>2.6747536349046586E-2</v>
          </cell>
          <cell r="CG218">
            <v>931.75820125074699</v>
          </cell>
          <cell r="CH218">
            <v>3803.2353449666352</v>
          </cell>
          <cell r="CI218">
            <v>2</v>
          </cell>
          <cell r="CJ218">
            <v>1</v>
          </cell>
          <cell r="CK218">
            <v>1.5</v>
          </cell>
          <cell r="CL218">
            <v>3059</v>
          </cell>
          <cell r="CM218">
            <v>1.8649405091369575</v>
          </cell>
          <cell r="CN218">
            <v>1.9</v>
          </cell>
          <cell r="CO218">
            <v>0</v>
          </cell>
          <cell r="CP218">
            <v>3</v>
          </cell>
          <cell r="CQ218">
            <v>3</v>
          </cell>
          <cell r="DV218" t="str">
            <v>400 mm</v>
          </cell>
          <cell r="DW218">
            <v>17.55</v>
          </cell>
          <cell r="DX218" t="str">
            <v>1</v>
          </cell>
          <cell r="DY218" t="str">
            <v>CS</v>
          </cell>
          <cell r="DZ218">
            <v>714.58</v>
          </cell>
          <cell r="EA218">
            <v>714</v>
          </cell>
        </row>
        <row r="219">
          <cell r="A219">
            <v>133</v>
          </cell>
          <cell r="B219" t="str">
            <v>ALIV61</v>
          </cell>
          <cell r="C219" t="str">
            <v>C63</v>
          </cell>
          <cell r="D219">
            <v>7.0000000000000007E-2</v>
          </cell>
          <cell r="F219">
            <v>7.0000000000000007E-2</v>
          </cell>
          <cell r="G219">
            <v>2.33</v>
          </cell>
          <cell r="K219">
            <v>0.27229646035793387</v>
          </cell>
          <cell r="L219">
            <v>12.222032924795176</v>
          </cell>
          <cell r="M219">
            <v>12.222032924795176</v>
          </cell>
          <cell r="N219">
            <v>170.02223013081965</v>
          </cell>
          <cell r="O219">
            <v>0.62884641944891695</v>
          </cell>
          <cell r="P219">
            <v>7.4842509451139989</v>
          </cell>
          <cell r="Q219">
            <v>7.0000000000000007E-2</v>
          </cell>
          <cell r="R219">
            <v>0</v>
          </cell>
          <cell r="S219">
            <v>3.3243681099999995</v>
          </cell>
          <cell r="U219">
            <v>1082</v>
          </cell>
          <cell r="V219">
            <v>158.4</v>
          </cell>
          <cell r="W219">
            <v>7.0000000000000007E-2</v>
          </cell>
          <cell r="X219">
            <v>0.47904000000000002</v>
          </cell>
          <cell r="Y219">
            <v>0.23952000000000001</v>
          </cell>
          <cell r="AB219">
            <v>0</v>
          </cell>
          <cell r="AC219">
            <v>126.72000000000001</v>
          </cell>
          <cell r="AD219">
            <v>1.5869333333333335</v>
          </cell>
          <cell r="AE219">
            <v>5.9949133048749363</v>
          </cell>
          <cell r="AF219">
            <v>6.2344333048749361</v>
          </cell>
          <cell r="AG219">
            <v>7.2317437378749361</v>
          </cell>
          <cell r="AH219">
            <v>14.715994682988935</v>
          </cell>
          <cell r="AI219">
            <v>20.76</v>
          </cell>
          <cell r="AJ219">
            <v>3.81</v>
          </cell>
          <cell r="AK219">
            <v>12</v>
          </cell>
          <cell r="AL219">
            <v>0.30000000000000004</v>
          </cell>
          <cell r="AM219">
            <v>1.4E-2</v>
          </cell>
          <cell r="AN219">
            <v>6.621379852294923E-2</v>
          </cell>
          <cell r="AO219">
            <v>9.1406250000000022E-2</v>
          </cell>
          <cell r="AP219">
            <v>0.22071266174316406</v>
          </cell>
          <cell r="AQ219">
            <v>1.2704338172951819</v>
          </cell>
          <cell r="AR219">
            <v>1.8783717320043145</v>
          </cell>
          <cell r="AS219">
            <v>0.92908206355365319</v>
          </cell>
          <cell r="AT219">
            <v>8.226310316652434E-2</v>
          </cell>
          <cell r="AU219">
            <v>0.14847690168947358</v>
          </cell>
          <cell r="AV219">
            <v>2.4837862772569363</v>
          </cell>
          <cell r="AW219">
            <v>175.56850623864452</v>
          </cell>
          <cell r="AX219">
            <v>8.3819102857695713E-2</v>
          </cell>
          <cell r="AY219">
            <v>216.49554994059591</v>
          </cell>
          <cell r="AZ219" t="b">
            <v>0</v>
          </cell>
          <cell r="BA219">
            <v>0</v>
          </cell>
          <cell r="BB219">
            <v>0</v>
          </cell>
          <cell r="BC219">
            <v>0</v>
          </cell>
          <cell r="BD219">
            <v>0</v>
          </cell>
          <cell r="BE219">
            <v>0</v>
          </cell>
          <cell r="BF219">
            <v>0</v>
          </cell>
          <cell r="BG219">
            <v>9.5230742067989663E-2</v>
          </cell>
          <cell r="BH219">
            <v>3.9999999999999991</v>
          </cell>
          <cell r="BI219">
            <v>1.2</v>
          </cell>
          <cell r="BJ219">
            <v>0.11919831935737897</v>
          </cell>
          <cell r="BK219">
            <v>0.21060456935737898</v>
          </cell>
          <cell r="BL219">
            <v>3.3156722108261473E-4</v>
          </cell>
          <cell r="BM219">
            <v>0.25312336389415391</v>
          </cell>
          <cell r="BN219">
            <v>0.28999999999996362</v>
          </cell>
          <cell r="BO219">
            <v>714.32</v>
          </cell>
          <cell r="BP219">
            <v>713.53</v>
          </cell>
          <cell r="BQ219">
            <v>714.62</v>
          </cell>
          <cell r="BR219">
            <v>713.82999999999993</v>
          </cell>
          <cell r="BS219">
            <v>716.6</v>
          </cell>
          <cell r="BT219">
            <v>716.04096664480971</v>
          </cell>
          <cell r="BU219" t="b">
            <v>0</v>
          </cell>
          <cell r="BV219">
            <v>1.9800000000000182</v>
          </cell>
          <cell r="BW219">
            <v>2.2109666448097869</v>
          </cell>
          <cell r="BX219">
            <v>2.280000000000018</v>
          </cell>
          <cell r="BY219">
            <v>300</v>
          </cell>
          <cell r="BZ219">
            <v>0.77500000000000002</v>
          </cell>
          <cell r="CA219">
            <v>0.375</v>
          </cell>
          <cell r="CB219">
            <v>2.0954833224049025</v>
          </cell>
          <cell r="CC219">
            <v>10</v>
          </cell>
          <cell r="CD219">
            <v>1.7127247056813006</v>
          </cell>
          <cell r="CE219">
            <v>2160.2810803346456</v>
          </cell>
          <cell r="CF219">
            <v>2.5527996036452172E-2</v>
          </cell>
          <cell r="CG219">
            <v>838.45741078556807</v>
          </cell>
          <cell r="CH219">
            <v>2998.7384911202134</v>
          </cell>
          <cell r="CI219">
            <v>2</v>
          </cell>
          <cell r="CJ219">
            <v>1</v>
          </cell>
          <cell r="CK219">
            <v>1.5</v>
          </cell>
          <cell r="CL219">
            <v>2650</v>
          </cell>
          <cell r="CM219">
            <v>1.6973991459171018</v>
          </cell>
          <cell r="CN219">
            <v>1.9</v>
          </cell>
          <cell r="CO219">
            <v>0</v>
          </cell>
          <cell r="CP219">
            <v>3</v>
          </cell>
          <cell r="CQ219">
            <v>3</v>
          </cell>
          <cell r="DV219" t="str">
            <v>300 mm</v>
          </cell>
          <cell r="DW219">
            <v>20.76</v>
          </cell>
          <cell r="DX219" t="str">
            <v>1</v>
          </cell>
          <cell r="DY219" t="str">
            <v>CS</v>
          </cell>
          <cell r="DZ219">
            <v>714.32</v>
          </cell>
          <cell r="EA219">
            <v>713.53000000000009</v>
          </cell>
        </row>
        <row r="220">
          <cell r="A220">
            <v>134</v>
          </cell>
          <cell r="B220" t="str">
            <v>ALIV61</v>
          </cell>
          <cell r="C220" t="str">
            <v>BOT 61</v>
          </cell>
          <cell r="E220">
            <v>0</v>
          </cell>
          <cell r="F220">
            <v>3.0759129500000002</v>
          </cell>
          <cell r="G220">
            <v>2.33</v>
          </cell>
          <cell r="K220">
            <v>3.5191722603950974E-2</v>
          </cell>
          <cell r="L220">
            <v>12.08466665991922</v>
          </cell>
          <cell r="M220">
            <v>12.08466665991922</v>
          </cell>
          <cell r="N220">
            <v>171.10841225318762</v>
          </cell>
          <cell r="O220">
            <v>0.63051204819277096</v>
          </cell>
          <cell r="P220">
            <v>341.89807854683681</v>
          </cell>
          <cell r="Q220">
            <v>0</v>
          </cell>
          <cell r="R220">
            <v>0</v>
          </cell>
          <cell r="V220">
            <v>158.4</v>
          </cell>
          <cell r="W220">
            <v>0</v>
          </cell>
          <cell r="X220">
            <v>0.30923</v>
          </cell>
          <cell r="Y220">
            <v>0.154615</v>
          </cell>
          <cell r="AB220">
            <v>0</v>
          </cell>
          <cell r="AC220">
            <v>0</v>
          </cell>
          <cell r="AD220">
            <v>0</v>
          </cell>
          <cell r="AE220">
            <v>0</v>
          </cell>
          <cell r="AF220">
            <v>0</v>
          </cell>
          <cell r="AG220">
            <v>0</v>
          </cell>
          <cell r="AH220">
            <v>341.89807854683681</v>
          </cell>
          <cell r="AI220">
            <v>6.64</v>
          </cell>
          <cell r="AJ220">
            <v>4.07</v>
          </cell>
          <cell r="AK220">
            <v>16</v>
          </cell>
          <cell r="AL220">
            <v>0.4</v>
          </cell>
          <cell r="AM220">
            <v>1.4E-2</v>
          </cell>
          <cell r="AN220">
            <v>0.32262020111083989</v>
          </cell>
          <cell r="AO220">
            <v>0.38339843750000002</v>
          </cell>
          <cell r="AP220">
            <v>0.80655050277709972</v>
          </cell>
          <cell r="AQ220">
            <v>3.1480826805990847</v>
          </cell>
          <cell r="AR220">
            <v>1.7129961325817789</v>
          </cell>
          <cell r="AS220">
            <v>3.9195558377653583</v>
          </cell>
          <cell r="AT220">
            <v>0.50511847930111708</v>
          </cell>
          <cell r="AU220">
            <v>0.82773868041195697</v>
          </cell>
          <cell r="AV220">
            <v>3.1098642448883442</v>
          </cell>
          <cell r="AW220">
            <v>390.79706661611175</v>
          </cell>
          <cell r="AX220">
            <v>0.87487370749046733</v>
          </cell>
          <cell r="AY220">
            <v>260.50272354810386</v>
          </cell>
          <cell r="AZ220" t="str">
            <v>43°58'44''</v>
          </cell>
          <cell r="BA220" t="e">
            <v>#VALUE!</v>
          </cell>
          <cell r="BB220">
            <v>0.03</v>
          </cell>
          <cell r="BC220" t="e">
            <v>#VALUE!</v>
          </cell>
          <cell r="BD220" t="e">
            <v>#VALUE!</v>
          </cell>
          <cell r="BE220" t="e">
            <v>#VALUE!</v>
          </cell>
          <cell r="BF220" t="e">
            <v>#VALUE!</v>
          </cell>
          <cell r="BG220" t="e">
            <v>#VALUE!</v>
          </cell>
          <cell r="BH220" t="e">
            <v>#VALUE!</v>
          </cell>
          <cell r="BI220" t="e">
            <v>#VALUE!</v>
          </cell>
          <cell r="BJ220" t="e">
            <v>#VALUE!</v>
          </cell>
          <cell r="BK220" t="e">
            <v>#VALUE!</v>
          </cell>
          <cell r="BL220" t="e">
            <v>#VALUE!</v>
          </cell>
          <cell r="BM220" t="e">
            <v>#VALUE!</v>
          </cell>
          <cell r="BN220">
            <v>0.20000000000004547</v>
          </cell>
          <cell r="BO220">
            <v>713.8</v>
          </cell>
          <cell r="BP220">
            <v>713.53</v>
          </cell>
          <cell r="BQ220">
            <v>714.19999999999993</v>
          </cell>
          <cell r="BR220">
            <v>713.93</v>
          </cell>
          <cell r="BS220">
            <v>716.6</v>
          </cell>
          <cell r="BT220">
            <v>716.2</v>
          </cell>
          <cell r="BU220">
            <v>0</v>
          </cell>
          <cell r="BV220">
            <v>2.4000000000000909</v>
          </cell>
          <cell r="BW220">
            <v>2.2700000000000955</v>
          </cell>
          <cell r="BX220">
            <v>2.8000000000000909</v>
          </cell>
          <cell r="BY220">
            <v>400</v>
          </cell>
          <cell r="BZ220">
            <v>0.9</v>
          </cell>
          <cell r="CA220">
            <v>0.5</v>
          </cell>
          <cell r="CB220">
            <v>2.3350000000000932</v>
          </cell>
          <cell r="CC220">
            <v>10</v>
          </cell>
          <cell r="CD220">
            <v>1.6714504857563912</v>
          </cell>
          <cell r="CE220">
            <v>2843.1372762716219</v>
          </cell>
          <cell r="CF220">
            <v>2.7605416067285615E-2</v>
          </cell>
          <cell r="CG220">
            <v>957.75222820364456</v>
          </cell>
          <cell r="CH220">
            <v>3800.8895044752662</v>
          </cell>
          <cell r="CI220">
            <v>2</v>
          </cell>
          <cell r="CJ220">
            <v>1</v>
          </cell>
          <cell r="CK220">
            <v>1.5</v>
          </cell>
          <cell r="CL220">
            <v>3059</v>
          </cell>
          <cell r="CM220">
            <v>1.8637902114131739</v>
          </cell>
          <cell r="CN220">
            <v>1.9</v>
          </cell>
          <cell r="CO220">
            <v>0</v>
          </cell>
          <cell r="CP220">
            <v>3</v>
          </cell>
          <cell r="CQ220">
            <v>3</v>
          </cell>
          <cell r="DV220" t="str">
            <v>400 mm</v>
          </cell>
          <cell r="DW220">
            <v>6.64</v>
          </cell>
          <cell r="DX220" t="str">
            <v>1</v>
          </cell>
          <cell r="DY220" t="str">
            <v>CS</v>
          </cell>
          <cell r="DZ220">
            <v>713.8</v>
          </cell>
          <cell r="EA220">
            <v>713.53</v>
          </cell>
        </row>
        <row r="221">
          <cell r="A221">
            <v>135</v>
          </cell>
          <cell r="B221" t="str">
            <v>C63</v>
          </cell>
          <cell r="C221" t="str">
            <v>C65</v>
          </cell>
          <cell r="D221">
            <v>0.29686658999999999</v>
          </cell>
          <cell r="E221">
            <v>0.76393873999999995</v>
          </cell>
          <cell r="F221">
            <v>1.1308053300000001</v>
          </cell>
          <cell r="G221">
            <v>2.33</v>
          </cell>
          <cell r="K221">
            <v>0.5225001171910626</v>
          </cell>
          <cell r="L221">
            <v>12.744533041986239</v>
          </cell>
          <cell r="M221">
            <v>12.744533041986239</v>
          </cell>
          <cell r="N221">
            <v>166.05701873786575</v>
          </cell>
          <cell r="O221">
            <v>0.62867849605143022</v>
          </cell>
          <cell r="P221">
            <v>110.74433902150041</v>
          </cell>
          <cell r="Q221">
            <v>0.29686658999999999</v>
          </cell>
          <cell r="R221">
            <v>0.76393873999999995</v>
          </cell>
          <cell r="S221">
            <v>4.3851734399999991</v>
          </cell>
          <cell r="U221">
            <v>1297</v>
          </cell>
          <cell r="V221">
            <v>158.4</v>
          </cell>
          <cell r="W221">
            <v>0.29686658999999999</v>
          </cell>
          <cell r="X221">
            <v>0.91711659000000001</v>
          </cell>
          <cell r="Y221">
            <v>0.458558295</v>
          </cell>
          <cell r="AB221">
            <v>0</v>
          </cell>
          <cell r="AC221">
            <v>126.72000000000001</v>
          </cell>
          <cell r="AD221">
            <v>1.902266666666667</v>
          </cell>
          <cell r="AE221">
            <v>7.0846880812384017</v>
          </cell>
          <cell r="AF221">
            <v>7.5432463762384021</v>
          </cell>
          <cell r="AG221">
            <v>8.8587984082384015</v>
          </cell>
          <cell r="AH221">
            <v>119.60313742973881</v>
          </cell>
          <cell r="AI221">
            <v>63.11</v>
          </cell>
          <cell r="AJ221">
            <v>2.5</v>
          </cell>
          <cell r="AK221">
            <v>12</v>
          </cell>
          <cell r="AL221">
            <v>0.30000000000000004</v>
          </cell>
          <cell r="AM221">
            <v>1.4E-2</v>
          </cell>
          <cell r="AN221">
            <v>0.23496608734130867</v>
          </cell>
          <cell r="AO221">
            <v>0.26367187500000006</v>
          </cell>
          <cell r="AP221">
            <v>0.78322029113769542</v>
          </cell>
          <cell r="AQ221">
            <v>2.0136862951606562</v>
          </cell>
          <cell r="AR221">
            <v>1.3105647812413179</v>
          </cell>
          <cell r="AS221">
            <v>1.7662341931761947</v>
          </cell>
          <cell r="AT221">
            <v>0.20667341974097092</v>
          </cell>
          <cell r="AU221">
            <v>0.44163950708227961</v>
          </cell>
          <cell r="AV221">
            <v>2.0119711073809214</v>
          </cell>
          <cell r="AW221">
            <v>142.21785712911355</v>
          </cell>
          <cell r="AX221">
            <v>0.84098537162711007</v>
          </cell>
          <cell r="AY221">
            <v>212.93707005433845</v>
          </cell>
          <cell r="AZ221" t="str">
            <v>03°33'31''</v>
          </cell>
          <cell r="BA221" t="e">
            <v>#VALUE!</v>
          </cell>
          <cell r="BB221">
            <v>0.29299999999999998</v>
          </cell>
          <cell r="BC221" t="e">
            <v>#VALUE!</v>
          </cell>
          <cell r="BD221" t="e">
            <v>#VALUE!</v>
          </cell>
          <cell r="BE221" t="e">
            <v>#VALUE!</v>
          </cell>
          <cell r="BF221" t="e">
            <v>#VALUE!</v>
          </cell>
          <cell r="BG221" t="e">
            <v>#VALUE!</v>
          </cell>
          <cell r="BH221" t="e">
            <v>#VALUE!</v>
          </cell>
          <cell r="BI221" t="e">
            <v>#VALUE!</v>
          </cell>
          <cell r="BJ221" t="e">
            <v>#VALUE!</v>
          </cell>
          <cell r="BK221" t="e">
            <v>#VALUE!</v>
          </cell>
          <cell r="BL221" t="e">
            <v>#VALUE!</v>
          </cell>
          <cell r="BM221" t="e">
            <v>#VALUE!</v>
          </cell>
          <cell r="BN221">
            <v>2.9999999999972715E-2</v>
          </cell>
          <cell r="BO221">
            <v>713.5</v>
          </cell>
          <cell r="BP221">
            <v>711.92</v>
          </cell>
          <cell r="BQ221">
            <v>713.8</v>
          </cell>
          <cell r="BR221">
            <v>712.21999999999991</v>
          </cell>
          <cell r="BS221">
            <v>716.04096664480971</v>
          </cell>
          <cell r="BT221">
            <v>714.55346892869454</v>
          </cell>
          <cell r="BU221">
            <v>0</v>
          </cell>
          <cell r="BV221">
            <v>2.2409666448097596</v>
          </cell>
          <cell r="BW221">
            <v>2.3334689286946286</v>
          </cell>
          <cell r="BX221">
            <v>2.5409666448097594</v>
          </cell>
          <cell r="BY221">
            <v>300</v>
          </cell>
          <cell r="BZ221">
            <v>0.77500000000000002</v>
          </cell>
          <cell r="CA221">
            <v>0.375</v>
          </cell>
          <cell r="CB221">
            <v>2.2872177867521941</v>
          </cell>
          <cell r="CC221">
            <v>10</v>
          </cell>
          <cell r="CD221">
            <v>1.8001522984887794</v>
          </cell>
          <cell r="CE221">
            <v>2270.554595987629</v>
          </cell>
          <cell r="CF221">
            <v>2.1638977981345509E-2</v>
          </cell>
          <cell r="CG221">
            <v>725.57579288459283</v>
          </cell>
          <cell r="CH221">
            <v>2996.1303888722218</v>
          </cell>
          <cell r="CI221">
            <v>2</v>
          </cell>
          <cell r="CJ221">
            <v>1</v>
          </cell>
          <cell r="CK221">
            <v>1.5</v>
          </cell>
          <cell r="CL221">
            <v>2650</v>
          </cell>
          <cell r="CM221">
            <v>1.695922861625786</v>
          </cell>
          <cell r="CN221">
            <v>1.9</v>
          </cell>
          <cell r="CO221">
            <v>0</v>
          </cell>
          <cell r="CP221">
            <v>3</v>
          </cell>
          <cell r="CQ221">
            <v>3</v>
          </cell>
          <cell r="DV221" t="str">
            <v>300 mm</v>
          </cell>
          <cell r="DW221">
            <v>63.11</v>
          </cell>
          <cell r="DX221" t="str">
            <v>1</v>
          </cell>
          <cell r="DY221" t="str">
            <v>CS</v>
          </cell>
          <cell r="DZ221">
            <v>713.5</v>
          </cell>
          <cell r="EA221">
            <v>711.92</v>
          </cell>
        </row>
        <row r="222">
          <cell r="A222">
            <v>136</v>
          </cell>
          <cell r="B222" t="str">
            <v>C65</v>
          </cell>
          <cell r="C222" t="str">
            <v>C67</v>
          </cell>
          <cell r="D222">
            <v>3.7168020000000003E-2</v>
          </cell>
          <cell r="E222">
            <v>0</v>
          </cell>
          <cell r="F222">
            <v>1.16797335</v>
          </cell>
          <cell r="G222">
            <v>2.33</v>
          </cell>
          <cell r="K222">
            <v>0.13699667856854755</v>
          </cell>
          <cell r="L222">
            <v>12.881529720554786</v>
          </cell>
          <cell r="M222">
            <v>12.881529720554786</v>
          </cell>
          <cell r="N222">
            <v>165.05866067931612</v>
          </cell>
          <cell r="O222">
            <v>0.62964680167126841</v>
          </cell>
          <cell r="P222">
            <v>114.60716145262178</v>
          </cell>
          <cell r="Q222">
            <v>3.7168020000000003E-2</v>
          </cell>
          <cell r="R222">
            <v>0</v>
          </cell>
          <cell r="S222">
            <v>4.4223414599999993</v>
          </cell>
          <cell r="U222">
            <v>1324</v>
          </cell>
          <cell r="V222">
            <v>158.4</v>
          </cell>
          <cell r="W222">
            <v>3.7168020000000003E-2</v>
          </cell>
          <cell r="X222">
            <v>0.95428460999999998</v>
          </cell>
          <cell r="Y222">
            <v>0.47714230499999999</v>
          </cell>
          <cell r="AB222">
            <v>0</v>
          </cell>
          <cell r="AC222">
            <v>126.72000000000001</v>
          </cell>
          <cell r="AD222">
            <v>1.9418666666666671</v>
          </cell>
          <cell r="AE222">
            <v>7.2200592898357376</v>
          </cell>
          <cell r="AF222">
            <v>7.6972015948357377</v>
          </cell>
          <cell r="AG222">
            <v>9.0239040328357376</v>
          </cell>
          <cell r="AH222">
            <v>123.63106548545753</v>
          </cell>
          <cell r="AI222">
            <v>16.940000000000001</v>
          </cell>
          <cell r="AJ222">
            <v>2.6</v>
          </cell>
          <cell r="AK222">
            <v>12</v>
          </cell>
          <cell r="AL222">
            <v>0.30000000000000004</v>
          </cell>
          <cell r="AM222">
            <v>1.4E-2</v>
          </cell>
          <cell r="AN222">
            <v>0.23730382919311527</v>
          </cell>
          <cell r="AO222">
            <v>0.26689453125000007</v>
          </cell>
          <cell r="AP222">
            <v>0.79101276397705078</v>
          </cell>
          <cell r="AQ222">
            <v>2.0615736733842658</v>
          </cell>
          <cell r="AR222">
            <v>1.3264066687854903</v>
          </cell>
          <cell r="AS222">
            <v>1.8506847265189792</v>
          </cell>
          <cell r="AT222">
            <v>0.21662008209944422</v>
          </cell>
          <cell r="AU222">
            <v>0.45392391129255949</v>
          </cell>
          <cell r="AV222">
            <v>2.0518159874640407</v>
          </cell>
          <cell r="AW222">
            <v>145.03432573654018</v>
          </cell>
          <cell r="AX222">
            <v>0.85242624363309405</v>
          </cell>
          <cell r="AY222">
            <v>202.58573567495012</v>
          </cell>
          <cell r="AZ222" t="str">
            <v>10°21'05''</v>
          </cell>
          <cell r="BA222" t="e">
            <v>#VALUE!</v>
          </cell>
          <cell r="BB222">
            <v>1.2E-2</v>
          </cell>
          <cell r="BC222" t="e">
            <v>#VALUE!</v>
          </cell>
          <cell r="BD222" t="e">
            <v>#VALUE!</v>
          </cell>
          <cell r="BE222" t="e">
            <v>#VALUE!</v>
          </cell>
          <cell r="BF222" t="e">
            <v>#VALUE!</v>
          </cell>
          <cell r="BG222" t="e">
            <v>#VALUE!</v>
          </cell>
          <cell r="BH222" t="e">
            <v>#VALUE!</v>
          </cell>
          <cell r="BI222" t="e">
            <v>#VALUE!</v>
          </cell>
          <cell r="BJ222" t="e">
            <v>#VALUE!</v>
          </cell>
          <cell r="BK222" t="e">
            <v>#VALUE!</v>
          </cell>
          <cell r="BL222" t="e">
            <v>#VALUE!</v>
          </cell>
          <cell r="BM222" t="e">
            <v>#VALUE!</v>
          </cell>
          <cell r="BN222">
            <v>2.9999999999972715E-2</v>
          </cell>
          <cell r="BO222">
            <v>711.89</v>
          </cell>
          <cell r="BP222">
            <v>711.45</v>
          </cell>
          <cell r="BQ222">
            <v>712.18999999999994</v>
          </cell>
          <cell r="BR222">
            <v>711.75</v>
          </cell>
          <cell r="BS222">
            <v>714.55346892869454</v>
          </cell>
          <cell r="BT222">
            <v>713.82613252246881</v>
          </cell>
          <cell r="BU222">
            <v>0</v>
          </cell>
          <cell r="BV222">
            <v>2.3634689286946013</v>
          </cell>
          <cell r="BW222">
            <v>2.0761325224688107</v>
          </cell>
          <cell r="BX222">
            <v>2.6634689286946012</v>
          </cell>
          <cell r="BY222">
            <v>300</v>
          </cell>
          <cell r="BZ222">
            <v>0.77500000000000002</v>
          </cell>
          <cell r="CA222">
            <v>0.375</v>
          </cell>
          <cell r="CB222">
            <v>2.219800725581706</v>
          </cell>
          <cell r="CC222">
            <v>10</v>
          </cell>
          <cell r="CD222">
            <v>1.7703143912512485</v>
          </cell>
          <cell r="CE222">
            <v>2232.9196706150906</v>
          </cell>
          <cell r="CF222">
            <v>2.2900462149187839E-2</v>
          </cell>
          <cell r="CG222">
            <v>762.13209442374864</v>
          </cell>
          <cell r="CH222">
            <v>2995.0517650388392</v>
          </cell>
          <cell r="CI222">
            <v>2</v>
          </cell>
          <cell r="CJ222">
            <v>1</v>
          </cell>
          <cell r="CK222">
            <v>1.5</v>
          </cell>
          <cell r="CL222">
            <v>2650</v>
          </cell>
          <cell r="CM222">
            <v>1.6953123198333053</v>
          </cell>
          <cell r="CN222">
            <v>1.9</v>
          </cell>
          <cell r="CO222">
            <v>0</v>
          </cell>
          <cell r="CP222">
            <v>3</v>
          </cell>
          <cell r="CQ222">
            <v>3</v>
          </cell>
          <cell r="DV222" t="str">
            <v>300 mm</v>
          </cell>
          <cell r="DW222">
            <v>16.940000000000001</v>
          </cell>
          <cell r="DX222" t="str">
            <v>1</v>
          </cell>
          <cell r="DY222" t="str">
            <v>CS</v>
          </cell>
          <cell r="DZ222">
            <v>711.89</v>
          </cell>
          <cell r="EA222">
            <v>711.44999999999993</v>
          </cell>
        </row>
        <row r="223">
          <cell r="A223">
            <v>137</v>
          </cell>
          <cell r="B223" t="str">
            <v>C67</v>
          </cell>
          <cell r="C223" t="str">
            <v>C69</v>
          </cell>
          <cell r="E223">
            <v>0.60959999999999992</v>
          </cell>
          <cell r="F223">
            <v>1.7775733499999999</v>
          </cell>
          <cell r="G223">
            <v>2.33</v>
          </cell>
          <cell r="K223">
            <v>1.8307358281116407E-2</v>
          </cell>
          <cell r="L223">
            <v>12.762840400267356</v>
          </cell>
          <cell r="M223">
            <v>12.762840400267356</v>
          </cell>
          <cell r="N223">
            <v>165.92264680543491</v>
          </cell>
          <cell r="O223">
            <v>0.63056081390130514</v>
          </cell>
          <cell r="P223">
            <v>174.5233240145339</v>
          </cell>
          <cell r="Q223">
            <v>0</v>
          </cell>
          <cell r="R223">
            <v>0.60959999999999992</v>
          </cell>
          <cell r="S223">
            <v>5.0319414599999988</v>
          </cell>
          <cell r="U223">
            <v>1425</v>
          </cell>
          <cell r="V223">
            <v>158.4</v>
          </cell>
          <cell r="W223">
            <v>0</v>
          </cell>
          <cell r="X223">
            <v>0.91711659000000001</v>
          </cell>
          <cell r="Y223">
            <v>0.458558295</v>
          </cell>
          <cell r="AB223">
            <v>0</v>
          </cell>
          <cell r="AC223">
            <v>126.72000000000001</v>
          </cell>
          <cell r="AD223">
            <v>2.0900000000000003</v>
          </cell>
          <cell r="AE223">
            <v>7.7237120915023834</v>
          </cell>
          <cell r="AF223">
            <v>8.1822703865023829</v>
          </cell>
          <cell r="AG223">
            <v>9.6918528245023818</v>
          </cell>
          <cell r="AH223">
            <v>184.21517683903627</v>
          </cell>
          <cell r="AI223">
            <v>3.09</v>
          </cell>
          <cell r="AJ223">
            <v>4.53</v>
          </cell>
          <cell r="AK223">
            <v>12</v>
          </cell>
          <cell r="AL223">
            <v>0.30000000000000004</v>
          </cell>
          <cell r="AM223">
            <v>1.4E-2</v>
          </cell>
          <cell r="AN223">
            <v>0.26165814399719245</v>
          </cell>
          <cell r="AO223">
            <v>0.29150390625</v>
          </cell>
          <cell r="AP223">
            <v>0.87219381332397472</v>
          </cell>
          <cell r="AQ223">
            <v>2.8159609458289809</v>
          </cell>
          <cell r="AR223">
            <v>1.5719356663817909</v>
          </cell>
          <cell r="AS223">
            <v>3.4621616699857904</v>
          </cell>
          <cell r="AT223">
            <v>0.40416085873771912</v>
          </cell>
          <cell r="AU223">
            <v>0.66581900273491157</v>
          </cell>
          <cell r="AV223">
            <v>2.7083253606845927</v>
          </cell>
          <cell r="AW223">
            <v>191.44023877479705</v>
          </cell>
          <cell r="AX223">
            <v>0.96225943938431846</v>
          </cell>
          <cell r="AY223">
            <v>202.41285818275495</v>
          </cell>
          <cell r="AZ223" t="b">
            <v>0</v>
          </cell>
          <cell r="BA223">
            <v>0</v>
          </cell>
          <cell r="BB223">
            <v>0</v>
          </cell>
          <cell r="BC223">
            <v>0</v>
          </cell>
          <cell r="BD223">
            <v>0</v>
          </cell>
          <cell r="BE223">
            <v>0</v>
          </cell>
          <cell r="BF223">
            <v>0</v>
          </cell>
          <cell r="BG223">
            <v>1.1921007290690495</v>
          </cell>
          <cell r="BH223">
            <v>3.9999999999999991</v>
          </cell>
          <cell r="BI223">
            <v>1.2</v>
          </cell>
          <cell r="BJ223">
            <v>0</v>
          </cell>
          <cell r="BK223">
            <v>0</v>
          </cell>
          <cell r="BL223">
            <v>0</v>
          </cell>
          <cell r="BM223">
            <v>1.2291512123346093</v>
          </cell>
          <cell r="BN223">
            <v>3.0000000000086402E-2</v>
          </cell>
          <cell r="BO223">
            <v>711.42</v>
          </cell>
          <cell r="BP223">
            <v>711.28</v>
          </cell>
          <cell r="BQ223">
            <v>711.71999999999991</v>
          </cell>
          <cell r="BR223">
            <v>711.57999999999993</v>
          </cell>
          <cell r="BS223">
            <v>713.82613252246881</v>
          </cell>
          <cell r="BT223">
            <v>713.63697422336816</v>
          </cell>
          <cell r="BU223" t="b">
            <v>0</v>
          </cell>
          <cell r="BV223">
            <v>2.1061325224688972</v>
          </cell>
          <cell r="BW223">
            <v>2.0569742233682291</v>
          </cell>
          <cell r="BX223">
            <v>2.406132522468897</v>
          </cell>
          <cell r="BY223">
            <v>300</v>
          </cell>
          <cell r="BZ223">
            <v>0.77500000000000002</v>
          </cell>
          <cell r="CA223">
            <v>0.375</v>
          </cell>
          <cell r="CB223">
            <v>2.0815533729185631</v>
          </cell>
          <cell r="CC223">
            <v>10</v>
          </cell>
          <cell r="CD223">
            <v>1.706057333031199</v>
          </cell>
          <cell r="CE223">
            <v>2151.8714398689144</v>
          </cell>
          <cell r="CF223">
            <v>2.5849687570952407E-2</v>
          </cell>
          <cell r="CG223">
            <v>847.83008693176498</v>
          </cell>
          <cell r="CH223">
            <v>2999.7015268006794</v>
          </cell>
          <cell r="CI223">
            <v>2</v>
          </cell>
          <cell r="CJ223">
            <v>1</v>
          </cell>
          <cell r="CK223">
            <v>1.5</v>
          </cell>
          <cell r="CL223">
            <v>2650</v>
          </cell>
          <cell r="CM223">
            <v>1.6979442604532147</v>
          </cell>
          <cell r="CN223">
            <v>1.9</v>
          </cell>
          <cell r="CO223">
            <v>0</v>
          </cell>
          <cell r="CP223">
            <v>3</v>
          </cell>
          <cell r="CQ223">
            <v>3</v>
          </cell>
          <cell r="DV223" t="str">
            <v>300 mm</v>
          </cell>
          <cell r="DW223">
            <v>3.09</v>
          </cell>
          <cell r="DX223" t="str">
            <v>1</v>
          </cell>
          <cell r="DY223" t="str">
            <v>CS</v>
          </cell>
          <cell r="DZ223">
            <v>711.42</v>
          </cell>
          <cell r="EA223">
            <v>711.28</v>
          </cell>
        </row>
        <row r="224">
          <cell r="A224">
            <v>138</v>
          </cell>
          <cell r="B224" t="str">
            <v>C69</v>
          </cell>
          <cell r="C224" t="str">
            <v>C69'</v>
          </cell>
          <cell r="D224">
            <v>0.18010209999999999</v>
          </cell>
          <cell r="F224">
            <v>1.95767545</v>
          </cell>
          <cell r="G224">
            <v>2.33</v>
          </cell>
          <cell r="K224">
            <v>0.27754883784737133</v>
          </cell>
          <cell r="L224">
            <v>13.040389238114727</v>
          </cell>
          <cell r="M224">
            <v>13.040389238114727</v>
          </cell>
          <cell r="N224">
            <v>163.92132227388825</v>
          </cell>
          <cell r="O224">
            <v>0.63160351701183026</v>
          </cell>
          <cell r="P224">
            <v>193.16988582185087</v>
          </cell>
          <cell r="Q224">
            <v>0.18010209999999999</v>
          </cell>
          <cell r="R224">
            <v>0</v>
          </cell>
          <cell r="S224">
            <v>5.2120435599999988</v>
          </cell>
          <cell r="U224">
            <v>1477</v>
          </cell>
          <cell r="V224">
            <v>158.4</v>
          </cell>
          <cell r="X224">
            <v>0.91711659000000001</v>
          </cell>
          <cell r="Y224">
            <v>0.458558295</v>
          </cell>
          <cell r="AB224">
            <v>0</v>
          </cell>
          <cell r="AC224">
            <v>126.72000000000001</v>
          </cell>
          <cell r="AD224">
            <v>2.166266666666667</v>
          </cell>
          <cell r="AE224">
            <v>7.9813920661871718</v>
          </cell>
          <cell r="AF224">
            <v>8.4399503611871722</v>
          </cell>
          <cell r="AG224">
            <v>10.003563429187171</v>
          </cell>
          <cell r="AH224">
            <v>203.17344925103805</v>
          </cell>
          <cell r="AI224">
            <v>56.5</v>
          </cell>
          <cell r="AJ224">
            <v>7.1</v>
          </cell>
          <cell r="AK224">
            <v>12</v>
          </cell>
          <cell r="AL224">
            <v>0.30000000000000004</v>
          </cell>
          <cell r="AM224">
            <v>1.4E-2</v>
          </cell>
          <cell r="AN224">
            <v>0.23633995056152352</v>
          </cell>
          <cell r="AO224">
            <v>0.29414062500000004</v>
          </cell>
          <cell r="AP224">
            <v>0.78779983520507824</v>
          </cell>
          <cell r="AQ224">
            <v>3.4013354638889139</v>
          </cell>
          <cell r="AR224">
            <v>2.1988591096814125</v>
          </cell>
          <cell r="AS224">
            <v>5.038283989314464</v>
          </cell>
          <cell r="AT224">
            <v>0.58965764209523008</v>
          </cell>
          <cell r="AU224">
            <v>0.82599759265675354</v>
          </cell>
          <cell r="AV224">
            <v>3.3906339780190273</v>
          </cell>
          <cell r="AW224">
            <v>239.66979291802159</v>
          </cell>
          <cell r="AX224">
            <v>0.84772238827999902</v>
          </cell>
          <cell r="AY224">
            <v>201.28615396239007</v>
          </cell>
          <cell r="AZ224" t="str">
            <v>01°07'36''</v>
          </cell>
          <cell r="BA224" t="e">
            <v>#VALUE!</v>
          </cell>
          <cell r="BB224">
            <v>0.16</v>
          </cell>
          <cell r="BC224" t="e">
            <v>#VALUE!</v>
          </cell>
          <cell r="BD224" t="e">
            <v>#VALUE!</v>
          </cell>
          <cell r="BE224" t="e">
            <v>#VALUE!</v>
          </cell>
          <cell r="BF224" t="e">
            <v>#VALUE!</v>
          </cell>
          <cell r="BG224" t="e">
            <v>#VALUE!</v>
          </cell>
          <cell r="BH224" t="e">
            <v>#VALUE!</v>
          </cell>
          <cell r="BI224" t="e">
            <v>#VALUE!</v>
          </cell>
          <cell r="BJ224" t="e">
            <v>#VALUE!</v>
          </cell>
          <cell r="BK224" t="e">
            <v>#VALUE!</v>
          </cell>
          <cell r="BL224" t="e">
            <v>#VALUE!</v>
          </cell>
          <cell r="BM224" t="e">
            <v>#VALUE!</v>
          </cell>
          <cell r="BN224">
            <v>2.9999999999972715E-2</v>
          </cell>
          <cell r="BO224">
            <v>711.25</v>
          </cell>
          <cell r="BP224">
            <v>707.24</v>
          </cell>
          <cell r="BQ224">
            <v>711.55</v>
          </cell>
          <cell r="BR224">
            <v>707.54</v>
          </cell>
          <cell r="BS224">
            <v>713.63697422336816</v>
          </cell>
          <cell r="BT224">
            <v>709</v>
          </cell>
          <cell r="BU224">
            <v>0</v>
          </cell>
          <cell r="BV224">
            <v>2.0869742233682018</v>
          </cell>
          <cell r="BW224">
            <v>1.4600000000000364</v>
          </cell>
          <cell r="BX224">
            <v>2.3869742233682016</v>
          </cell>
          <cell r="BY224">
            <v>300</v>
          </cell>
          <cell r="BZ224">
            <v>0.77500000000000002</v>
          </cell>
          <cell r="CA224">
            <v>0.375</v>
          </cell>
          <cell r="CB224">
            <v>1.7734871116841191</v>
          </cell>
          <cell r="CC224">
            <v>11</v>
          </cell>
          <cell r="CD224">
            <v>1.5467496639644887</v>
          </cell>
          <cell r="CE224">
            <v>1950.9346855292094</v>
          </cell>
          <cell r="CF224">
            <v>3.4800871954664303E-2</v>
          </cell>
          <cell r="CG224">
            <v>1112.9330283264337</v>
          </cell>
          <cell r="CH224">
            <v>3063.8677138556432</v>
          </cell>
          <cell r="CI224">
            <v>2</v>
          </cell>
          <cell r="CJ224">
            <v>1</v>
          </cell>
          <cell r="CK224">
            <v>1.5</v>
          </cell>
          <cell r="CL224">
            <v>2650</v>
          </cell>
          <cell r="CM224">
            <v>1.7342647436918734</v>
          </cell>
          <cell r="CN224">
            <v>1.9</v>
          </cell>
          <cell r="CO224">
            <v>0</v>
          </cell>
          <cell r="CP224">
            <v>3</v>
          </cell>
          <cell r="CQ224">
            <v>3</v>
          </cell>
          <cell r="DV224" t="str">
            <v>300 mm</v>
          </cell>
          <cell r="DW224">
            <v>56.5</v>
          </cell>
          <cell r="DX224" t="str">
            <v>1</v>
          </cell>
          <cell r="DY224" t="str">
            <v>CS</v>
          </cell>
          <cell r="DZ224">
            <v>711.25</v>
          </cell>
          <cell r="EA224">
            <v>707.24</v>
          </cell>
        </row>
        <row r="225">
          <cell r="A225">
            <v>139</v>
          </cell>
          <cell r="B225" t="str">
            <v>C69'</v>
          </cell>
          <cell r="C225" t="str">
            <v>C73'</v>
          </cell>
          <cell r="E225">
            <v>6.3839679999999996E-2</v>
          </cell>
          <cell r="F225">
            <v>2.02151513</v>
          </cell>
          <cell r="G225">
            <v>2.33</v>
          </cell>
          <cell r="K225">
            <v>2.2446069760715847E-2</v>
          </cell>
          <cell r="L225">
            <v>13.062835307875444</v>
          </cell>
          <cell r="M225">
            <v>13.085281377636161</v>
          </cell>
          <cell r="N225">
            <v>163.60379394445633</v>
          </cell>
          <cell r="O225">
            <v>0.63012697022767039</v>
          </cell>
          <cell r="P225">
            <v>199.7511926783416</v>
          </cell>
          <cell r="Q225">
            <v>0</v>
          </cell>
          <cell r="R225">
            <v>6.3839679999999996E-2</v>
          </cell>
          <cell r="S225">
            <v>5.2758832399999989</v>
          </cell>
          <cell r="U225">
            <v>1588</v>
          </cell>
          <cell r="V225">
            <v>158.4</v>
          </cell>
          <cell r="X225">
            <v>0.91711659000000001</v>
          </cell>
          <cell r="Y225">
            <v>0.458558295</v>
          </cell>
          <cell r="AB225">
            <v>0</v>
          </cell>
          <cell r="AC225">
            <v>126.72000000000001</v>
          </cell>
          <cell r="AD225">
            <v>2.3290666666666668</v>
          </cell>
          <cell r="AE225">
            <v>8.5279163721618527</v>
          </cell>
          <cell r="AF225">
            <v>8.9864746671618523</v>
          </cell>
          <cell r="AG225">
            <v>10.569239639161852</v>
          </cell>
          <cell r="AH225">
            <v>210.32043231750345</v>
          </cell>
          <cell r="AI225">
            <v>5.71</v>
          </cell>
          <cell r="AJ225">
            <v>6.48</v>
          </cell>
          <cell r="AK225">
            <v>12</v>
          </cell>
          <cell r="AL225">
            <v>0.28399999999999997</v>
          </cell>
          <cell r="AM225">
            <v>0.01</v>
          </cell>
          <cell r="AN225">
            <v>0.20714111328124996</v>
          </cell>
          <cell r="AO225">
            <v>0.28119189453124999</v>
          </cell>
          <cell r="AP225">
            <v>0.72937011718749989</v>
          </cell>
          <cell r="AQ225">
            <v>4.2486788043759622</v>
          </cell>
          <cell r="AR225">
            <v>3.0601021048494261</v>
          </cell>
          <cell r="AS225">
            <v>4.1033360061732695</v>
          </cell>
          <cell r="AT225">
            <v>0.92004442317806101</v>
          </cell>
          <cell r="AU225">
            <v>1.1271855364593111</v>
          </cell>
          <cell r="AV225">
            <v>4.3721863526354037</v>
          </cell>
          <cell r="AW225">
            <v>276.96521358949138</v>
          </cell>
          <cell r="AX225">
            <v>0.75937490341019287</v>
          </cell>
          <cell r="AY225">
            <v>200.32864021153785</v>
          </cell>
          <cell r="AZ225" t="e">
            <v>#REF!</v>
          </cell>
          <cell r="BA225" t="e">
            <v>#REF!</v>
          </cell>
          <cell r="BB225" t="e">
            <v>#REF!</v>
          </cell>
          <cell r="BC225" t="e">
            <v>#REF!</v>
          </cell>
          <cell r="BD225" t="e">
            <v>#REF!</v>
          </cell>
          <cell r="BE225" t="e">
            <v>#REF!</v>
          </cell>
          <cell r="BF225" t="e">
            <v>#REF!</v>
          </cell>
          <cell r="BG225" t="e">
            <v>#REF!</v>
          </cell>
          <cell r="BH225" t="e">
            <v>#REF!</v>
          </cell>
          <cell r="BI225" t="e">
            <v>#REF!</v>
          </cell>
          <cell r="BJ225" t="e">
            <v>#REF!</v>
          </cell>
          <cell r="BK225" t="e">
            <v>#REF!</v>
          </cell>
          <cell r="BL225" t="e">
            <v>#REF!</v>
          </cell>
          <cell r="BM225" t="e">
            <v>#REF!</v>
          </cell>
          <cell r="BN225">
            <v>0.84000000000003183</v>
          </cell>
          <cell r="BO225">
            <v>706.4</v>
          </cell>
          <cell r="BP225">
            <v>706.03</v>
          </cell>
          <cell r="BQ225">
            <v>706.68399999999997</v>
          </cell>
          <cell r="BR225">
            <v>706.31399999999996</v>
          </cell>
          <cell r="BS225">
            <v>709</v>
          </cell>
          <cell r="BT225">
            <v>708.7</v>
          </cell>
          <cell r="BU225">
            <v>0</v>
          </cell>
          <cell r="BV225">
            <v>2.3160000000000309</v>
          </cell>
          <cell r="BW225">
            <v>2.3860000000000809</v>
          </cell>
          <cell r="BX225">
            <v>2.6000000000000307</v>
          </cell>
          <cell r="BY225">
            <v>300</v>
          </cell>
          <cell r="BZ225">
            <v>0.71500000000000008</v>
          </cell>
          <cell r="CA225">
            <v>0.315</v>
          </cell>
          <cell r="CB225">
            <v>2.3510000000000559</v>
          </cell>
          <cell r="CC225">
            <v>3</v>
          </cell>
          <cell r="CD225">
            <v>2.090319131525034</v>
          </cell>
          <cell r="CE225">
            <v>4231.8000000001011</v>
          </cell>
          <cell r="CF225">
            <v>1.7405333348287397E-2</v>
          </cell>
          <cell r="CG225">
            <v>575.6146859707768</v>
          </cell>
          <cell r="CH225">
            <v>4807.4146859708781</v>
          </cell>
          <cell r="CI225">
            <v>4</v>
          </cell>
          <cell r="CJ225">
            <v>1</v>
          </cell>
          <cell r="CK225">
            <v>0</v>
          </cell>
          <cell r="CL225">
            <v>0</v>
          </cell>
          <cell r="CM225">
            <v>0</v>
          </cell>
          <cell r="CN225">
            <v>0</v>
          </cell>
          <cell r="CO225">
            <v>0.75487872130292433</v>
          </cell>
          <cell r="CP225">
            <v>3</v>
          </cell>
          <cell r="CQ225">
            <v>3</v>
          </cell>
          <cell r="DV225" t="str">
            <v>300 mm</v>
          </cell>
          <cell r="DW225">
            <v>5.71</v>
          </cell>
          <cell r="DX225" t="str">
            <v>-</v>
          </cell>
          <cell r="DY225" t="str">
            <v>PVC</v>
          </cell>
          <cell r="DZ225">
            <v>706.4</v>
          </cell>
          <cell r="EA225">
            <v>706.03</v>
          </cell>
        </row>
        <row r="226">
          <cell r="A226">
            <v>140</v>
          </cell>
          <cell r="B226" t="str">
            <v>C73'</v>
          </cell>
          <cell r="C226" t="str">
            <v>C73</v>
          </cell>
          <cell r="D226">
            <v>0.16588819000000002</v>
          </cell>
          <cell r="E226">
            <v>5.8024245000000002E-2</v>
          </cell>
          <cell r="F226">
            <v>2.245427565</v>
          </cell>
          <cell r="G226">
            <v>2.33</v>
          </cell>
          <cell r="K226">
            <v>0.24294541337142089</v>
          </cell>
          <cell r="L226">
            <v>13.328226791007582</v>
          </cell>
          <cell r="M226">
            <v>13.328226791007582</v>
          </cell>
          <cell r="N226">
            <v>161.91417372106369</v>
          </cell>
          <cell r="O226">
            <v>0.63133711560590755</v>
          </cell>
          <cell r="P226">
            <v>222.64006531194573</v>
          </cell>
          <cell r="Q226">
            <v>0.16588819000000002</v>
          </cell>
          <cell r="R226">
            <v>5.8024245000000002E-2</v>
          </cell>
          <cell r="S226">
            <v>5.4997956749999988</v>
          </cell>
          <cell r="U226">
            <v>1904</v>
          </cell>
          <cell r="V226">
            <v>158.4</v>
          </cell>
          <cell r="X226">
            <v>0.91711659000000001</v>
          </cell>
          <cell r="Y226">
            <v>0.458558295</v>
          </cell>
          <cell r="AB226">
            <v>0</v>
          </cell>
          <cell r="AC226">
            <v>126.72000000000001</v>
          </cell>
          <cell r="AD226">
            <v>2.7925333333333335</v>
          </cell>
          <cell r="AE226">
            <v>10.059544469391918</v>
          </cell>
          <cell r="AF226">
            <v>10.518102764391918</v>
          </cell>
          <cell r="AG226">
            <v>12.168041466891918</v>
          </cell>
          <cell r="AH226">
            <v>234.80810677883764</v>
          </cell>
          <cell r="AI226">
            <v>52.89</v>
          </cell>
          <cell r="AJ226">
            <v>8</v>
          </cell>
          <cell r="AK226">
            <v>14</v>
          </cell>
          <cell r="AL226">
            <v>0.35000000000000003</v>
          </cell>
          <cell r="AM226">
            <v>1.4E-2</v>
          </cell>
          <cell r="AN226">
            <v>0.22245752811431879</v>
          </cell>
          <cell r="AO226">
            <v>0.33308105468750004</v>
          </cell>
          <cell r="AP226">
            <v>0.6355929374694822</v>
          </cell>
          <cell r="AQ226">
            <v>3.6398772080114412</v>
          </cell>
          <cell r="AR226">
            <v>2.6534126552821866</v>
          </cell>
          <cell r="AS226">
            <v>5.5968283141876931</v>
          </cell>
          <cell r="AT226">
            <v>0.67526534604491151</v>
          </cell>
          <cell r="AU226">
            <v>0.89772287415923024</v>
          </cell>
          <cell r="AV226">
            <v>3.9886683039097135</v>
          </cell>
          <cell r="AW226">
            <v>383.75486313580734</v>
          </cell>
          <cell r="AX226">
            <v>0.61187004865588168</v>
          </cell>
          <cell r="AY226">
            <v>202.09691417501654</v>
          </cell>
          <cell r="AZ226" t="str">
            <v>01°46'06''</v>
          </cell>
          <cell r="BA226" t="e">
            <v>#VALUE!</v>
          </cell>
          <cell r="BB226">
            <v>1E-3</v>
          </cell>
          <cell r="BC226" t="e">
            <v>#VALUE!</v>
          </cell>
          <cell r="BD226" t="e">
            <v>#VALUE!</v>
          </cell>
          <cell r="BE226" t="e">
            <v>#VALUE!</v>
          </cell>
          <cell r="BF226" t="e">
            <v>#VALUE!</v>
          </cell>
          <cell r="BG226" t="e">
            <v>#VALUE!</v>
          </cell>
          <cell r="BH226" t="e">
            <v>#VALUE!</v>
          </cell>
          <cell r="BI226" t="e">
            <v>#VALUE!</v>
          </cell>
          <cell r="BJ226" t="e">
            <v>#VALUE!</v>
          </cell>
          <cell r="BK226" t="e">
            <v>#VALUE!</v>
          </cell>
          <cell r="BL226" t="e">
            <v>#VALUE!</v>
          </cell>
          <cell r="BM226" t="e">
            <v>#VALUE!</v>
          </cell>
          <cell r="BN226">
            <v>2.9999999999972715E-2</v>
          </cell>
          <cell r="BO226">
            <v>706</v>
          </cell>
          <cell r="BP226">
            <v>701.77</v>
          </cell>
          <cell r="BQ226">
            <v>706.35</v>
          </cell>
          <cell r="BR226">
            <v>702.12</v>
          </cell>
          <cell r="BS226">
            <v>708.7</v>
          </cell>
          <cell r="BT226">
            <v>704.64109911207106</v>
          </cell>
          <cell r="BU226">
            <v>0</v>
          </cell>
          <cell r="BV226">
            <v>2.3500000000000227</v>
          </cell>
          <cell r="BW226">
            <v>2.521099112071056</v>
          </cell>
          <cell r="BX226">
            <v>2.7000000000000228</v>
          </cell>
          <cell r="BY226">
            <v>350</v>
          </cell>
          <cell r="BZ226">
            <v>0.83750000000000002</v>
          </cell>
          <cell r="CA226">
            <v>0.4375</v>
          </cell>
          <cell r="CB226">
            <v>2.4355495560355394</v>
          </cell>
          <cell r="CC226">
            <v>3</v>
          </cell>
          <cell r="CD226">
            <v>1.9402254445584672</v>
          </cell>
          <cell r="CE226">
            <v>2449.5952558002073</v>
          </cell>
          <cell r="CF226">
            <v>2.2353578694937704E-2</v>
          </cell>
          <cell r="CG226">
            <v>773.07472831062876</v>
          </cell>
          <cell r="CH226">
            <v>3222.6699841108361</v>
          </cell>
          <cell r="CI226">
            <v>2</v>
          </cell>
          <cell r="CJ226">
            <v>1</v>
          </cell>
          <cell r="CK226">
            <v>1.5</v>
          </cell>
          <cell r="CL226">
            <v>2854</v>
          </cell>
          <cell r="CM226">
            <v>1.6937648830295213</v>
          </cell>
          <cell r="CN226">
            <v>1.9</v>
          </cell>
          <cell r="CO226">
            <v>0</v>
          </cell>
          <cell r="CP226">
            <v>3</v>
          </cell>
          <cell r="CQ226">
            <v>3</v>
          </cell>
          <cell r="DV226" t="str">
            <v>350 mm</v>
          </cell>
          <cell r="DW226">
            <v>52.89</v>
          </cell>
          <cell r="DX226" t="str">
            <v>1</v>
          </cell>
          <cell r="DY226" t="str">
            <v>CS</v>
          </cell>
          <cell r="DZ226">
            <v>706</v>
          </cell>
          <cell r="EA226">
            <v>701.77</v>
          </cell>
        </row>
        <row r="227">
          <cell r="A227">
            <v>141</v>
          </cell>
          <cell r="B227" t="str">
            <v>C73</v>
          </cell>
          <cell r="C227" t="str">
            <v>C75</v>
          </cell>
          <cell r="D227">
            <v>0.25910161999999998</v>
          </cell>
          <cell r="F227">
            <v>2.504529185</v>
          </cell>
          <cell r="G227">
            <v>2.33</v>
          </cell>
          <cell r="K227">
            <v>0.356618383320365</v>
          </cell>
          <cell r="L227">
            <v>13.684845174327947</v>
          </cell>
          <cell r="M227">
            <v>13.684845174327947</v>
          </cell>
          <cell r="N227">
            <v>159.51843910962054</v>
          </cell>
          <cell r="O227">
            <v>0.63233707897282365</v>
          </cell>
          <cell r="P227">
            <v>248.77549643447557</v>
          </cell>
          <cell r="Q227">
            <v>0.25910161999999998</v>
          </cell>
          <cell r="R227">
            <v>0</v>
          </cell>
          <cell r="S227">
            <v>5.7588972949999988</v>
          </cell>
          <cell r="U227">
            <v>2041</v>
          </cell>
          <cell r="V227">
            <v>158.4</v>
          </cell>
          <cell r="W227">
            <v>0.25910161999999998</v>
          </cell>
          <cell r="X227">
            <v>1.17621821</v>
          </cell>
          <cell r="Y227">
            <v>0.58810910500000002</v>
          </cell>
          <cell r="AB227">
            <v>0</v>
          </cell>
          <cell r="AC227">
            <v>126.72000000000001</v>
          </cell>
          <cell r="AD227">
            <v>2.9934666666666669</v>
          </cell>
          <cell r="AE227">
            <v>10.713368231292714</v>
          </cell>
          <cell r="AF227">
            <v>11.301477336292713</v>
          </cell>
          <cell r="AG227">
            <v>13.029146524792713</v>
          </cell>
          <cell r="AH227">
            <v>261.80464295926828</v>
          </cell>
          <cell r="AI227">
            <v>85.429999999999993</v>
          </cell>
          <cell r="AJ227">
            <v>9.6199999999999992</v>
          </cell>
          <cell r="AK227">
            <v>14</v>
          </cell>
          <cell r="AL227">
            <v>0.35000000000000003</v>
          </cell>
          <cell r="AM227">
            <v>1.4E-2</v>
          </cell>
          <cell r="AN227">
            <v>0.22472902536392214</v>
          </cell>
          <cell r="AO227">
            <v>0.33872070312500002</v>
          </cell>
          <cell r="AP227">
            <v>0.64208292961120605</v>
          </cell>
          <cell r="AQ227">
            <v>4.0108788320434119</v>
          </cell>
          <cell r="AR227">
            <v>2.9010402250316591</v>
          </cell>
          <cell r="AS227">
            <v>6.7857804188860626</v>
          </cell>
          <cell r="AT227">
            <v>0.8199362388039716</v>
          </cell>
          <cell r="AU227">
            <v>1.0446652641678937</v>
          </cell>
          <cell r="AV227">
            <v>4.3739162650230652</v>
          </cell>
          <cell r="AW227">
            <v>420.82006067190952</v>
          </cell>
          <cell r="AX227">
            <v>0.6221296640213716</v>
          </cell>
          <cell r="AY227">
            <v>201.24685368579253</v>
          </cell>
          <cell r="AZ227" t="str">
            <v>00°00'00''</v>
          </cell>
          <cell r="BA227" t="e">
            <v>#VALUE!</v>
          </cell>
          <cell r="BB227">
            <v>0.14699999999999999</v>
          </cell>
          <cell r="BC227" t="e">
            <v>#VALUE!</v>
          </cell>
          <cell r="BD227" t="e">
            <v>#VALUE!</v>
          </cell>
          <cell r="BE227" t="e">
            <v>#VALUE!</v>
          </cell>
          <cell r="BF227" t="e">
            <v>#VALUE!</v>
          </cell>
          <cell r="BG227" t="e">
            <v>#VALUE!</v>
          </cell>
          <cell r="BH227" t="e">
            <v>#VALUE!</v>
          </cell>
          <cell r="BI227" t="e">
            <v>#VALUE!</v>
          </cell>
          <cell r="BJ227" t="e">
            <v>#VALUE!</v>
          </cell>
          <cell r="BK227" t="e">
            <v>#VALUE!</v>
          </cell>
          <cell r="BL227" t="e">
            <v>#VALUE!</v>
          </cell>
          <cell r="BM227" t="e">
            <v>#VALUE!</v>
          </cell>
          <cell r="BN227">
            <v>2.9999999999972715E-2</v>
          </cell>
          <cell r="BO227">
            <v>701.74</v>
          </cell>
          <cell r="BP227">
            <v>693.52</v>
          </cell>
          <cell r="BQ227">
            <v>702.09</v>
          </cell>
          <cell r="BR227">
            <v>693.87</v>
          </cell>
          <cell r="BS227">
            <v>704.64109911207106</v>
          </cell>
          <cell r="BT227">
            <v>696.37646597910475</v>
          </cell>
          <cell r="BU227">
            <v>0</v>
          </cell>
          <cell r="BV227">
            <v>2.5510991120710287</v>
          </cell>
          <cell r="BW227">
            <v>2.5064659791047461</v>
          </cell>
          <cell r="BX227">
            <v>2.9010991120710288</v>
          </cell>
          <cell r="BY227">
            <v>350</v>
          </cell>
          <cell r="BZ227">
            <v>0.83750000000000002</v>
          </cell>
          <cell r="CA227">
            <v>0.4375</v>
          </cell>
          <cell r="CB227">
            <v>2.5287825455878874</v>
          </cell>
          <cell r="CC227">
            <v>4</v>
          </cell>
          <cell r="CD227">
            <v>1.752847531055437</v>
          </cell>
          <cell r="CE227">
            <v>2397.4435164797374</v>
          </cell>
          <cell r="CF227">
            <v>2.0807739973253359E-2</v>
          </cell>
          <cell r="CG227">
            <v>727.12343306905495</v>
          </cell>
          <cell r="CH227">
            <v>3124.5669495487923</v>
          </cell>
          <cell r="CI227">
            <v>2</v>
          </cell>
          <cell r="CJ227">
            <v>1</v>
          </cell>
          <cell r="CK227">
            <v>1.5</v>
          </cell>
          <cell r="CL227">
            <v>2854</v>
          </cell>
          <cell r="CM227">
            <v>1.6422040729934086</v>
          </cell>
          <cell r="CN227">
            <v>1.9</v>
          </cell>
          <cell r="CO227">
            <v>0</v>
          </cell>
          <cell r="CP227">
            <v>3</v>
          </cell>
          <cell r="CQ227">
            <v>3</v>
          </cell>
          <cell r="DV227" t="str">
            <v>350 mm</v>
          </cell>
          <cell r="DW227">
            <v>85.429999999999993</v>
          </cell>
          <cell r="DX227" t="str">
            <v>1</v>
          </cell>
          <cell r="DY227" t="str">
            <v>CS</v>
          </cell>
          <cell r="DZ227">
            <v>701.74</v>
          </cell>
          <cell r="EA227">
            <v>693.52</v>
          </cell>
        </row>
        <row r="228">
          <cell r="A228">
            <v>142</v>
          </cell>
          <cell r="B228" t="str">
            <v>C75</v>
          </cell>
          <cell r="C228" t="str">
            <v>C75'</v>
          </cell>
          <cell r="D228">
            <v>2.7117680000000002E-2</v>
          </cell>
          <cell r="F228">
            <v>2.5316468649999999</v>
          </cell>
          <cell r="G228">
            <v>2.33</v>
          </cell>
          <cell r="K228">
            <v>0.10128254027541035</v>
          </cell>
          <cell r="L228">
            <v>13.786127714603357</v>
          </cell>
          <cell r="M228">
            <v>13.786127714603357</v>
          </cell>
          <cell r="N228">
            <v>158.85556093163123</v>
          </cell>
          <cell r="O228">
            <v>0.63051724239172469</v>
          </cell>
          <cell r="P228">
            <v>251.49163499685122</v>
          </cell>
          <cell r="Q228">
            <v>2.7117680000000002E-2</v>
          </cell>
          <cell r="R228">
            <v>0</v>
          </cell>
          <cell r="S228">
            <v>5.7860149749999987</v>
          </cell>
          <cell r="U228">
            <v>2051</v>
          </cell>
          <cell r="V228">
            <v>158.4</v>
          </cell>
          <cell r="X228">
            <v>1.17621821</v>
          </cell>
          <cell r="Y228">
            <v>0.58810910500000002</v>
          </cell>
          <cell r="AB228">
            <v>0</v>
          </cell>
          <cell r="AC228">
            <v>126.72000000000001</v>
          </cell>
          <cell r="AD228">
            <v>3.0081333333333338</v>
          </cell>
          <cell r="AE228">
            <v>10.760866929860999</v>
          </cell>
          <cell r="AF228">
            <v>11.348976034861</v>
          </cell>
          <cell r="AG228">
            <v>13.084780527361</v>
          </cell>
          <cell r="AH228">
            <v>264.57641552421222</v>
          </cell>
          <cell r="AI228">
            <v>22.810000000000002</v>
          </cell>
          <cell r="AJ228">
            <v>7.98</v>
          </cell>
          <cell r="AK228">
            <v>14</v>
          </cell>
          <cell r="AL228">
            <v>0.35000000000000003</v>
          </cell>
          <cell r="AM228">
            <v>1.4E-2</v>
          </cell>
          <cell r="AN228">
            <v>0.23982458114624022</v>
          </cell>
          <cell r="AO228">
            <v>0.33914794921875002</v>
          </cell>
          <cell r="AP228">
            <v>0.6852130889892577</v>
          </cell>
          <cell r="AQ228">
            <v>3.7654543437495414</v>
          </cell>
          <cell r="AR228">
            <v>2.5837520620926968</v>
          </cell>
          <cell r="AS228">
            <v>5.9297099103088549</v>
          </cell>
          <cell r="AT228">
            <v>0.7226629161499637</v>
          </cell>
          <cell r="AU228">
            <v>0.96248749729620386</v>
          </cell>
          <cell r="AV228">
            <v>3.983679348481433</v>
          </cell>
          <cell r="AW228">
            <v>383.27486937305349</v>
          </cell>
          <cell r="AX228">
            <v>0.69030462643427759</v>
          </cell>
          <cell r="AY228">
            <v>288.90514744734526</v>
          </cell>
          <cell r="AZ228" t="str">
            <v>87°39'30''</v>
          </cell>
          <cell r="BA228" t="e">
            <v>#VALUE!</v>
          </cell>
          <cell r="BB228">
            <v>1E-3</v>
          </cell>
          <cell r="BC228" t="e">
            <v>#VALUE!</v>
          </cell>
          <cell r="BD228" t="e">
            <v>#VALUE!</v>
          </cell>
          <cell r="BE228" t="e">
            <v>#VALUE!</v>
          </cell>
          <cell r="BF228" t="e">
            <v>#VALUE!</v>
          </cell>
          <cell r="BG228" t="e">
            <v>#VALUE!</v>
          </cell>
          <cell r="BH228" t="e">
            <v>#VALUE!</v>
          </cell>
          <cell r="BI228" t="e">
            <v>#VALUE!</v>
          </cell>
          <cell r="BJ228" t="e">
            <v>#VALUE!</v>
          </cell>
          <cell r="BK228" t="e">
            <v>#VALUE!</v>
          </cell>
          <cell r="BL228" t="e">
            <v>#VALUE!</v>
          </cell>
          <cell r="BM228" t="e">
            <v>#VALUE!</v>
          </cell>
          <cell r="BN228">
            <v>2.9999999999972715E-2</v>
          </cell>
          <cell r="BO228">
            <v>693.49</v>
          </cell>
          <cell r="BP228">
            <v>691.67</v>
          </cell>
          <cell r="BQ228">
            <v>693.84</v>
          </cell>
          <cell r="BR228">
            <v>692.02</v>
          </cell>
          <cell r="BS228">
            <v>696.37646597910475</v>
          </cell>
          <cell r="BT228">
            <v>695</v>
          </cell>
          <cell r="BU228">
            <v>0</v>
          </cell>
          <cell r="BV228">
            <v>2.5364659791047188</v>
          </cell>
          <cell r="BW228">
            <v>2.9800000000000182</v>
          </cell>
          <cell r="BX228">
            <v>2.8864659791047189</v>
          </cell>
          <cell r="BY228">
            <v>350</v>
          </cell>
          <cell r="BZ228">
            <v>0.83750000000000002</v>
          </cell>
          <cell r="CA228">
            <v>0.4375</v>
          </cell>
          <cell r="CB228">
            <v>2.7582329895523685</v>
          </cell>
          <cell r="CC228">
            <v>4</v>
          </cell>
          <cell r="CD228">
            <v>1.8303996774230906</v>
          </cell>
          <cell r="CE228">
            <v>2503.5148587979525</v>
          </cell>
          <cell r="CF228">
            <v>1.7614953387844912E-2</v>
          </cell>
          <cell r="CG228">
            <v>631.45912356519909</v>
          </cell>
          <cell r="CH228">
            <v>3134.9739823631517</v>
          </cell>
          <cell r="CI228">
            <v>2</v>
          </cell>
          <cell r="CJ228">
            <v>1</v>
          </cell>
          <cell r="CK228">
            <v>1.5</v>
          </cell>
          <cell r="CL228">
            <v>2854</v>
          </cell>
          <cell r="CM228">
            <v>1.6476737819007454</v>
          </cell>
          <cell r="CN228">
            <v>1.9</v>
          </cell>
          <cell r="CO228">
            <v>0</v>
          </cell>
          <cell r="CP228">
            <v>3</v>
          </cell>
          <cell r="CQ228">
            <v>3</v>
          </cell>
          <cell r="DV228" t="str">
            <v>350 mm</v>
          </cell>
          <cell r="DW228">
            <v>22.810000000000002</v>
          </cell>
          <cell r="DX228" t="str">
            <v>1</v>
          </cell>
          <cell r="DY228" t="str">
            <v>CS</v>
          </cell>
          <cell r="DZ228">
            <v>693.49</v>
          </cell>
          <cell r="EA228">
            <v>691.67</v>
          </cell>
        </row>
        <row r="229">
          <cell r="A229">
            <v>143</v>
          </cell>
          <cell r="B229" t="str">
            <v>C75'</v>
          </cell>
          <cell r="C229" t="str">
            <v>CBB7</v>
          </cell>
          <cell r="F229">
            <v>2.5316468649999999</v>
          </cell>
          <cell r="G229">
            <v>2.33</v>
          </cell>
          <cell r="K229">
            <v>1.5284053686658647E-2</v>
          </cell>
          <cell r="L229">
            <v>13.801411768290015</v>
          </cell>
          <cell r="M229">
            <v>13.801411768290015</v>
          </cell>
          <cell r="N229">
            <v>158.75618315305167</v>
          </cell>
          <cell r="O229">
            <v>0.62965517241379365</v>
          </cell>
          <cell r="P229">
            <v>251.49163499685122</v>
          </cell>
          <cell r="Q229">
            <v>0</v>
          </cell>
          <cell r="R229">
            <v>0</v>
          </cell>
          <cell r="S229">
            <v>5.7860149749999987</v>
          </cell>
          <cell r="U229">
            <v>2116</v>
          </cell>
          <cell r="V229">
            <v>158.4</v>
          </cell>
          <cell r="X229">
            <v>1.17621821</v>
          </cell>
          <cell r="Y229">
            <v>0.58810910500000002</v>
          </cell>
          <cell r="AB229">
            <v>0</v>
          </cell>
          <cell r="AC229">
            <v>126.72000000000001</v>
          </cell>
          <cell r="AD229">
            <v>3.1034666666666668</v>
          </cell>
          <cell r="AE229">
            <v>11.068881764828291</v>
          </cell>
          <cell r="AF229">
            <v>11.656990869828292</v>
          </cell>
          <cell r="AG229">
            <v>13.392795362328291</v>
          </cell>
          <cell r="AH229">
            <v>264.88443035917953</v>
          </cell>
          <cell r="AI229">
            <v>4.6399999999999997</v>
          </cell>
          <cell r="AJ229">
            <v>9.6999999999999993</v>
          </cell>
          <cell r="AK229">
            <v>16</v>
          </cell>
          <cell r="AL229">
            <v>0.36199999999999999</v>
          </cell>
          <cell r="AM229">
            <v>0.01</v>
          </cell>
          <cell r="AN229">
            <v>0.18232369852066038</v>
          </cell>
          <cell r="AO229">
            <v>0.34662207031249997</v>
          </cell>
          <cell r="AP229">
            <v>0.50365662574768066</v>
          </cell>
          <cell r="AQ229">
            <v>5.0998111007316886</v>
          </cell>
          <cell r="AR229">
            <v>4.294792048260712</v>
          </cell>
          <cell r="AS229">
            <v>5.7839254602067083</v>
          </cell>
          <cell r="AT229">
            <v>1.3255898707006197</v>
          </cell>
          <cell r="AU229">
            <v>1.5079135692212802</v>
          </cell>
          <cell r="AV229">
            <v>6.2886464925182377</v>
          </cell>
          <cell r="AW229">
            <v>647.23829413967246</v>
          </cell>
          <cell r="AX229">
            <v>0.40925333491163629</v>
          </cell>
          <cell r="AY229">
            <v>290.64281485536679</v>
          </cell>
          <cell r="AZ229" t="str">
            <v>01°44'16''</v>
          </cell>
          <cell r="BA229" t="e">
            <v>#VALUE!</v>
          </cell>
          <cell r="BB229">
            <v>0.54500000000000004</v>
          </cell>
          <cell r="BC229" t="e">
            <v>#VALUE!</v>
          </cell>
          <cell r="BD229" t="e">
            <v>#VALUE!</v>
          </cell>
          <cell r="BE229" t="e">
            <v>#VALUE!</v>
          </cell>
          <cell r="BF229" t="e">
            <v>#VALUE!</v>
          </cell>
          <cell r="BG229" t="e">
            <v>#VALUE!</v>
          </cell>
          <cell r="BH229" t="e">
            <v>#VALUE!</v>
          </cell>
          <cell r="BI229" t="e">
            <v>#VALUE!</v>
          </cell>
          <cell r="BJ229" t="e">
            <v>#VALUE!</v>
          </cell>
          <cell r="BK229" t="e">
            <v>#VALUE!</v>
          </cell>
          <cell r="BL229" t="e">
            <v>#VALUE!</v>
          </cell>
          <cell r="BM229" t="e">
            <v>#VALUE!</v>
          </cell>
          <cell r="BN229">
            <v>2.9999999999972715E-2</v>
          </cell>
          <cell r="BO229">
            <v>691.64</v>
          </cell>
          <cell r="BP229">
            <v>691.19</v>
          </cell>
          <cell r="BQ229">
            <v>692.00199999999995</v>
          </cell>
          <cell r="BR229">
            <v>691.55200000000002</v>
          </cell>
          <cell r="BS229">
            <v>695</v>
          </cell>
          <cell r="BT229">
            <v>694.8</v>
          </cell>
          <cell r="BU229">
            <v>0</v>
          </cell>
          <cell r="BV229">
            <v>2.9980000000000473</v>
          </cell>
          <cell r="BW229">
            <v>3.2479999999999336</v>
          </cell>
          <cell r="BX229">
            <v>3.3600000000000474</v>
          </cell>
          <cell r="BY229">
            <v>400</v>
          </cell>
          <cell r="BZ229">
            <v>0.8</v>
          </cell>
          <cell r="CA229">
            <v>0.4</v>
          </cell>
          <cell r="CB229">
            <v>3.1229999999999905</v>
          </cell>
          <cell r="CC229">
            <v>4</v>
          </cell>
          <cell r="CD229">
            <v>1.9754472415527813</v>
          </cell>
          <cell r="CE229">
            <v>6089.8499999999813</v>
          </cell>
          <cell r="CF229">
            <v>1.272956525105871E-2</v>
          </cell>
          <cell r="CG229">
            <v>469.21940264363457</v>
          </cell>
          <cell r="CH229">
            <v>6559.0694026436158</v>
          </cell>
          <cell r="CI229">
            <v>4</v>
          </cell>
          <cell r="CJ229">
            <v>1</v>
          </cell>
          <cell r="CK229">
            <v>0</v>
          </cell>
          <cell r="CL229">
            <v>0</v>
          </cell>
          <cell r="CM229">
            <v>0</v>
          </cell>
          <cell r="CN229">
            <v>0</v>
          </cell>
          <cell r="CO229">
            <v>1.0471647386993397</v>
          </cell>
          <cell r="CP229">
            <v>3</v>
          </cell>
          <cell r="CQ229">
            <v>3</v>
          </cell>
          <cell r="DV229" t="str">
            <v>400 mm</v>
          </cell>
          <cell r="DW229">
            <v>4.6399999999999997</v>
          </cell>
          <cell r="DX229" t="str">
            <v>-</v>
          </cell>
          <cell r="DY229" t="str">
            <v>PVC</v>
          </cell>
          <cell r="DZ229">
            <v>691.64</v>
          </cell>
          <cell r="EA229">
            <v>691.18999999999994</v>
          </cell>
        </row>
        <row r="230">
          <cell r="A230">
            <v>144</v>
          </cell>
          <cell r="B230" t="str">
            <v>CBB7</v>
          </cell>
          <cell r="C230" t="str">
            <v>C75A</v>
          </cell>
          <cell r="F230">
            <v>2.5316468649999999</v>
          </cell>
          <cell r="G230">
            <v>2.33</v>
          </cell>
          <cell r="K230">
            <v>0.21643102400566458</v>
          </cell>
          <cell r="L230">
            <v>14.01784279229568</v>
          </cell>
          <cell r="M230">
            <v>14.01784279229568</v>
          </cell>
          <cell r="N230">
            <v>157.36697439450208</v>
          </cell>
          <cell r="O230">
            <v>0.63054797243572758</v>
          </cell>
          <cell r="P230">
            <v>251.49163499685122</v>
          </cell>
          <cell r="Q230">
            <v>0</v>
          </cell>
          <cell r="R230">
            <v>0</v>
          </cell>
          <cell r="S230">
            <v>5.7860149749999987</v>
          </cell>
          <cell r="U230">
            <v>2190</v>
          </cell>
          <cell r="V230">
            <v>158.4</v>
          </cell>
          <cell r="Y230">
            <v>0</v>
          </cell>
          <cell r="AB230">
            <v>0</v>
          </cell>
          <cell r="AC230">
            <v>126.72000000000001</v>
          </cell>
          <cell r="AD230">
            <v>3.2120000000000006</v>
          </cell>
          <cell r="AE230">
            <v>11.418041783794999</v>
          </cell>
          <cell r="AF230">
            <v>11.418041783794999</v>
          </cell>
          <cell r="AG230">
            <v>13.153846276294999</v>
          </cell>
          <cell r="AH230">
            <v>264.64548127314623</v>
          </cell>
          <cell r="AI230">
            <v>37.729999999999997</v>
          </cell>
          <cell r="AJ230">
            <v>4</v>
          </cell>
          <cell r="AK230">
            <v>16</v>
          </cell>
          <cell r="AL230">
            <v>0.4</v>
          </cell>
          <cell r="AM230">
            <v>1.4E-2</v>
          </cell>
          <cell r="AN230">
            <v>0.27225646972656259</v>
          </cell>
          <cell r="AO230">
            <v>0.36074218750000003</v>
          </cell>
          <cell r="AP230">
            <v>0.68064117431640647</v>
          </cell>
          <cell r="AQ230">
            <v>2.9052298733378588</v>
          </cell>
          <cell r="AR230">
            <v>1.8753119352220589</v>
          </cell>
          <cell r="AS230">
            <v>3.3789034258199795</v>
          </cell>
          <cell r="AT230">
            <v>0.43019167262664176</v>
          </cell>
          <cell r="AU230">
            <v>0.7024481423532043</v>
          </cell>
          <cell r="AV230">
            <v>3.0830049513197935</v>
          </cell>
          <cell r="AW230">
            <v>387.42182824188887</v>
          </cell>
          <cell r="AX230">
            <v>0.68309388367222668</v>
          </cell>
          <cell r="AY230">
            <v>205.60450196964803</v>
          </cell>
          <cell r="AZ230" t="str">
            <v>85°02'18''</v>
          </cell>
          <cell r="BA230" t="e">
            <v>#VALUE!</v>
          </cell>
          <cell r="BB230">
            <v>1E-3</v>
          </cell>
          <cell r="BC230" t="e">
            <v>#VALUE!</v>
          </cell>
          <cell r="BD230" t="e">
            <v>#VALUE!</v>
          </cell>
          <cell r="BE230" t="e">
            <v>#VALUE!</v>
          </cell>
          <cell r="BF230" t="e">
            <v>#VALUE!</v>
          </cell>
          <cell r="BG230" t="e">
            <v>#VALUE!</v>
          </cell>
          <cell r="BH230" t="e">
            <v>#VALUE!</v>
          </cell>
          <cell r="BI230" t="e">
            <v>#VALUE!</v>
          </cell>
          <cell r="BJ230" t="e">
            <v>#VALUE!</v>
          </cell>
          <cell r="BK230" t="e">
            <v>#VALUE!</v>
          </cell>
          <cell r="BL230" t="e">
            <v>#VALUE!</v>
          </cell>
          <cell r="BM230" t="e">
            <v>#VALUE!</v>
          </cell>
          <cell r="BN230">
            <v>3.0000000000086402E-2</v>
          </cell>
          <cell r="BO230">
            <v>691.16</v>
          </cell>
          <cell r="BP230">
            <v>689.65</v>
          </cell>
          <cell r="BQ230">
            <v>691.56</v>
          </cell>
          <cell r="BR230">
            <v>690.05</v>
          </cell>
          <cell r="BS230">
            <v>694.8</v>
          </cell>
          <cell r="BT230">
            <v>692.5</v>
          </cell>
          <cell r="BU230">
            <v>0</v>
          </cell>
          <cell r="BV230">
            <v>3.2400000000000091</v>
          </cell>
          <cell r="BW230">
            <v>2.4500000000000455</v>
          </cell>
          <cell r="BX230">
            <v>3.640000000000009</v>
          </cell>
          <cell r="BY230">
            <v>400</v>
          </cell>
          <cell r="BZ230">
            <v>0.9</v>
          </cell>
          <cell r="CA230">
            <v>0.5</v>
          </cell>
          <cell r="CB230">
            <v>2.8450000000000273</v>
          </cell>
          <cell r="CC230">
            <v>3</v>
          </cell>
          <cell r="CD230">
            <v>2.042046235780774</v>
          </cell>
          <cell r="CE230">
            <v>2977.3034117683687</v>
          </cell>
          <cell r="CF230">
            <v>1.8931359577848417E-2</v>
          </cell>
          <cell r="CG230">
            <v>693.20204725520682</v>
          </cell>
          <cell r="CH230">
            <v>3670.5054590235754</v>
          </cell>
          <cell r="CI230">
            <v>2</v>
          </cell>
          <cell r="CJ230">
            <v>1</v>
          </cell>
          <cell r="CK230">
            <v>1.5</v>
          </cell>
          <cell r="CL230">
            <v>3059</v>
          </cell>
          <cell r="CM230">
            <v>1.7998555699690628</v>
          </cell>
          <cell r="CN230">
            <v>1.9</v>
          </cell>
          <cell r="CO230">
            <v>0</v>
          </cell>
          <cell r="CP230">
            <v>3</v>
          </cell>
          <cell r="CQ230">
            <v>3</v>
          </cell>
          <cell r="DV230" t="str">
            <v>400 mm</v>
          </cell>
          <cell r="DW230">
            <v>37.729999999999997</v>
          </cell>
          <cell r="DX230" t="str">
            <v>1</v>
          </cell>
          <cell r="DY230" t="str">
            <v>CS</v>
          </cell>
          <cell r="DZ230">
            <v>691.16</v>
          </cell>
          <cell r="EA230">
            <v>689.65</v>
          </cell>
        </row>
        <row r="231">
          <cell r="A231">
            <v>145</v>
          </cell>
          <cell r="B231" t="str">
            <v>C75A</v>
          </cell>
          <cell r="C231" t="str">
            <v>ALIV75B</v>
          </cell>
          <cell r="F231">
            <v>2.5316468649999999</v>
          </cell>
          <cell r="G231">
            <v>2.33</v>
          </cell>
          <cell r="K231">
            <v>0.38256362378372682</v>
          </cell>
          <cell r="L231">
            <v>14.400406416079406</v>
          </cell>
          <cell r="M231">
            <v>14.400406416079406</v>
          </cell>
          <cell r="N231">
            <v>154.99085164316728</v>
          </cell>
          <cell r="O231">
            <v>0.63090702604482141</v>
          </cell>
          <cell r="P231">
            <v>251.49163499685122</v>
          </cell>
          <cell r="Q231">
            <v>0</v>
          </cell>
          <cell r="R231">
            <v>0</v>
          </cell>
          <cell r="S231">
            <v>5.7860149749999987</v>
          </cell>
          <cell r="U231">
            <v>2190</v>
          </cell>
          <cell r="V231">
            <v>158.4</v>
          </cell>
          <cell r="Y231">
            <v>0</v>
          </cell>
          <cell r="AB231">
            <v>0</v>
          </cell>
          <cell r="AC231">
            <v>126.72000000000001</v>
          </cell>
          <cell r="AD231">
            <v>3.2120000000000006</v>
          </cell>
          <cell r="AE231">
            <v>11.418041783794999</v>
          </cell>
          <cell r="AF231">
            <v>11.418041783794999</v>
          </cell>
          <cell r="AG231">
            <v>13.153846276294999</v>
          </cell>
          <cell r="AH231">
            <v>264.64548127314623</v>
          </cell>
          <cell r="AI231">
            <v>66.039999999999992</v>
          </cell>
          <cell r="AJ231">
            <v>3.91</v>
          </cell>
          <cell r="AK231">
            <v>16</v>
          </cell>
          <cell r="AL231">
            <v>0.4</v>
          </cell>
          <cell r="AM231">
            <v>1.4E-2</v>
          </cell>
          <cell r="AN231">
            <v>0.27423915863037113</v>
          </cell>
          <cell r="AO231">
            <v>0.36074218750000003</v>
          </cell>
          <cell r="AP231">
            <v>0.68559789657592773</v>
          </cell>
          <cell r="AQ231">
            <v>2.8818844512036366</v>
          </cell>
          <cell r="AR231">
            <v>1.8488723986948947</v>
          </cell>
          <cell r="AS231">
            <v>3.321945364258351</v>
          </cell>
          <cell r="AT231">
            <v>0.42330570795562111</v>
          </cell>
          <cell r="AU231">
            <v>0.69754486658599224</v>
          </cell>
          <cell r="AV231">
            <v>3.0481238230164567</v>
          </cell>
          <cell r="AW231">
            <v>383.03853638482144</v>
          </cell>
          <cell r="AX231">
            <v>0.69091085134908969</v>
          </cell>
          <cell r="AY231">
            <v>202.11379254880276</v>
          </cell>
          <cell r="AZ231" t="str">
            <v>03°29'27''</v>
          </cell>
          <cell r="BA231" t="e">
            <v>#VALUE!</v>
          </cell>
          <cell r="BB231">
            <v>1E-3</v>
          </cell>
          <cell r="BC231" t="e">
            <v>#VALUE!</v>
          </cell>
          <cell r="BD231" t="e">
            <v>#VALUE!</v>
          </cell>
          <cell r="BE231" t="e">
            <v>#VALUE!</v>
          </cell>
          <cell r="BF231" t="e">
            <v>#VALUE!</v>
          </cell>
          <cell r="BG231" t="e">
            <v>#VALUE!</v>
          </cell>
          <cell r="BH231" t="e">
            <v>#VALUE!</v>
          </cell>
          <cell r="BI231" t="e">
            <v>#VALUE!</v>
          </cell>
          <cell r="BJ231" t="e">
            <v>#VALUE!</v>
          </cell>
          <cell r="BK231" t="e">
            <v>#VALUE!</v>
          </cell>
          <cell r="BL231" t="e">
            <v>#VALUE!</v>
          </cell>
          <cell r="BM231" t="e">
            <v>#VALUE!</v>
          </cell>
          <cell r="BN231">
            <v>6.9999999999936335E-2</v>
          </cell>
          <cell r="BO231">
            <v>689.58</v>
          </cell>
          <cell r="BP231">
            <v>687</v>
          </cell>
          <cell r="BQ231">
            <v>689.98</v>
          </cell>
          <cell r="BR231">
            <v>687.4</v>
          </cell>
          <cell r="BS231">
            <v>692.5</v>
          </cell>
          <cell r="BT231">
            <v>688</v>
          </cell>
          <cell r="BU231">
            <v>0</v>
          </cell>
          <cell r="BV231">
            <v>2.5199999999999818</v>
          </cell>
          <cell r="BW231">
            <v>0.60000000000002274</v>
          </cell>
          <cell r="BX231">
            <v>2.9199999999999817</v>
          </cell>
          <cell r="BY231">
            <v>400</v>
          </cell>
          <cell r="BZ231">
            <v>0.9</v>
          </cell>
          <cell r="CA231">
            <v>0.5</v>
          </cell>
          <cell r="CB231">
            <v>1.5600000000000023</v>
          </cell>
          <cell r="CC231">
            <v>4</v>
          </cell>
          <cell r="CD231">
            <v>1.2502326693100456</v>
          </cell>
          <cell r="CE231">
            <v>1974.7425011752173</v>
          </cell>
          <cell r="CF231">
            <v>5.7927048862830177E-2</v>
          </cell>
          <cell r="CG231">
            <v>1924.5873652743965</v>
          </cell>
          <cell r="CH231">
            <v>3899.3298664496137</v>
          </cell>
          <cell r="CI231">
            <v>2</v>
          </cell>
          <cell r="CJ231">
            <v>1</v>
          </cell>
          <cell r="CK231">
            <v>1.5</v>
          </cell>
          <cell r="CL231">
            <v>3059</v>
          </cell>
          <cell r="CM231">
            <v>1.9120610656013144</v>
          </cell>
          <cell r="CN231">
            <v>2.2000000000000002</v>
          </cell>
          <cell r="CO231">
            <v>0</v>
          </cell>
          <cell r="CP231">
            <v>3</v>
          </cell>
          <cell r="CQ231">
            <v>3</v>
          </cell>
          <cell r="DV231" t="str">
            <v>400 mm</v>
          </cell>
          <cell r="DW231">
            <v>66.039999999999992</v>
          </cell>
          <cell r="DX231" t="str">
            <v>1</v>
          </cell>
          <cell r="DY231" t="str">
            <v>CS</v>
          </cell>
          <cell r="DZ231">
            <v>689.58</v>
          </cell>
          <cell r="EA231">
            <v>687</v>
          </cell>
        </row>
        <row r="232">
          <cell r="A232">
            <v>146</v>
          </cell>
          <cell r="B232" t="str">
            <v>ALIV75B</v>
          </cell>
          <cell r="C232" t="str">
            <v>C75C</v>
          </cell>
          <cell r="G232">
            <v>0</v>
          </cell>
          <cell r="K232">
            <v>0</v>
          </cell>
          <cell r="L232">
            <v>0</v>
          </cell>
          <cell r="M232">
            <v>0</v>
          </cell>
          <cell r="N232">
            <v>0</v>
          </cell>
          <cell r="O232">
            <v>0</v>
          </cell>
          <cell r="P232">
            <v>0</v>
          </cell>
          <cell r="Q232">
            <v>0</v>
          </cell>
          <cell r="R232">
            <v>0</v>
          </cell>
          <cell r="S232">
            <v>5.7860149749999987</v>
          </cell>
          <cell r="U232">
            <v>2190</v>
          </cell>
          <cell r="V232">
            <v>158.4</v>
          </cell>
          <cell r="Y232">
            <v>0</v>
          </cell>
          <cell r="AB232">
            <v>0</v>
          </cell>
          <cell r="AC232">
            <v>126.72000000000001</v>
          </cell>
          <cell r="AD232">
            <v>3.2120000000000006</v>
          </cell>
          <cell r="AE232">
            <v>11.418041783794999</v>
          </cell>
          <cell r="AF232">
            <v>11.418041783794999</v>
          </cell>
          <cell r="AG232">
            <v>13.153846276294999</v>
          </cell>
          <cell r="AH232">
            <v>13.153846276294999</v>
          </cell>
          <cell r="AI232">
            <v>30.59</v>
          </cell>
          <cell r="AJ232">
            <v>5.13</v>
          </cell>
          <cell r="AK232">
            <v>16</v>
          </cell>
          <cell r="AL232">
            <v>0.4</v>
          </cell>
          <cell r="AM232">
            <v>1.4E-2</v>
          </cell>
          <cell r="AN232">
            <v>5.3025054931640628E-2</v>
          </cell>
          <cell r="AO232">
            <v>7.9687500000000022E-2</v>
          </cell>
          <cell r="AP232">
            <v>0.13256263732910156</v>
          </cell>
          <cell r="AQ232">
            <v>1.3317972571314405</v>
          </cell>
          <cell r="AR232">
            <v>2.2265388442684078</v>
          </cell>
          <cell r="AS232">
            <v>1.0824136155440671</v>
          </cell>
          <cell r="AT232">
            <v>9.0401831503711921E-2</v>
          </cell>
          <cell r="AU232">
            <v>0.14342688643535256</v>
          </cell>
          <cell r="AV232">
            <v>3.4914265418376598</v>
          </cell>
          <cell r="AW232">
            <v>438.7455989754244</v>
          </cell>
          <cell r="AX232">
            <v>2.9980577143137999E-2</v>
          </cell>
          <cell r="AY232">
            <v>207.94732962731675</v>
          </cell>
          <cell r="AZ232" t="str">
            <v>05°50'01''</v>
          </cell>
          <cell r="BA232" t="e">
            <v>#VALUE!</v>
          </cell>
          <cell r="BB232">
            <v>1E-3</v>
          </cell>
          <cell r="BC232" t="e">
            <v>#VALUE!</v>
          </cell>
          <cell r="BD232" t="e">
            <v>#VALUE!</v>
          </cell>
          <cell r="BE232" t="e">
            <v>#VALUE!</v>
          </cell>
          <cell r="BF232" t="e">
            <v>#VALUE!</v>
          </cell>
          <cell r="BG232" t="e">
            <v>#VALUE!</v>
          </cell>
          <cell r="BH232" t="e">
            <v>#VALUE!</v>
          </cell>
          <cell r="BI232" t="e">
            <v>#VALUE!</v>
          </cell>
          <cell r="BJ232" t="e">
            <v>#VALUE!</v>
          </cell>
          <cell r="BK232" t="e">
            <v>#VALUE!</v>
          </cell>
          <cell r="BL232" t="e">
            <v>#VALUE!</v>
          </cell>
          <cell r="BM232" t="e">
            <v>#VALUE!</v>
          </cell>
          <cell r="BN232">
            <v>2.9999999999972715E-2</v>
          </cell>
          <cell r="BO232">
            <v>686.97</v>
          </cell>
          <cell r="BP232">
            <v>685.4</v>
          </cell>
          <cell r="BQ232">
            <v>687.37</v>
          </cell>
          <cell r="BR232">
            <v>685.8</v>
          </cell>
          <cell r="BS232">
            <v>688</v>
          </cell>
          <cell r="BT232">
            <v>687</v>
          </cell>
          <cell r="BU232">
            <v>0</v>
          </cell>
          <cell r="BV232">
            <v>0.62999999999999545</v>
          </cell>
          <cell r="BW232">
            <v>1.2000000000000455</v>
          </cell>
          <cell r="BX232">
            <v>1.0299999999999954</v>
          </cell>
          <cell r="BY232">
            <v>400</v>
          </cell>
          <cell r="BZ232">
            <v>0.9</v>
          </cell>
          <cell r="CA232">
            <v>0.5</v>
          </cell>
          <cell r="CB232">
            <v>0.91500000000002046</v>
          </cell>
          <cell r="CC232">
            <v>5</v>
          </cell>
          <cell r="CD232">
            <v>0.83533472829343924</v>
          </cell>
          <cell r="CE232">
            <v>1150.255920860066</v>
          </cell>
          <cell r="CF232">
            <v>0.13793420081894148</v>
          </cell>
          <cell r="CG232">
            <v>5364.0418306843303</v>
          </cell>
          <cell r="CH232">
            <v>6514.2977515443963</v>
          </cell>
          <cell r="CI232">
            <v>2</v>
          </cell>
          <cell r="CJ232">
            <v>1</v>
          </cell>
          <cell r="CK232">
            <v>1.5</v>
          </cell>
          <cell r="CL232">
            <v>3059</v>
          </cell>
          <cell r="CM232">
            <v>3.1943271092895045</v>
          </cell>
          <cell r="CN232">
            <v>4</v>
          </cell>
          <cell r="CO232">
            <v>0</v>
          </cell>
          <cell r="CP232">
            <v>3</v>
          </cell>
          <cell r="CQ232">
            <v>3</v>
          </cell>
          <cell r="DV232" t="str">
            <v>400 mm</v>
          </cell>
          <cell r="DW232">
            <v>30.59</v>
          </cell>
          <cell r="DX232" t="str">
            <v>1</v>
          </cell>
          <cell r="DY232" t="str">
            <v>CS</v>
          </cell>
          <cell r="DZ232">
            <v>686.97</v>
          </cell>
          <cell r="EA232">
            <v>685.4</v>
          </cell>
        </row>
        <row r="233">
          <cell r="A233">
            <v>144</v>
          </cell>
          <cell r="B233" t="str">
            <v>ALIV75B</v>
          </cell>
          <cell r="C233" t="str">
            <v>BOT 75B</v>
          </cell>
          <cell r="F233">
            <v>2.5316468649999999</v>
          </cell>
          <cell r="G233">
            <v>2.33</v>
          </cell>
          <cell r="K233">
            <v>3.7567191116015817E-3</v>
          </cell>
          <cell r="L233">
            <v>14.021599511407281</v>
          </cell>
          <cell r="M233">
            <v>14.021599511407281</v>
          </cell>
          <cell r="N233">
            <v>157.34315439165252</v>
          </cell>
          <cell r="O233">
            <v>0.65452702702702559</v>
          </cell>
          <cell r="P233">
            <v>251.49163499685122</v>
          </cell>
          <cell r="Q233">
            <v>0</v>
          </cell>
          <cell r="R233">
            <v>0</v>
          </cell>
          <cell r="V233">
            <v>158.4</v>
          </cell>
          <cell r="Y233">
            <v>0</v>
          </cell>
          <cell r="AB233">
            <v>0</v>
          </cell>
          <cell r="AC233">
            <v>0</v>
          </cell>
          <cell r="AD233">
            <v>0</v>
          </cell>
          <cell r="AE233">
            <v>0</v>
          </cell>
          <cell r="AF233">
            <v>0</v>
          </cell>
          <cell r="AG233">
            <v>0</v>
          </cell>
          <cell r="AH233">
            <v>251.49163499685122</v>
          </cell>
          <cell r="AI233">
            <v>1.4800000000000002</v>
          </cell>
          <cell r="AJ233">
            <v>18.920000000000002</v>
          </cell>
          <cell r="AK233">
            <v>10</v>
          </cell>
          <cell r="AL233">
            <v>0.22700000000000001</v>
          </cell>
          <cell r="AM233">
            <v>0.01</v>
          </cell>
          <cell r="AN233">
            <v>0.19865032863616944</v>
          </cell>
          <cell r="AO233">
            <v>0.22688396453857423</v>
          </cell>
          <cell r="AP233">
            <v>0.87511157989501953</v>
          </cell>
          <cell r="AQ233">
            <v>6.6966665482703718</v>
          </cell>
          <cell r="AR233">
            <v>4.27062331427706</v>
          </cell>
          <cell r="AS233">
            <v>10.966331396757798</v>
          </cell>
          <cell r="AT233">
            <v>2.2856953546749956</v>
          </cell>
          <cell r="AU233">
            <v>2.4843456833111652</v>
          </cell>
          <cell r="AV233">
            <v>6.4344298755729161</v>
          </cell>
          <cell r="AW233">
            <v>260.40640854220578</v>
          </cell>
          <cell r="AX233">
            <v>0.96576592106445913</v>
          </cell>
          <cell r="AY233">
            <v>159.53207548983758</v>
          </cell>
          <cell r="AZ233" t="b">
            <v>0</v>
          </cell>
          <cell r="BA233">
            <v>0</v>
          </cell>
          <cell r="BB233">
            <v>0</v>
          </cell>
          <cell r="BC233">
            <v>0</v>
          </cell>
          <cell r="BD233">
            <v>0</v>
          </cell>
          <cell r="BE233">
            <v>0</v>
          </cell>
          <cell r="BF233">
            <v>0</v>
          </cell>
          <cell r="BG233">
            <v>3.2677557264939012</v>
          </cell>
          <cell r="BH233">
            <v>5.2863436123348011</v>
          </cell>
          <cell r="BI233">
            <v>1.2</v>
          </cell>
          <cell r="BJ233">
            <v>0</v>
          </cell>
          <cell r="BK233">
            <v>0</v>
          </cell>
          <cell r="BL233">
            <v>0</v>
          </cell>
          <cell r="BM233">
            <v>5.7463909103841164</v>
          </cell>
          <cell r="BN233">
            <v>3.0499999999999545</v>
          </cell>
          <cell r="BO233">
            <v>686.6</v>
          </cell>
          <cell r="BP233">
            <v>686.32</v>
          </cell>
          <cell r="BQ233">
            <v>686.827</v>
          </cell>
          <cell r="BR233">
            <v>686.54700000000003</v>
          </cell>
          <cell r="BS233">
            <v>688</v>
          </cell>
          <cell r="BT233">
            <v>687.2</v>
          </cell>
          <cell r="BU233" t="b">
            <v>0</v>
          </cell>
          <cell r="BV233">
            <v>1.1730000000000018</v>
          </cell>
          <cell r="BW233">
            <v>0.65300000000002001</v>
          </cell>
          <cell r="BX233">
            <v>1.4000000000000019</v>
          </cell>
          <cell r="BY233">
            <v>250</v>
          </cell>
          <cell r="BZ233">
            <v>0.65</v>
          </cell>
          <cell r="CA233">
            <v>0.25</v>
          </cell>
          <cell r="CB233">
            <v>0.91300000000001091</v>
          </cell>
          <cell r="CC233">
            <v>3</v>
          </cell>
          <cell r="CD233">
            <v>1.1462076925960107</v>
          </cell>
          <cell r="CE233">
            <v>1643.4000000000196</v>
          </cell>
          <cell r="CF233">
            <v>7.5455479958854432E-2</v>
          </cell>
          <cell r="CG233">
            <v>2245.2725303898396</v>
          </cell>
          <cell r="CH233">
            <v>3888.6725303898593</v>
          </cell>
          <cell r="CI233">
            <v>4</v>
          </cell>
          <cell r="CJ233">
            <v>1</v>
          </cell>
          <cell r="CK233">
            <v>0</v>
          </cell>
          <cell r="CL233">
            <v>0</v>
          </cell>
          <cell r="CM233">
            <v>0</v>
          </cell>
          <cell r="CN233">
            <v>0</v>
          </cell>
          <cell r="CO233">
            <v>0.51359213814249205</v>
          </cell>
          <cell r="CP233">
            <v>3</v>
          </cell>
          <cell r="CQ233">
            <v>3</v>
          </cell>
          <cell r="DV233" t="str">
            <v>250 mm</v>
          </cell>
          <cell r="DW233">
            <v>1.4800000000000002</v>
          </cell>
          <cell r="DX233" t="str">
            <v>-</v>
          </cell>
          <cell r="DY233" t="str">
            <v>PVC</v>
          </cell>
          <cell r="DZ233">
            <v>686.6</v>
          </cell>
          <cell r="EA233">
            <v>686.32</v>
          </cell>
        </row>
        <row r="234">
          <cell r="A234">
            <v>147</v>
          </cell>
          <cell r="B234" t="str">
            <v>C75C</v>
          </cell>
          <cell r="C234" t="str">
            <v>C75D</v>
          </cell>
          <cell r="F234">
            <v>0</v>
          </cell>
          <cell r="G234">
            <v>0</v>
          </cell>
          <cell r="K234">
            <v>0</v>
          </cell>
          <cell r="L234">
            <v>0</v>
          </cell>
          <cell r="M234">
            <v>0</v>
          </cell>
          <cell r="N234">
            <v>0</v>
          </cell>
          <cell r="O234">
            <v>0</v>
          </cell>
          <cell r="P234">
            <v>0</v>
          </cell>
          <cell r="Q234">
            <v>0</v>
          </cell>
          <cell r="R234">
            <v>0</v>
          </cell>
          <cell r="S234">
            <v>5.7860149749999987</v>
          </cell>
          <cell r="U234">
            <v>2190</v>
          </cell>
          <cell r="V234">
            <v>158.4</v>
          </cell>
          <cell r="Y234">
            <v>0</v>
          </cell>
          <cell r="AB234">
            <v>0</v>
          </cell>
          <cell r="AC234">
            <v>126.72000000000001</v>
          </cell>
          <cell r="AD234">
            <v>3.2120000000000006</v>
          </cell>
          <cell r="AE234">
            <v>11.418041783794999</v>
          </cell>
          <cell r="AF234">
            <v>11.418041783794999</v>
          </cell>
          <cell r="AG234">
            <v>13.153846276294999</v>
          </cell>
          <cell r="AH234">
            <v>13.153846276294999</v>
          </cell>
          <cell r="AI234">
            <v>41.209999999999994</v>
          </cell>
          <cell r="AJ234">
            <v>6.84</v>
          </cell>
          <cell r="AK234">
            <v>10</v>
          </cell>
          <cell r="AL234">
            <v>0.25</v>
          </cell>
          <cell r="AM234">
            <v>1.4E-2</v>
          </cell>
          <cell r="AN234">
            <v>5.7461738586425781E-2</v>
          </cell>
          <cell r="AO234">
            <v>9.1796875E-2</v>
          </cell>
          <cell r="AP234">
            <v>0.22984695434570313</v>
          </cell>
          <cell r="AQ234">
            <v>1.5436863870633328</v>
          </cell>
          <cell r="AR234">
            <v>2.4467695095000432</v>
          </cell>
          <cell r="AS234">
            <v>1.44053276296088</v>
          </cell>
          <cell r="AT234">
            <v>0.12145604799208184</v>
          </cell>
          <cell r="AU234">
            <v>0.17891778657850763</v>
          </cell>
          <cell r="AV234">
            <v>2.9470824687671717</v>
          </cell>
          <cell r="AW234">
            <v>144.66457239690968</v>
          </cell>
          <cell r="AX234">
            <v>9.0926520974363947E-2</v>
          </cell>
          <cell r="AY234">
            <v>206.03110529619542</v>
          </cell>
          <cell r="AZ234" t="str">
            <v>01°54'58''</v>
          </cell>
          <cell r="BA234" t="e">
            <v>#VALUE!</v>
          </cell>
          <cell r="BB234">
            <v>3.5000000000000003E-2</v>
          </cell>
          <cell r="BC234" t="e">
            <v>#VALUE!</v>
          </cell>
          <cell r="BD234" t="e">
            <v>#VALUE!</v>
          </cell>
          <cell r="BE234" t="e">
            <v>#VALUE!</v>
          </cell>
          <cell r="BF234" t="e">
            <v>#VALUE!</v>
          </cell>
          <cell r="BG234" t="e">
            <v>#VALUE!</v>
          </cell>
          <cell r="BH234" t="e">
            <v>#VALUE!</v>
          </cell>
          <cell r="BI234" t="e">
            <v>#VALUE!</v>
          </cell>
          <cell r="BJ234" t="e">
            <v>#VALUE!</v>
          </cell>
          <cell r="BK234" t="e">
            <v>#VALUE!</v>
          </cell>
          <cell r="BL234" t="e">
            <v>#VALUE!</v>
          </cell>
          <cell r="BM234" t="e">
            <v>#VALUE!</v>
          </cell>
          <cell r="BN234">
            <v>2.9999999999972715E-2</v>
          </cell>
          <cell r="BO234">
            <v>685.37</v>
          </cell>
          <cell r="BP234">
            <v>682.55</v>
          </cell>
          <cell r="BQ234">
            <v>685.62</v>
          </cell>
          <cell r="BR234">
            <v>682.8</v>
          </cell>
          <cell r="BS234">
            <v>687</v>
          </cell>
          <cell r="BT234">
            <v>684</v>
          </cell>
          <cell r="BU234">
            <v>0</v>
          </cell>
          <cell r="BV234">
            <v>1.3799999999999955</v>
          </cell>
          <cell r="BW234">
            <v>1.2000000000000455</v>
          </cell>
          <cell r="BX234">
            <v>1.6299999999999955</v>
          </cell>
          <cell r="BY234">
            <v>250</v>
          </cell>
          <cell r="BZ234">
            <v>0.71250000000000002</v>
          </cell>
          <cell r="CA234">
            <v>0.3125</v>
          </cell>
          <cell r="CB234">
            <v>1.2900000000000205</v>
          </cell>
          <cell r="CC234">
            <v>5</v>
          </cell>
          <cell r="CD234">
            <v>1.288232296427344</v>
          </cell>
          <cell r="CE234">
            <v>1111.7646004464295</v>
          </cell>
          <cell r="CF234">
            <v>5.1365772084149275E-2</v>
          </cell>
          <cell r="CG234">
            <v>1597.98940243673</v>
          </cell>
          <cell r="CH234">
            <v>2709.7540028831595</v>
          </cell>
          <cell r="CI234">
            <v>2</v>
          </cell>
          <cell r="CJ234">
            <v>1</v>
          </cell>
          <cell r="CK234">
            <v>1.5</v>
          </cell>
          <cell r="CL234">
            <v>2345</v>
          </cell>
          <cell r="CM234">
            <v>1.7333181255116159</v>
          </cell>
          <cell r="CN234">
            <v>1.9</v>
          </cell>
          <cell r="CO234">
            <v>0</v>
          </cell>
          <cell r="CP234">
            <v>3</v>
          </cell>
          <cell r="CQ234">
            <v>3</v>
          </cell>
          <cell r="DV234" t="str">
            <v>250 mm</v>
          </cell>
          <cell r="DW234">
            <v>41.209999999999994</v>
          </cell>
          <cell r="DX234" t="str">
            <v>1</v>
          </cell>
          <cell r="DY234" t="str">
            <v>CS</v>
          </cell>
          <cell r="DZ234">
            <v>685.37</v>
          </cell>
          <cell r="EA234">
            <v>682.55</v>
          </cell>
        </row>
        <row r="235">
          <cell r="A235">
            <v>148</v>
          </cell>
          <cell r="B235" t="str">
            <v>C75D</v>
          </cell>
          <cell r="C235" t="str">
            <v>C75E</v>
          </cell>
          <cell r="F235">
            <v>0</v>
          </cell>
          <cell r="G235">
            <v>0</v>
          </cell>
          <cell r="K235">
            <v>0</v>
          </cell>
          <cell r="L235">
            <v>0</v>
          </cell>
          <cell r="M235">
            <v>0</v>
          </cell>
          <cell r="N235">
            <v>0</v>
          </cell>
          <cell r="O235">
            <v>0</v>
          </cell>
          <cell r="P235">
            <v>0</v>
          </cell>
          <cell r="Q235">
            <v>0</v>
          </cell>
          <cell r="R235">
            <v>0</v>
          </cell>
          <cell r="S235">
            <v>5.7860149749999987</v>
          </cell>
          <cell r="U235">
            <v>2190</v>
          </cell>
          <cell r="V235">
            <v>158.4</v>
          </cell>
          <cell r="Y235">
            <v>0</v>
          </cell>
          <cell r="AB235">
            <v>0</v>
          </cell>
          <cell r="AC235">
            <v>126.72000000000001</v>
          </cell>
          <cell r="AD235">
            <v>3.2120000000000006</v>
          </cell>
          <cell r="AE235">
            <v>11.418041783794999</v>
          </cell>
          <cell r="AF235">
            <v>11.418041783794999</v>
          </cell>
          <cell r="AG235">
            <v>13.153846276294999</v>
          </cell>
          <cell r="AH235">
            <v>13.153846276294999</v>
          </cell>
          <cell r="AI235">
            <v>44.849999999999994</v>
          </cell>
          <cell r="AJ235">
            <v>8.85</v>
          </cell>
          <cell r="AK235">
            <v>10</v>
          </cell>
          <cell r="AL235">
            <v>0.25</v>
          </cell>
          <cell r="AM235">
            <v>1.4E-2</v>
          </cell>
          <cell r="AN235">
            <v>5.3893566131591797E-2</v>
          </cell>
          <cell r="AO235">
            <v>9.1796875E-2</v>
          </cell>
          <cell r="AP235">
            <v>0.21557426452636719</v>
          </cell>
          <cell r="AQ235">
            <v>1.6910057985597304</v>
          </cell>
          <cell r="AR235">
            <v>2.7733360996140051</v>
          </cell>
          <cell r="AS235">
            <v>1.7613061396971472</v>
          </cell>
          <cell r="AT235">
            <v>0.14574416976364074</v>
          </cell>
          <cell r="AU235">
            <v>0.19963773589523254</v>
          </cell>
          <cell r="AV235">
            <v>3.3522459399304405</v>
          </cell>
          <cell r="AW235">
            <v>164.55298777987005</v>
          </cell>
          <cell r="AX235">
            <v>7.9936842556098051E-2</v>
          </cell>
          <cell r="AY235">
            <v>224.59660014672079</v>
          </cell>
          <cell r="AZ235" t="str">
            <v>18°33'56''</v>
          </cell>
          <cell r="BA235" t="e">
            <v>#VALUE!</v>
          </cell>
          <cell r="BB235">
            <v>2.1000000000000001E-2</v>
          </cell>
          <cell r="BC235" t="e">
            <v>#VALUE!</v>
          </cell>
          <cell r="BD235" t="e">
            <v>#VALUE!</v>
          </cell>
          <cell r="BE235" t="e">
            <v>#VALUE!</v>
          </cell>
          <cell r="BF235" t="e">
            <v>#VALUE!</v>
          </cell>
          <cell r="BG235" t="e">
            <v>#VALUE!</v>
          </cell>
          <cell r="BH235" t="e">
            <v>#VALUE!</v>
          </cell>
          <cell r="BI235" t="e">
            <v>#VALUE!</v>
          </cell>
          <cell r="BJ235" t="e">
            <v>#VALUE!</v>
          </cell>
          <cell r="BK235" t="e">
            <v>#VALUE!</v>
          </cell>
          <cell r="BL235" t="e">
            <v>#VALUE!</v>
          </cell>
          <cell r="BM235" t="e">
            <v>#VALUE!</v>
          </cell>
          <cell r="BN235">
            <v>2.9999999999972715E-2</v>
          </cell>
          <cell r="BO235">
            <v>682.52</v>
          </cell>
          <cell r="BP235">
            <v>678.55</v>
          </cell>
          <cell r="BQ235">
            <v>682.77</v>
          </cell>
          <cell r="BR235">
            <v>678.8</v>
          </cell>
          <cell r="BS235">
            <v>684</v>
          </cell>
          <cell r="BT235">
            <v>680</v>
          </cell>
          <cell r="BU235">
            <v>0</v>
          </cell>
          <cell r="BV235">
            <v>1.2300000000000182</v>
          </cell>
          <cell r="BW235">
            <v>1.2000000000000455</v>
          </cell>
          <cell r="BX235">
            <v>1.4800000000000182</v>
          </cell>
          <cell r="BY235">
            <v>250</v>
          </cell>
          <cell r="BZ235">
            <v>0.71250000000000002</v>
          </cell>
          <cell r="CA235">
            <v>0.3125</v>
          </cell>
          <cell r="CB235">
            <v>1.2150000000000318</v>
          </cell>
          <cell r="CC235">
            <v>5</v>
          </cell>
          <cell r="CD235">
            <v>1.236121119535293</v>
          </cell>
          <cell r="CE235">
            <v>1066.7918405514506</v>
          </cell>
          <cell r="CF235">
            <v>5.6892516618715638E-2</v>
          </cell>
          <cell r="CG235">
            <v>1779.7324552890548</v>
          </cell>
          <cell r="CH235">
            <v>2846.5242958405051</v>
          </cell>
          <cell r="CI235">
            <v>2</v>
          </cell>
          <cell r="CJ235">
            <v>1</v>
          </cell>
          <cell r="CK235">
            <v>1.5</v>
          </cell>
          <cell r="CL235">
            <v>2345</v>
          </cell>
          <cell r="CM235">
            <v>1.8208044536293211</v>
          </cell>
          <cell r="CN235">
            <v>1.9</v>
          </cell>
          <cell r="CO235">
            <v>0</v>
          </cell>
          <cell r="CP235">
            <v>3</v>
          </cell>
          <cell r="CQ235">
            <v>3</v>
          </cell>
          <cell r="DV235" t="str">
            <v>250 mm</v>
          </cell>
          <cell r="DW235">
            <v>44.849999999999994</v>
          </cell>
          <cell r="DX235" t="str">
            <v>1</v>
          </cell>
          <cell r="DY235" t="str">
            <v>CS</v>
          </cell>
          <cell r="DZ235">
            <v>682.52</v>
          </cell>
          <cell r="EA235">
            <v>678.55</v>
          </cell>
        </row>
        <row r="236">
          <cell r="A236">
            <v>147</v>
          </cell>
          <cell r="B236" t="str">
            <v>C75E</v>
          </cell>
          <cell r="C236" t="str">
            <v>C75F</v>
          </cell>
          <cell r="F236">
            <v>0</v>
          </cell>
          <cell r="G236">
            <v>0</v>
          </cell>
          <cell r="K236">
            <v>0</v>
          </cell>
          <cell r="L236">
            <v>0</v>
          </cell>
          <cell r="M236">
            <v>0</v>
          </cell>
          <cell r="N236">
            <v>0</v>
          </cell>
          <cell r="O236">
            <v>0</v>
          </cell>
          <cell r="P236">
            <v>0</v>
          </cell>
          <cell r="Q236">
            <v>0</v>
          </cell>
          <cell r="R236">
            <v>0</v>
          </cell>
          <cell r="S236">
            <v>5.7860149749999987</v>
          </cell>
          <cell r="U236">
            <v>2190</v>
          </cell>
          <cell r="V236">
            <v>158.4</v>
          </cell>
          <cell r="Y236">
            <v>0</v>
          </cell>
          <cell r="AB236">
            <v>0</v>
          </cell>
          <cell r="AC236">
            <v>126.72000000000001</v>
          </cell>
          <cell r="AD236">
            <v>3.2120000000000006</v>
          </cell>
          <cell r="AE236">
            <v>11.418041783794999</v>
          </cell>
          <cell r="AF236">
            <v>11.418041783794999</v>
          </cell>
          <cell r="AG236">
            <v>13.153846276294999</v>
          </cell>
          <cell r="AH236">
            <v>13.153846276294999</v>
          </cell>
          <cell r="AI236">
            <v>43.37</v>
          </cell>
          <cell r="AJ236">
            <v>6.85</v>
          </cell>
          <cell r="AK236">
            <v>10</v>
          </cell>
          <cell r="AL236">
            <v>0.25</v>
          </cell>
          <cell r="AM236">
            <v>1.4E-2</v>
          </cell>
          <cell r="AN236">
            <v>5.7440757751464844E-2</v>
          </cell>
          <cell r="AO236">
            <v>9.1796875E-2</v>
          </cell>
          <cell r="AP236">
            <v>0.22976303100585938</v>
          </cell>
          <cell r="AQ236">
            <v>1.5444845441222612</v>
          </cell>
          <cell r="AR236">
            <v>2.4485119685927472</v>
          </cell>
          <cell r="AS236">
            <v>1.4421759304525255</v>
          </cell>
          <cell r="AT236">
            <v>0.12158167721878435</v>
          </cell>
          <cell r="AU236">
            <v>0.17902243497024919</v>
          </cell>
          <cell r="AV236">
            <v>2.9492359820021234</v>
          </cell>
          <cell r="AW236">
            <v>144.7702827306336</v>
          </cell>
          <cell r="AX236">
            <v>9.0860127010801414E-2</v>
          </cell>
          <cell r="AY236">
            <v>221.89428815702618</v>
          </cell>
          <cell r="AZ236" t="str">
            <v>02°42'08''</v>
          </cell>
          <cell r="BA236" t="e">
            <v>#VALUE!</v>
          </cell>
          <cell r="BB236">
            <v>1E-3</v>
          </cell>
          <cell r="BC236" t="e">
            <v>#VALUE!</v>
          </cell>
          <cell r="BD236" t="e">
            <v>#VALUE!</v>
          </cell>
          <cell r="BE236" t="e">
            <v>#VALUE!</v>
          </cell>
          <cell r="BF236" t="e">
            <v>#VALUE!</v>
          </cell>
          <cell r="BG236" t="e">
            <v>#VALUE!</v>
          </cell>
          <cell r="BH236" t="e">
            <v>#VALUE!</v>
          </cell>
          <cell r="BI236" t="e">
            <v>#VALUE!</v>
          </cell>
          <cell r="BJ236" t="e">
            <v>#VALUE!</v>
          </cell>
          <cell r="BK236" t="e">
            <v>#VALUE!</v>
          </cell>
          <cell r="BL236" t="e">
            <v>#VALUE!</v>
          </cell>
          <cell r="BM236" t="e">
            <v>#VALUE!</v>
          </cell>
          <cell r="BN236">
            <v>2.9999999999972715E-2</v>
          </cell>
          <cell r="BO236">
            <v>678.52</v>
          </cell>
          <cell r="BP236">
            <v>675.55</v>
          </cell>
          <cell r="BQ236">
            <v>678.77</v>
          </cell>
          <cell r="BR236">
            <v>675.8</v>
          </cell>
          <cell r="BS236">
            <v>680</v>
          </cell>
          <cell r="BT236">
            <v>677</v>
          </cell>
          <cell r="BU236">
            <v>0</v>
          </cell>
          <cell r="BV236">
            <v>1.2300000000000182</v>
          </cell>
          <cell r="BW236">
            <v>1.2000000000000455</v>
          </cell>
          <cell r="BX236">
            <v>1.4800000000000182</v>
          </cell>
          <cell r="BY236">
            <v>250</v>
          </cell>
          <cell r="BZ236">
            <v>0.71250000000000002</v>
          </cell>
          <cell r="CA236">
            <v>0.3125</v>
          </cell>
          <cell r="CB236">
            <v>1.2150000000000318</v>
          </cell>
          <cell r="CC236">
            <v>5</v>
          </cell>
          <cell r="CD236">
            <v>1.236121119535293</v>
          </cell>
          <cell r="CE236">
            <v>1066.7918405514506</v>
          </cell>
          <cell r="CF236">
            <v>5.6892516618715638E-2</v>
          </cell>
          <cell r="CG236">
            <v>1779.7324552890548</v>
          </cell>
          <cell r="CH236">
            <v>2846.5242958405051</v>
          </cell>
          <cell r="CI236">
            <v>2</v>
          </cell>
          <cell r="CJ236">
            <v>1</v>
          </cell>
          <cell r="CK236">
            <v>1.5</v>
          </cell>
          <cell r="CL236">
            <v>2345</v>
          </cell>
          <cell r="CM236">
            <v>1.8208044536293211</v>
          </cell>
          <cell r="CN236">
            <v>1.9</v>
          </cell>
          <cell r="CO236">
            <v>0</v>
          </cell>
          <cell r="CP236">
            <v>3</v>
          </cell>
          <cell r="CQ236">
            <v>3</v>
          </cell>
          <cell r="DV236" t="str">
            <v>250 mm</v>
          </cell>
          <cell r="DW236">
            <v>43.37</v>
          </cell>
          <cell r="DX236" t="str">
            <v>1</v>
          </cell>
          <cell r="DY236" t="str">
            <v>CS</v>
          </cell>
          <cell r="DZ236">
            <v>678.52</v>
          </cell>
          <cell r="EA236">
            <v>675.55</v>
          </cell>
        </row>
        <row r="237">
          <cell r="A237">
            <v>148</v>
          </cell>
          <cell r="B237" t="str">
            <v>C75F</v>
          </cell>
          <cell r="C237" t="str">
            <v>C75G</v>
          </cell>
          <cell r="F237">
            <v>0</v>
          </cell>
          <cell r="G237">
            <v>0</v>
          </cell>
          <cell r="K237">
            <v>0</v>
          </cell>
          <cell r="L237">
            <v>0</v>
          </cell>
          <cell r="M237">
            <v>0</v>
          </cell>
          <cell r="N237">
            <v>0</v>
          </cell>
          <cell r="O237">
            <v>0</v>
          </cell>
          <cell r="P237">
            <v>0</v>
          </cell>
          <cell r="Q237">
            <v>0</v>
          </cell>
          <cell r="R237">
            <v>0</v>
          </cell>
          <cell r="S237">
            <v>5.7860149749999987</v>
          </cell>
          <cell r="U237">
            <v>2190</v>
          </cell>
          <cell r="V237">
            <v>158.4</v>
          </cell>
          <cell r="Y237">
            <v>0</v>
          </cell>
          <cell r="AB237">
            <v>0</v>
          </cell>
          <cell r="AC237">
            <v>126.72000000000001</v>
          </cell>
          <cell r="AD237">
            <v>3.2120000000000006</v>
          </cell>
          <cell r="AE237">
            <v>11.418041783794999</v>
          </cell>
          <cell r="AF237">
            <v>11.418041783794999</v>
          </cell>
          <cell r="AG237">
            <v>13.153846276294999</v>
          </cell>
          <cell r="AH237">
            <v>13.153846276294999</v>
          </cell>
          <cell r="AI237">
            <v>79.239999999999995</v>
          </cell>
          <cell r="AJ237">
            <v>6.27</v>
          </cell>
          <cell r="AK237">
            <v>10</v>
          </cell>
          <cell r="AL237">
            <v>0.25</v>
          </cell>
          <cell r="AM237">
            <v>1.4E-2</v>
          </cell>
          <cell r="AN237">
            <v>5.8724880218505859E-2</v>
          </cell>
          <cell r="AO237">
            <v>9.1796875E-2</v>
          </cell>
          <cell r="AP237">
            <v>0.23489952087402344</v>
          </cell>
          <cell r="AQ237">
            <v>1.4968486796641438</v>
          </cell>
          <cell r="AR237">
            <v>2.3451185736541329</v>
          </cell>
          <cell r="AS237">
            <v>1.3459229265503505</v>
          </cell>
          <cell r="AT237">
            <v>0.11419755197820033</v>
          </cell>
          <cell r="AU237">
            <v>0.17292243219670619</v>
          </cell>
          <cell r="AV237">
            <v>2.8216166443911619</v>
          </cell>
          <cell r="AW237">
            <v>138.50578314478059</v>
          </cell>
          <cell r="AX237">
            <v>9.4969653812543242E-2</v>
          </cell>
          <cell r="AY237">
            <v>238.97274415381378</v>
          </cell>
          <cell r="AZ237" t="str">
            <v>17°04'42''</v>
          </cell>
          <cell r="BA237" t="e">
            <v>#VALUE!</v>
          </cell>
          <cell r="BB237">
            <v>1E-3</v>
          </cell>
          <cell r="BC237" t="e">
            <v>#VALUE!</v>
          </cell>
          <cell r="BD237" t="e">
            <v>#VALUE!</v>
          </cell>
          <cell r="BE237" t="e">
            <v>#VALUE!</v>
          </cell>
          <cell r="BF237" t="e">
            <v>#VALUE!</v>
          </cell>
          <cell r="BG237" t="e">
            <v>#VALUE!</v>
          </cell>
          <cell r="BH237" t="e">
            <v>#VALUE!</v>
          </cell>
          <cell r="BI237" t="e">
            <v>#VALUE!</v>
          </cell>
          <cell r="BJ237" t="e">
            <v>#VALUE!</v>
          </cell>
          <cell r="BK237" t="e">
            <v>#VALUE!</v>
          </cell>
          <cell r="BL237" t="e">
            <v>#VALUE!</v>
          </cell>
          <cell r="BM237" t="e">
            <v>#VALUE!</v>
          </cell>
          <cell r="BN237">
            <v>2.9999999999972715E-2</v>
          </cell>
          <cell r="BO237">
            <v>675.52</v>
          </cell>
          <cell r="BP237">
            <v>670.55</v>
          </cell>
          <cell r="BQ237">
            <v>675.77</v>
          </cell>
          <cell r="BR237">
            <v>670.8</v>
          </cell>
          <cell r="BS237">
            <v>677</v>
          </cell>
          <cell r="BT237">
            <v>672</v>
          </cell>
          <cell r="BU237">
            <v>0</v>
          </cell>
          <cell r="BV237">
            <v>1.2300000000000182</v>
          </cell>
          <cell r="BW237">
            <v>1.2000000000000455</v>
          </cell>
          <cell r="BX237">
            <v>1.4800000000000182</v>
          </cell>
          <cell r="BY237">
            <v>250</v>
          </cell>
          <cell r="BZ237">
            <v>0.71250000000000002</v>
          </cell>
          <cell r="CA237">
            <v>0.3125</v>
          </cell>
          <cell r="CB237">
            <v>1.2150000000000318</v>
          </cell>
          <cell r="CC237">
            <v>5</v>
          </cell>
          <cell r="CD237">
            <v>1.236121119535293</v>
          </cell>
          <cell r="CE237">
            <v>1066.7918405514506</v>
          </cell>
          <cell r="CF237">
            <v>5.6892516618715638E-2</v>
          </cell>
          <cell r="CG237">
            <v>1779.7324552890548</v>
          </cell>
          <cell r="CH237">
            <v>2846.5242958405051</v>
          </cell>
          <cell r="CI237">
            <v>2</v>
          </cell>
          <cell r="CJ237">
            <v>1</v>
          </cell>
          <cell r="CK237">
            <v>1.5</v>
          </cell>
          <cell r="CL237">
            <v>2345</v>
          </cell>
          <cell r="CM237">
            <v>1.8208044536293211</v>
          </cell>
          <cell r="CN237">
            <v>1.9</v>
          </cell>
          <cell r="CO237">
            <v>0</v>
          </cell>
          <cell r="CP237">
            <v>3</v>
          </cell>
          <cell r="CQ237">
            <v>3</v>
          </cell>
          <cell r="DV237" t="str">
            <v>250 mm</v>
          </cell>
          <cell r="DW237">
            <v>79.239999999999995</v>
          </cell>
          <cell r="DX237" t="str">
            <v>1</v>
          </cell>
          <cell r="DY237" t="str">
            <v>CS</v>
          </cell>
          <cell r="DZ237">
            <v>675.52</v>
          </cell>
          <cell r="EA237">
            <v>670.55</v>
          </cell>
        </row>
        <row r="238">
          <cell r="A238">
            <v>148</v>
          </cell>
          <cell r="B238" t="str">
            <v>C75G</v>
          </cell>
          <cell r="C238" t="str">
            <v>C75H</v>
          </cell>
          <cell r="E238">
            <v>0</v>
          </cell>
          <cell r="F238">
            <v>0</v>
          </cell>
          <cell r="G238">
            <v>0</v>
          </cell>
          <cell r="K238">
            <v>0</v>
          </cell>
          <cell r="L238">
            <v>0</v>
          </cell>
          <cell r="M238">
            <v>0</v>
          </cell>
          <cell r="N238">
            <v>0</v>
          </cell>
          <cell r="O238">
            <v>0</v>
          </cell>
          <cell r="P238">
            <v>0</v>
          </cell>
          <cell r="Q238">
            <v>0</v>
          </cell>
          <cell r="R238">
            <v>0</v>
          </cell>
          <cell r="S238">
            <v>5.7860149749999987</v>
          </cell>
          <cell r="U238">
            <v>2190</v>
          </cell>
          <cell r="V238">
            <v>158.4</v>
          </cell>
          <cell r="Y238">
            <v>0</v>
          </cell>
          <cell r="AB238">
            <v>0</v>
          </cell>
          <cell r="AC238">
            <v>126.72000000000001</v>
          </cell>
          <cell r="AD238">
            <v>3.2120000000000006</v>
          </cell>
          <cell r="AE238">
            <v>11.418041783794999</v>
          </cell>
          <cell r="AF238">
            <v>11.418041783794999</v>
          </cell>
          <cell r="AG238">
            <v>13.153846276294999</v>
          </cell>
          <cell r="AH238">
            <v>13.153846276294999</v>
          </cell>
          <cell r="AI238">
            <v>33.89</v>
          </cell>
          <cell r="AJ238">
            <v>3.33</v>
          </cell>
          <cell r="AK238">
            <v>10</v>
          </cell>
          <cell r="AL238">
            <v>0.25</v>
          </cell>
          <cell r="AM238">
            <v>1.4E-2</v>
          </cell>
          <cell r="AN238">
            <v>6.8876266479492188E-2</v>
          </cell>
          <cell r="AO238">
            <v>9.1796875E-2</v>
          </cell>
          <cell r="AP238">
            <v>0.27550506591796875</v>
          </cell>
          <cell r="AQ238">
            <v>1.1958574172927121</v>
          </cell>
          <cell r="AR238">
            <v>1.7191286108317958</v>
          </cell>
          <cell r="AS238">
            <v>0.82087720497592842</v>
          </cell>
          <cell r="AT238">
            <v>7.2888632135269915E-2</v>
          </cell>
          <cell r="AU238">
            <v>0.1417648986147621</v>
          </cell>
          <cell r="AV238">
            <v>2.0562994286986562</v>
          </cell>
          <cell r="AW238">
            <v>100.93836216844667</v>
          </cell>
          <cell r="AX238">
            <v>0.13031563018967718</v>
          </cell>
          <cell r="AY238">
            <v>260.02632201628137</v>
          </cell>
          <cell r="AZ238" t="str">
            <v>21°03'13''</v>
          </cell>
          <cell r="BA238" t="e">
            <v>#VALUE!</v>
          </cell>
          <cell r="BB238">
            <v>1E-3</v>
          </cell>
          <cell r="BC238" t="e">
            <v>#VALUE!</v>
          </cell>
          <cell r="BD238" t="e">
            <v>#VALUE!</v>
          </cell>
          <cell r="BE238" t="e">
            <v>#VALUE!</v>
          </cell>
          <cell r="BF238" t="e">
            <v>#VALUE!</v>
          </cell>
          <cell r="BG238" t="e">
            <v>#VALUE!</v>
          </cell>
          <cell r="BH238" t="e">
            <v>#VALUE!</v>
          </cell>
          <cell r="BI238" t="e">
            <v>#VALUE!</v>
          </cell>
          <cell r="BJ238" t="e">
            <v>#VALUE!</v>
          </cell>
          <cell r="BK238" t="e">
            <v>#VALUE!</v>
          </cell>
          <cell r="BL238" t="e">
            <v>#VALUE!</v>
          </cell>
          <cell r="BM238" t="e">
            <v>#VALUE!</v>
          </cell>
          <cell r="BN238">
            <v>2.9999999999972715E-2</v>
          </cell>
          <cell r="BO238">
            <v>670.52</v>
          </cell>
          <cell r="BP238">
            <v>669.39</v>
          </cell>
          <cell r="BQ238">
            <v>670.77</v>
          </cell>
          <cell r="BR238">
            <v>669.64</v>
          </cell>
          <cell r="BS238">
            <v>672</v>
          </cell>
          <cell r="BT238">
            <v>670.83699999999999</v>
          </cell>
          <cell r="BU238">
            <v>0</v>
          </cell>
          <cell r="BV238">
            <v>1.2300000000000182</v>
          </cell>
          <cell r="BW238">
            <v>1.1970000000000027</v>
          </cell>
          <cell r="BX238">
            <v>1.4800000000000182</v>
          </cell>
          <cell r="BY238">
            <v>250</v>
          </cell>
          <cell r="BZ238">
            <v>0.71250000000000002</v>
          </cell>
          <cell r="CA238">
            <v>0.3125</v>
          </cell>
          <cell r="CB238">
            <v>1.2135000000000105</v>
          </cell>
          <cell r="CC238">
            <v>5</v>
          </cell>
          <cell r="CD238">
            <v>1.2350563522178859</v>
          </cell>
          <cell r="CE238">
            <v>1065.8729297195389</v>
          </cell>
          <cell r="CF238">
            <v>5.7011473852414118E-2</v>
          </cell>
          <cell r="CG238">
            <v>1783.6925373754361</v>
          </cell>
          <cell r="CH238">
            <v>2849.5654670949752</v>
          </cell>
          <cell r="CI238">
            <v>2</v>
          </cell>
          <cell r="CJ238">
            <v>1</v>
          </cell>
          <cell r="CK238">
            <v>1.5</v>
          </cell>
          <cell r="CL238">
            <v>2345</v>
          </cell>
          <cell r="CM238">
            <v>1.8227497657323934</v>
          </cell>
          <cell r="CN238">
            <v>1.9</v>
          </cell>
          <cell r="CO238">
            <v>0</v>
          </cell>
          <cell r="CP238">
            <v>3</v>
          </cell>
          <cell r="CQ238">
            <v>3</v>
          </cell>
          <cell r="DV238" t="str">
            <v>250 mm</v>
          </cell>
          <cell r="DW238">
            <v>33.89</v>
          </cell>
          <cell r="DX238" t="str">
            <v>1</v>
          </cell>
          <cell r="DY238" t="str">
            <v>CS</v>
          </cell>
          <cell r="DZ238">
            <v>670.52</v>
          </cell>
          <cell r="EA238">
            <v>669.39</v>
          </cell>
        </row>
        <row r="239">
          <cell r="A239">
            <v>148</v>
          </cell>
          <cell r="B239" t="str">
            <v>C75H</v>
          </cell>
          <cell r="C239" t="str">
            <v>C75I</v>
          </cell>
          <cell r="E239">
            <v>4.1964095399999994</v>
          </cell>
          <cell r="F239">
            <v>4.1964095399999994</v>
          </cell>
          <cell r="G239">
            <v>2.33</v>
          </cell>
          <cell r="K239">
            <v>0.34992540065485556</v>
          </cell>
          <cell r="L239">
            <v>0.34992540065485556</v>
          </cell>
          <cell r="M239">
            <v>5</v>
          </cell>
          <cell r="N239">
            <v>279.62630691925784</v>
          </cell>
          <cell r="O239">
            <v>0.63071680080482906</v>
          </cell>
          <cell r="P239">
            <v>740.099809315328</v>
          </cell>
          <cell r="Q239">
            <v>0</v>
          </cell>
          <cell r="R239">
            <v>4.1964095399999994</v>
          </cell>
          <cell r="S239">
            <v>9.9824245149999982</v>
          </cell>
          <cell r="U239">
            <v>2997</v>
          </cell>
          <cell r="V239">
            <v>158.4</v>
          </cell>
          <cell r="Y239">
            <v>0</v>
          </cell>
          <cell r="AB239">
            <v>0</v>
          </cell>
          <cell r="AC239">
            <v>126.72000000000001</v>
          </cell>
          <cell r="AD239">
            <v>4.3956</v>
          </cell>
          <cell r="AE239">
            <v>15.133066102540335</v>
          </cell>
          <cell r="AF239">
            <v>15.133066102540335</v>
          </cell>
          <cell r="AG239">
            <v>18.127793457040333</v>
          </cell>
          <cell r="AH239">
            <v>758.2276027723683</v>
          </cell>
          <cell r="AI239">
            <v>59.64</v>
          </cell>
          <cell r="AJ239">
            <v>6.39</v>
          </cell>
          <cell r="AK239">
            <v>10</v>
          </cell>
          <cell r="AL239">
            <v>0.25</v>
          </cell>
          <cell r="AM239">
            <v>1.4E-2</v>
          </cell>
          <cell r="AN239">
            <v>0.24999999749999999</v>
          </cell>
          <cell r="AO239">
            <v>0.24999593198299408</v>
          </cell>
          <cell r="AP239">
            <v>0.99999998999999995</v>
          </cell>
          <cell r="AQ239">
            <v>2.8486106679145999</v>
          </cell>
          <cell r="AR239">
            <v>2.9001725102432829E-2</v>
          </cell>
          <cell r="AS239">
            <v>4.0076185240344371</v>
          </cell>
          <cell r="AT239">
            <v>0.41358729548200118</v>
          </cell>
          <cell r="AU239">
            <v>0.66358729298200114</v>
          </cell>
          <cell r="AV239">
            <v>2.8484897903555648</v>
          </cell>
          <cell r="AW239">
            <v>139.82491561260269</v>
          </cell>
          <cell r="AX239">
            <v>5.4226930833493583</v>
          </cell>
          <cell r="AY239">
            <v>227.34343438485215</v>
          </cell>
          <cell r="AZ239" t="str">
            <v>32°40'58''</v>
          </cell>
          <cell r="BA239" t="e">
            <v>#VALUE!</v>
          </cell>
          <cell r="BB239">
            <v>0.52200000000000002</v>
          </cell>
          <cell r="BC239" t="e">
            <v>#VALUE!</v>
          </cell>
          <cell r="BD239" t="e">
            <v>#VALUE!</v>
          </cell>
          <cell r="BE239" t="e">
            <v>#VALUE!</v>
          </cell>
          <cell r="BF239" t="e">
            <v>#VALUE!</v>
          </cell>
          <cell r="BG239" t="e">
            <v>#VALUE!</v>
          </cell>
          <cell r="BH239" t="e">
            <v>#VALUE!</v>
          </cell>
          <cell r="BI239" t="e">
            <v>#VALUE!</v>
          </cell>
          <cell r="BJ239" t="e">
            <v>#VALUE!</v>
          </cell>
          <cell r="BK239" t="e">
            <v>#VALUE!</v>
          </cell>
          <cell r="BL239" t="e">
            <v>#VALUE!</v>
          </cell>
          <cell r="BM239" t="e">
            <v>#VALUE!</v>
          </cell>
          <cell r="BN239">
            <v>2.9999999999972715E-2</v>
          </cell>
          <cell r="BO239">
            <v>669.36</v>
          </cell>
          <cell r="BP239">
            <v>665.55</v>
          </cell>
          <cell r="BQ239">
            <v>669.61</v>
          </cell>
          <cell r="BR239">
            <v>665.8</v>
          </cell>
          <cell r="BS239">
            <v>670.83699999999999</v>
          </cell>
          <cell r="BT239">
            <v>667</v>
          </cell>
          <cell r="BU239">
            <v>0</v>
          </cell>
          <cell r="BV239">
            <v>1.2269999999999754</v>
          </cell>
          <cell r="BW239">
            <v>1.2000000000000455</v>
          </cell>
          <cell r="BX239">
            <v>1.4769999999999754</v>
          </cell>
          <cell r="BY239">
            <v>250</v>
          </cell>
          <cell r="BZ239">
            <v>0.71250000000000002</v>
          </cell>
          <cell r="CA239">
            <v>0.3125</v>
          </cell>
          <cell r="CB239">
            <v>1.2135000000000105</v>
          </cell>
          <cell r="CC239">
            <v>5</v>
          </cell>
          <cell r="CD239">
            <v>1.2350563522178859</v>
          </cell>
          <cell r="CE239">
            <v>1065.8729297195389</v>
          </cell>
          <cell r="CF239">
            <v>5.7011473852414118E-2</v>
          </cell>
          <cell r="CG239">
            <v>1783.6925373754361</v>
          </cell>
          <cell r="CH239">
            <v>2849.5654670949752</v>
          </cell>
          <cell r="CI239">
            <v>2</v>
          </cell>
          <cell r="CJ239">
            <v>1</v>
          </cell>
          <cell r="CK239">
            <v>1.5</v>
          </cell>
          <cell r="CL239">
            <v>2345</v>
          </cell>
          <cell r="CM239">
            <v>1.8227497657323934</v>
          </cell>
          <cell r="CN239">
            <v>1.9</v>
          </cell>
          <cell r="CO239">
            <v>0</v>
          </cell>
          <cell r="CP239">
            <v>3</v>
          </cell>
          <cell r="CQ239">
            <v>3</v>
          </cell>
          <cell r="DV239" t="str">
            <v>250 mm</v>
          </cell>
          <cell r="DW239">
            <v>59.64</v>
          </cell>
          <cell r="DX239" t="str">
            <v>1</v>
          </cell>
          <cell r="DY239" t="str">
            <v>CS</v>
          </cell>
          <cell r="DZ239">
            <v>669.36</v>
          </cell>
          <cell r="EA239">
            <v>665.55000000000007</v>
          </cell>
        </row>
        <row r="240">
          <cell r="AD240">
            <v>0</v>
          </cell>
        </row>
        <row r="241">
          <cell r="A241" t="str">
            <v>COLECTOR Nº 2  AC CALLE 9</v>
          </cell>
        </row>
        <row r="242">
          <cell r="AD242">
            <v>0</v>
          </cell>
          <cell r="BU242">
            <v>0</v>
          </cell>
        </row>
        <row r="243">
          <cell r="A243">
            <v>149</v>
          </cell>
          <cell r="B243" t="str">
            <v>C79</v>
          </cell>
          <cell r="C243" t="str">
            <v>C81</v>
          </cell>
          <cell r="D243">
            <v>5.7403999999999997E-2</v>
          </cell>
          <cell r="F243">
            <v>5.7403999999999997E-2</v>
          </cell>
          <cell r="G243">
            <v>2.33</v>
          </cell>
          <cell r="H243">
            <v>2</v>
          </cell>
          <cell r="I243">
            <v>0.5</v>
          </cell>
          <cell r="J243">
            <v>25</v>
          </cell>
          <cell r="K243">
            <v>0</v>
          </cell>
          <cell r="L243">
            <v>5</v>
          </cell>
          <cell r="M243">
            <v>10</v>
          </cell>
          <cell r="N243">
            <v>190.32831544687943</v>
          </cell>
          <cell r="O243">
            <v>0.62888586359767995</v>
          </cell>
          <cell r="P243">
            <v>6.8709595544923054</v>
          </cell>
          <cell r="Q243">
            <v>5.7403999999999997E-2</v>
          </cell>
          <cell r="R243">
            <v>0</v>
          </cell>
          <cell r="S243">
            <v>5.7403999999999997E-2</v>
          </cell>
          <cell r="U243">
            <v>9</v>
          </cell>
          <cell r="V243">
            <v>158.4</v>
          </cell>
          <cell r="W243">
            <v>5.7403999999999997E-2</v>
          </cell>
          <cell r="X243">
            <v>5.7403999999999997E-2</v>
          </cell>
          <cell r="Y243">
            <v>2.8701999999999998E-2</v>
          </cell>
          <cell r="AB243">
            <v>0</v>
          </cell>
          <cell r="AC243">
            <v>126.72000000000001</v>
          </cell>
          <cell r="AD243">
            <v>1.32E-2</v>
          </cell>
          <cell r="AE243">
            <v>5.28E-2</v>
          </cell>
          <cell r="AF243">
            <v>8.1501999999999991E-2</v>
          </cell>
          <cell r="AG243">
            <v>9.8723199999999983E-2</v>
          </cell>
          <cell r="AH243">
            <v>8.3709595544923054</v>
          </cell>
          <cell r="AI243">
            <v>18.07</v>
          </cell>
          <cell r="AJ243">
            <v>2.82</v>
          </cell>
          <cell r="AK243">
            <v>10</v>
          </cell>
          <cell r="AL243">
            <v>0.25</v>
          </cell>
          <cell r="AM243">
            <v>1.4E-2</v>
          </cell>
          <cell r="AN243">
            <v>5.7206630706787109E-2</v>
          </cell>
          <cell r="AO243">
            <v>7.2265625E-2</v>
          </cell>
          <cell r="AP243">
            <v>0.22882652282714844</v>
          </cell>
          <cell r="AQ243">
            <v>0.98861061198072864</v>
          </cell>
          <cell r="AR243">
            <v>1.5706911131882131</v>
          </cell>
          <cell r="AS243">
            <v>0.59158564981694783</v>
          </cell>
          <cell r="AT243">
            <v>4.9814013359883322E-2</v>
          </cell>
          <cell r="AU243">
            <v>0.10702064406667043</v>
          </cell>
          <cell r="AV243">
            <v>1.892294784008077</v>
          </cell>
          <cell r="AW243">
            <v>92.887802997907173</v>
          </cell>
          <cell r="AX243">
            <v>9.011903914533223E-2</v>
          </cell>
          <cell r="AY243">
            <v>124.83902001829958</v>
          </cell>
          <cell r="AZ243" t="e">
            <v>#REF!</v>
          </cell>
          <cell r="BA243" t="e">
            <v>#REF!</v>
          </cell>
          <cell r="BB243" t="e">
            <v>#REF!</v>
          </cell>
          <cell r="BC243" t="e">
            <v>#REF!</v>
          </cell>
          <cell r="BD243" t="e">
            <v>#REF!</v>
          </cell>
          <cell r="BE243" t="e">
            <v>#REF!</v>
          </cell>
          <cell r="BF243" t="e">
            <v>#REF!</v>
          </cell>
          <cell r="BG243" t="e">
            <v>#REF!</v>
          </cell>
          <cell r="BH243" t="e">
            <v>#REF!</v>
          </cell>
          <cell r="BI243" t="e">
            <v>#REF!</v>
          </cell>
          <cell r="BJ243" t="e">
            <v>#REF!</v>
          </cell>
          <cell r="BK243" t="e">
            <v>#REF!</v>
          </cell>
          <cell r="BL243" t="e">
            <v>#REF!</v>
          </cell>
          <cell r="BM243" t="e">
            <v>#REF!</v>
          </cell>
          <cell r="BO243">
            <v>723.12</v>
          </cell>
          <cell r="BP243">
            <v>722.61</v>
          </cell>
          <cell r="BQ243">
            <v>723.37</v>
          </cell>
          <cell r="BR243">
            <v>722.86</v>
          </cell>
          <cell r="BS243">
            <v>724.56890518959699</v>
          </cell>
          <cell r="BT243">
            <v>724.06805408539549</v>
          </cell>
          <cell r="BU243">
            <v>0</v>
          </cell>
          <cell r="BV243">
            <v>1.1989051895969851</v>
          </cell>
          <cell r="BW243">
            <v>1.2080540853954744</v>
          </cell>
          <cell r="BX243">
            <v>1.4489051895969851</v>
          </cell>
          <cell r="BY243">
            <v>250</v>
          </cell>
          <cell r="BZ243">
            <v>0.71250000000000002</v>
          </cell>
          <cell r="CA243">
            <v>0.3125</v>
          </cell>
          <cell r="CB243">
            <v>1.2034796374962298</v>
          </cell>
          <cell r="CC243">
            <v>3</v>
          </cell>
          <cell r="CD243">
            <v>1.3251218113667012</v>
          </cell>
          <cell r="CE243">
            <v>1210.8714651929286</v>
          </cell>
          <cell r="CF243">
            <v>5.7815216516694856E-2</v>
          </cell>
          <cell r="CG243">
            <v>1810.5016241664589</v>
          </cell>
          <cell r="CH243">
            <v>3021.3730893593874</v>
          </cell>
          <cell r="CI243">
            <v>2</v>
          </cell>
          <cell r="CJ243">
            <v>1</v>
          </cell>
          <cell r="CK243">
            <v>1.5</v>
          </cell>
          <cell r="CL243">
            <v>2345</v>
          </cell>
          <cell r="CM243">
            <v>1.9326480315731689</v>
          </cell>
          <cell r="CN243">
            <v>2.2000000000000002</v>
          </cell>
          <cell r="CO243">
            <v>0</v>
          </cell>
          <cell r="CP243">
            <v>3</v>
          </cell>
          <cell r="CQ243">
            <v>3</v>
          </cell>
          <cell r="DV243" t="str">
            <v>250 mm</v>
          </cell>
          <cell r="DW243">
            <v>18.07</v>
          </cell>
          <cell r="DX243" t="str">
            <v>1</v>
          </cell>
          <cell r="DY243" t="str">
            <v>CS</v>
          </cell>
          <cell r="DZ243">
            <v>723.12</v>
          </cell>
          <cell r="EA243">
            <v>722.61</v>
          </cell>
        </row>
        <row r="244">
          <cell r="A244">
            <v>150</v>
          </cell>
          <cell r="B244" t="str">
            <v>C81</v>
          </cell>
          <cell r="C244" t="str">
            <v>C83</v>
          </cell>
          <cell r="D244">
            <v>3.5792000000000004E-2</v>
          </cell>
          <cell r="E244">
            <v>0.11669000000000002</v>
          </cell>
          <cell r="F244">
            <v>0.20988600000000002</v>
          </cell>
          <cell r="G244">
            <v>2.33</v>
          </cell>
          <cell r="K244">
            <v>0.33371073522046496</v>
          </cell>
          <cell r="L244">
            <v>10.333710735220466</v>
          </cell>
          <cell r="M244">
            <v>10.333710735220466</v>
          </cell>
          <cell r="N244">
            <v>186.85417175520629</v>
          </cell>
          <cell r="O244">
            <v>0.6281115196896393</v>
          </cell>
          <cell r="P244">
            <v>24.767048791532744</v>
          </cell>
          <cell r="Q244">
            <v>3.5792000000000004E-2</v>
          </cell>
          <cell r="R244">
            <v>0.11669000000000002</v>
          </cell>
          <cell r="S244">
            <v>0.20988600000000002</v>
          </cell>
          <cell r="U244">
            <v>32</v>
          </cell>
          <cell r="V244">
            <v>158.4</v>
          </cell>
          <cell r="W244">
            <v>3.5792000000000004E-2</v>
          </cell>
          <cell r="X244">
            <v>0.20988600000000002</v>
          </cell>
          <cell r="Y244">
            <v>0.10494300000000001</v>
          </cell>
          <cell r="AB244">
            <v>0</v>
          </cell>
          <cell r="AC244">
            <v>126.72000000000001</v>
          </cell>
          <cell r="AD244">
            <v>4.6933333333333341E-2</v>
          </cell>
          <cell r="AE244">
            <v>0.18773333333333336</v>
          </cell>
          <cell r="AF244">
            <v>0.29267633333333337</v>
          </cell>
          <cell r="AG244">
            <v>0.35564213333333339</v>
          </cell>
          <cell r="AH244">
            <v>26.267048791532744</v>
          </cell>
          <cell r="AI244">
            <v>18.27</v>
          </cell>
          <cell r="AJ244">
            <v>0.88</v>
          </cell>
          <cell r="AK244">
            <v>10</v>
          </cell>
          <cell r="AL244">
            <v>0.25</v>
          </cell>
          <cell r="AM244">
            <v>1.4E-2</v>
          </cell>
          <cell r="AN244">
            <v>0.14202117919921875</v>
          </cell>
          <cell r="AO244">
            <v>0.130859375</v>
          </cell>
          <cell r="AP244">
            <v>0.568084716796875</v>
          </cell>
          <cell r="AQ244">
            <v>0.91250222984458385</v>
          </cell>
          <cell r="AR244">
            <v>0.85383388368627278</v>
          </cell>
          <cell r="AS244">
            <v>0.40094865617798769</v>
          </cell>
          <cell r="AT244">
            <v>4.2439363887428014E-2</v>
          </cell>
          <cell r="AU244">
            <v>0.18446054308664678</v>
          </cell>
          <cell r="AV244">
            <v>1.0570744459438051</v>
          </cell>
          <cell r="AW244">
            <v>51.889020526164984</v>
          </cell>
          <cell r="AX244">
            <v>0.50621593017520172</v>
          </cell>
          <cell r="AY244">
            <v>125.01476464665866</v>
          </cell>
          <cell r="AZ244" t="str">
            <v>00°00'00''</v>
          </cell>
          <cell r="BA244" t="e">
            <v>#VALUE!</v>
          </cell>
          <cell r="BB244">
            <v>7.6999999999999999E-2</v>
          </cell>
          <cell r="BC244" t="e">
            <v>#VALUE!</v>
          </cell>
          <cell r="BD244" t="e">
            <v>#VALUE!</v>
          </cell>
          <cell r="BE244" t="e">
            <v>#VALUE!</v>
          </cell>
          <cell r="BF244" t="e">
            <v>#VALUE!</v>
          </cell>
          <cell r="BG244" t="e">
            <v>#VALUE!</v>
          </cell>
          <cell r="BH244" t="e">
            <v>#VALUE!</v>
          </cell>
          <cell r="BI244" t="e">
            <v>#VALUE!</v>
          </cell>
          <cell r="BJ244" t="e">
            <v>#VALUE!</v>
          </cell>
          <cell r="BK244" t="e">
            <v>#VALUE!</v>
          </cell>
          <cell r="BL244" t="e">
            <v>#VALUE!</v>
          </cell>
          <cell r="BM244" t="e">
            <v>#VALUE!</v>
          </cell>
          <cell r="BN244">
            <v>6.0000000000059117E-2</v>
          </cell>
          <cell r="BO244">
            <v>722.55</v>
          </cell>
          <cell r="BP244">
            <v>722.39</v>
          </cell>
          <cell r="BQ244">
            <v>722.80000000000007</v>
          </cell>
          <cell r="BR244">
            <v>722.64</v>
          </cell>
          <cell r="BS244">
            <v>724.06805408539549</v>
          </cell>
          <cell r="BT244">
            <v>723.84460479080133</v>
          </cell>
          <cell r="BU244">
            <v>0</v>
          </cell>
          <cell r="BV244">
            <v>1.2680540853954199</v>
          </cell>
          <cell r="BW244">
            <v>1.2046047908013406</v>
          </cell>
          <cell r="BX244">
            <v>1.5180540853954199</v>
          </cell>
          <cell r="BY244">
            <v>250</v>
          </cell>
          <cell r="BZ244">
            <v>0.71250000000000002</v>
          </cell>
          <cell r="CA244">
            <v>0.3125</v>
          </cell>
          <cell r="CB244">
            <v>1.2363294380983803</v>
          </cell>
          <cell r="CC244">
            <v>3</v>
          </cell>
          <cell r="CD244">
            <v>1.3527071658475547</v>
          </cell>
          <cell r="CE244">
            <v>1236.0784448921358</v>
          </cell>
          <cell r="CF244">
            <v>5.5238280782048843E-2</v>
          </cell>
          <cell r="CG244">
            <v>1724.8719698274626</v>
          </cell>
          <cell r="CH244">
            <v>2960.9504147195985</v>
          </cell>
          <cell r="CI244">
            <v>2</v>
          </cell>
          <cell r="CJ244">
            <v>1</v>
          </cell>
          <cell r="CK244">
            <v>1.5</v>
          </cell>
          <cell r="CL244">
            <v>2345</v>
          </cell>
          <cell r="CM244">
            <v>1.8939981330828988</v>
          </cell>
          <cell r="CN244">
            <v>1.9</v>
          </cell>
          <cell r="CO244">
            <v>0</v>
          </cell>
          <cell r="CP244">
            <v>3</v>
          </cell>
          <cell r="CQ244">
            <v>3</v>
          </cell>
          <cell r="DV244" t="str">
            <v>250 mm</v>
          </cell>
          <cell r="DW244">
            <v>18.27</v>
          </cell>
          <cell r="DX244" t="str">
            <v>1</v>
          </cell>
          <cell r="DY244" t="str">
            <v>CS</v>
          </cell>
          <cell r="DZ244">
            <v>722.55000000000007</v>
          </cell>
          <cell r="EA244">
            <v>722.3900000000001</v>
          </cell>
        </row>
        <row r="245">
          <cell r="A245">
            <v>151</v>
          </cell>
          <cell r="B245" t="str">
            <v>C83</v>
          </cell>
          <cell r="C245" t="str">
            <v>C85</v>
          </cell>
          <cell r="E245">
            <v>0.10196000000000001</v>
          </cell>
          <cell r="F245">
            <v>0.31184600000000001</v>
          </cell>
          <cell r="G245">
            <v>2.33</v>
          </cell>
          <cell r="K245">
            <v>4.4806042567804058E-2</v>
          </cell>
          <cell r="L245">
            <v>10.378516777788271</v>
          </cell>
          <cell r="M245">
            <v>10.378516777788271</v>
          </cell>
          <cell r="N245">
            <v>186.40083156174762</v>
          </cell>
          <cell r="O245">
            <v>0.62920212911890738</v>
          </cell>
          <cell r="P245">
            <v>36.725305048524234</v>
          </cell>
          <cell r="Q245">
            <v>0</v>
          </cell>
          <cell r="R245">
            <v>0.10196000000000001</v>
          </cell>
          <cell r="S245">
            <v>0.31184600000000001</v>
          </cell>
          <cell r="U245">
            <v>35</v>
          </cell>
          <cell r="V245">
            <v>158.4</v>
          </cell>
          <cell r="X245">
            <v>0.31184600000000001</v>
          </cell>
          <cell r="Y245">
            <v>0.15592300000000001</v>
          </cell>
          <cell r="AB245">
            <v>0</v>
          </cell>
          <cell r="AC245">
            <v>126.72000000000001</v>
          </cell>
          <cell r="AD245">
            <v>5.1333333333333342E-2</v>
          </cell>
          <cell r="AE245">
            <v>0.20533333333333337</v>
          </cell>
          <cell r="AF245">
            <v>0.3612563333333334</v>
          </cell>
          <cell r="AG245">
            <v>0.45481013333333342</v>
          </cell>
          <cell r="AH245">
            <v>38.225305048524234</v>
          </cell>
          <cell r="AI245">
            <v>3.9699999999999998</v>
          </cell>
          <cell r="AJ245">
            <v>2.52</v>
          </cell>
          <cell r="AK245">
            <v>10</v>
          </cell>
          <cell r="AL245">
            <v>0.25</v>
          </cell>
          <cell r="AM245">
            <v>1.4E-2</v>
          </cell>
          <cell r="AN245">
            <v>0.13033390045166016</v>
          </cell>
          <cell r="AO245">
            <v>0.1591796875</v>
          </cell>
          <cell r="AP245">
            <v>0.52133560180664063</v>
          </cell>
          <cell r="AQ245">
            <v>1.4772041621872303</v>
          </cell>
          <cell r="AR245">
            <v>1.4640245587138752</v>
          </cell>
          <cell r="AS245">
            <v>1.068402863493239</v>
          </cell>
          <cell r="AT245">
            <v>0.1112197827106665</v>
          </cell>
          <cell r="AU245">
            <v>0.24155368316232667</v>
          </cell>
          <cell r="AV245">
            <v>1.7888112127744396</v>
          </cell>
          <cell r="AW245">
            <v>87.808065073612923</v>
          </cell>
          <cell r="AX245">
            <v>0.43532795098580607</v>
          </cell>
          <cell r="AY245">
            <v>125.25527767760919</v>
          </cell>
          <cell r="AZ245" t="str">
            <v>00°00'00''</v>
          </cell>
          <cell r="BA245" t="e">
            <v>#VALUE!</v>
          </cell>
          <cell r="BB245">
            <v>5.7000000000000002E-2</v>
          </cell>
          <cell r="BC245" t="e">
            <v>#VALUE!</v>
          </cell>
          <cell r="BD245" t="e">
            <v>#VALUE!</v>
          </cell>
          <cell r="BE245" t="e">
            <v>#VALUE!</v>
          </cell>
          <cell r="BF245" t="e">
            <v>#VALUE!</v>
          </cell>
          <cell r="BG245" t="e">
            <v>#VALUE!</v>
          </cell>
          <cell r="BH245" t="e">
            <v>#VALUE!</v>
          </cell>
          <cell r="BI245" t="e">
            <v>#VALUE!</v>
          </cell>
          <cell r="BJ245" t="e">
            <v>#VALUE!</v>
          </cell>
          <cell r="BK245" t="e">
            <v>#VALUE!</v>
          </cell>
          <cell r="BL245" t="e">
            <v>#VALUE!</v>
          </cell>
          <cell r="BM245" t="e">
            <v>#VALUE!</v>
          </cell>
          <cell r="BN245">
            <v>5.999999999994543E-2</v>
          </cell>
          <cell r="BO245">
            <v>722.33</v>
          </cell>
          <cell r="BP245">
            <v>722.23</v>
          </cell>
          <cell r="BQ245">
            <v>722.58000000000015</v>
          </cell>
          <cell r="BR245">
            <v>722.48</v>
          </cell>
          <cell r="BS245">
            <v>723.84460479080133</v>
          </cell>
          <cell r="BT245">
            <v>723.70945573876008</v>
          </cell>
          <cell r="BU245">
            <v>0</v>
          </cell>
          <cell r="BV245">
            <v>1.2646047908011724</v>
          </cell>
          <cell r="BW245">
            <v>1.2294557387600662</v>
          </cell>
          <cell r="BX245">
            <v>1.5146047908011724</v>
          </cell>
          <cell r="BY245">
            <v>250</v>
          </cell>
          <cell r="BZ245">
            <v>0.71250000000000002</v>
          </cell>
          <cell r="CA245">
            <v>0.3125</v>
          </cell>
          <cell r="CB245">
            <v>1.2470302647806193</v>
          </cell>
          <cell r="CC245">
            <v>4</v>
          </cell>
          <cell r="CD245">
            <v>1.2586449494309453</v>
          </cell>
          <cell r="CE245">
            <v>1245.9700014636289</v>
          </cell>
          <cell r="CF245">
            <v>5.4433908956975308E-2</v>
          </cell>
          <cell r="CG245">
            <v>1698.3377773718998</v>
          </cell>
          <cell r="CH245">
            <v>2944.3077788355286</v>
          </cell>
          <cell r="CI245">
            <v>2</v>
          </cell>
          <cell r="CJ245">
            <v>1</v>
          </cell>
          <cell r="CK245">
            <v>1.5</v>
          </cell>
          <cell r="CL245">
            <v>2345</v>
          </cell>
          <cell r="CM245">
            <v>1.8833525237753912</v>
          </cell>
          <cell r="CN245">
            <v>1.9</v>
          </cell>
          <cell r="CO245">
            <v>0</v>
          </cell>
          <cell r="CP245">
            <v>3</v>
          </cell>
          <cell r="CQ245">
            <v>3</v>
          </cell>
          <cell r="DV245" t="str">
            <v>250 mm</v>
          </cell>
          <cell r="DW245">
            <v>3.9699999999999998</v>
          </cell>
          <cell r="DX245" t="str">
            <v>1</v>
          </cell>
          <cell r="DY245" t="str">
            <v>CS</v>
          </cell>
          <cell r="DZ245">
            <v>722.33000000000015</v>
          </cell>
          <cell r="EA245">
            <v>722.23000000000013</v>
          </cell>
        </row>
        <row r="246">
          <cell r="A246">
            <v>152</v>
          </cell>
          <cell r="B246" t="str">
            <v>C85</v>
          </cell>
          <cell r="C246" t="str">
            <v>C87</v>
          </cell>
          <cell r="D246">
            <v>7.2639999999999996E-2</v>
          </cell>
          <cell r="F246">
            <v>0.38448599999999999</v>
          </cell>
          <cell r="G246">
            <v>2.33</v>
          </cell>
          <cell r="K246">
            <v>0.22230564110858839</v>
          </cell>
          <cell r="L246">
            <v>10.600822418896859</v>
          </cell>
          <cell r="M246">
            <v>10.600822418896859</v>
          </cell>
          <cell r="N246">
            <v>184.19532324006872</v>
          </cell>
          <cell r="O246">
            <v>0.63210060662699541</v>
          </cell>
          <cell r="P246">
            <v>45.182778473050305</v>
          </cell>
          <cell r="Q246">
            <v>7.2639999999999996E-2</v>
          </cell>
          <cell r="R246">
            <v>0</v>
          </cell>
          <cell r="S246">
            <v>0.38448599999999999</v>
          </cell>
          <cell r="U246">
            <v>38</v>
          </cell>
          <cell r="V246">
            <v>158.4</v>
          </cell>
          <cell r="W246">
            <v>7.2639999999999996E-2</v>
          </cell>
          <cell r="X246">
            <v>0.38448599999999999</v>
          </cell>
          <cell r="Y246">
            <v>0.192243</v>
          </cell>
          <cell r="AB246">
            <v>0</v>
          </cell>
          <cell r="AC246">
            <v>126.72000000000001</v>
          </cell>
          <cell r="AD246">
            <v>5.5733333333333343E-2</v>
          </cell>
          <cell r="AE246">
            <v>0.22293333333333337</v>
          </cell>
          <cell r="AF246">
            <v>0.41517633333333337</v>
          </cell>
          <cell r="AG246">
            <v>0.53052213333333342</v>
          </cell>
          <cell r="AH246">
            <v>46.682778473050305</v>
          </cell>
          <cell r="AI246">
            <v>32.699999999999996</v>
          </cell>
          <cell r="AJ246">
            <v>9.0500000000000007</v>
          </cell>
          <cell r="AK246">
            <v>10</v>
          </cell>
          <cell r="AL246">
            <v>0.25</v>
          </cell>
          <cell r="AM246">
            <v>1.4E-2</v>
          </cell>
          <cell r="AN246">
            <v>0.10256171226501465</v>
          </cell>
          <cell r="AO246">
            <v>0.17578125</v>
          </cell>
          <cell r="AP246">
            <v>0.41024684906005859</v>
          </cell>
          <cell r="AQ246">
            <v>2.4615987663498813</v>
          </cell>
          <cell r="AR246">
            <v>2.8278238309256754</v>
          </cell>
          <cell r="AS246">
            <v>3.1313264645952419</v>
          </cell>
          <cell r="AT246">
            <v>0.30884141113635355</v>
          </cell>
          <cell r="AU246">
            <v>0.4114031234013682</v>
          </cell>
          <cell r="AV246">
            <v>3.3899128068734354</v>
          </cell>
          <cell r="AW246">
            <v>166.40195578724283</v>
          </cell>
          <cell r="AX246">
            <v>0.28054224634677782</v>
          </cell>
          <cell r="AY246">
            <v>209.37962319127195</v>
          </cell>
          <cell r="AZ246" t="str">
            <v>84°07'28''</v>
          </cell>
          <cell r="BA246" t="e">
            <v>#VALUE!</v>
          </cell>
          <cell r="BB246">
            <v>0.17</v>
          </cell>
          <cell r="BC246" t="e">
            <v>#VALUE!</v>
          </cell>
          <cell r="BD246" t="e">
            <v>#VALUE!</v>
          </cell>
          <cell r="BE246" t="e">
            <v>#VALUE!</v>
          </cell>
          <cell r="BF246" t="e">
            <v>#VALUE!</v>
          </cell>
          <cell r="BG246" t="e">
            <v>#VALUE!</v>
          </cell>
          <cell r="BH246" t="e">
            <v>#VALUE!</v>
          </cell>
          <cell r="BI246" t="e">
            <v>#VALUE!</v>
          </cell>
          <cell r="BJ246" t="e">
            <v>#VALUE!</v>
          </cell>
          <cell r="BK246" t="e">
            <v>#VALUE!</v>
          </cell>
          <cell r="BL246" t="e">
            <v>#VALUE!</v>
          </cell>
          <cell r="BM246" t="e">
            <v>#VALUE!</v>
          </cell>
          <cell r="BN246">
            <v>2.9999999999972715E-2</v>
          </cell>
          <cell r="BO246">
            <v>722.2</v>
          </cell>
          <cell r="BP246">
            <v>719.24</v>
          </cell>
          <cell r="BQ246">
            <v>722.45000000000016</v>
          </cell>
          <cell r="BR246">
            <v>719.49</v>
          </cell>
          <cell r="BS246">
            <v>723.70945573876008</v>
          </cell>
          <cell r="BT246">
            <v>720.70065900470513</v>
          </cell>
          <cell r="BU246">
            <v>0</v>
          </cell>
          <cell r="BV246">
            <v>1.2594557387599252</v>
          </cell>
          <cell r="BW246">
            <v>1.2106590047051213</v>
          </cell>
          <cell r="BX246">
            <v>1.5094557387599252</v>
          </cell>
          <cell r="BY246">
            <v>250</v>
          </cell>
          <cell r="BZ246">
            <v>0.71250000000000002</v>
          </cell>
          <cell r="CA246">
            <v>0.3125</v>
          </cell>
          <cell r="CB246">
            <v>1.2350573717325233</v>
          </cell>
          <cell r="CC246">
            <v>5</v>
          </cell>
          <cell r="CD246">
            <v>1.2502729220327518</v>
          </cell>
          <cell r="CE246">
            <v>1079.0050672286716</v>
          </cell>
          <cell r="CF246">
            <v>5.5335017681700016E-2</v>
          </cell>
          <cell r="CG246">
            <v>1728.0693434364484</v>
          </cell>
          <cell r="CH246">
            <v>2807.07441066512</v>
          </cell>
          <cell r="CI246">
            <v>2</v>
          </cell>
          <cell r="CJ246">
            <v>1</v>
          </cell>
          <cell r="CK246">
            <v>1.5</v>
          </cell>
          <cell r="CL246">
            <v>2345</v>
          </cell>
          <cell r="CM246">
            <v>1.7955699855000768</v>
          </cell>
          <cell r="CN246">
            <v>1.9</v>
          </cell>
          <cell r="CO246">
            <v>0</v>
          </cell>
          <cell r="CP246">
            <v>3</v>
          </cell>
          <cell r="CQ246">
            <v>3</v>
          </cell>
          <cell r="DV246" t="str">
            <v>250 mm</v>
          </cell>
          <cell r="DW246">
            <v>32.699999999999996</v>
          </cell>
          <cell r="DX246" t="str">
            <v>1</v>
          </cell>
          <cell r="DY246" t="str">
            <v>CS</v>
          </cell>
          <cell r="DZ246">
            <v>722.20000000000016</v>
          </cell>
          <cell r="EA246">
            <v>719.24000000000012</v>
          </cell>
        </row>
        <row r="247">
          <cell r="A247">
            <v>153</v>
          </cell>
          <cell r="B247" t="str">
            <v>C87</v>
          </cell>
          <cell r="C247" t="str">
            <v>C89</v>
          </cell>
          <cell r="D247">
            <v>0.10764000000000001</v>
          </cell>
          <cell r="E247">
            <v>0.208537</v>
          </cell>
          <cell r="F247">
            <v>0.70066300000000004</v>
          </cell>
          <cell r="G247">
            <v>2.33</v>
          </cell>
          <cell r="K247">
            <v>0.24574146138105199</v>
          </cell>
          <cell r="L247">
            <v>10.846563880277911</v>
          </cell>
          <cell r="M247">
            <v>10.846563880277911</v>
          </cell>
          <cell r="N247">
            <v>181.83866268016729</v>
          </cell>
          <cell r="O247">
            <v>0.63120981822059719</v>
          </cell>
          <cell r="P247">
            <v>81.473052593062178</v>
          </cell>
          <cell r="Q247">
            <v>0.10764000000000001</v>
          </cell>
          <cell r="R247">
            <v>0.208537</v>
          </cell>
          <cell r="S247">
            <v>0.70066300000000004</v>
          </cell>
          <cell r="U247">
            <v>86</v>
          </cell>
          <cell r="V247">
            <v>158.4</v>
          </cell>
          <cell r="W247">
            <v>0.10764000000000001</v>
          </cell>
          <cell r="X247">
            <v>0.70066300000000004</v>
          </cell>
          <cell r="Y247">
            <v>0.35033150000000002</v>
          </cell>
          <cell r="AB247">
            <v>0</v>
          </cell>
          <cell r="AC247">
            <v>126.72000000000001</v>
          </cell>
          <cell r="AD247">
            <v>0.12613333333333335</v>
          </cell>
          <cell r="AE247">
            <v>0.50453333333333339</v>
          </cell>
          <cell r="AF247">
            <v>0.85486483333333341</v>
          </cell>
          <cell r="AG247">
            <v>1.0650637333333335</v>
          </cell>
          <cell r="AH247">
            <v>82.973052593062178</v>
          </cell>
          <cell r="AI247">
            <v>39.709999999999994</v>
          </cell>
          <cell r="AJ247">
            <v>7.3</v>
          </cell>
          <cell r="AK247">
            <v>10</v>
          </cell>
          <cell r="AL247">
            <v>0.25</v>
          </cell>
          <cell r="AM247">
            <v>1.4E-2</v>
          </cell>
          <cell r="AN247">
            <v>0.14989686012268066</v>
          </cell>
          <cell r="AO247">
            <v>0.2265625</v>
          </cell>
          <cell r="AP247">
            <v>0.59958744049072266</v>
          </cell>
          <cell r="AQ247">
            <v>2.7003764094057732</v>
          </cell>
          <cell r="AR247">
            <v>2.432391377356367</v>
          </cell>
          <cell r="AS247">
            <v>3.4781261404879515</v>
          </cell>
          <cell r="AT247">
            <v>0.37166323916795185</v>
          </cell>
          <cell r="AU247">
            <v>0.52156009929063252</v>
          </cell>
          <cell r="AV247">
            <v>3.0445679282109883</v>
          </cell>
          <cell r="AW247">
            <v>149.44987869723028</v>
          </cell>
          <cell r="AX247">
            <v>0.5551898289670536</v>
          </cell>
          <cell r="AY247">
            <v>209.41560085566593</v>
          </cell>
          <cell r="AZ247" t="str">
            <v>00°00'00''</v>
          </cell>
          <cell r="BA247" t="e">
            <v>#VALUE!</v>
          </cell>
          <cell r="BB247">
            <v>0.11</v>
          </cell>
          <cell r="BC247" t="e">
            <v>#VALUE!</v>
          </cell>
          <cell r="BD247" t="e">
            <v>#VALUE!</v>
          </cell>
          <cell r="BE247" t="e">
            <v>#VALUE!</v>
          </cell>
          <cell r="BF247" t="e">
            <v>#VALUE!</v>
          </cell>
          <cell r="BG247" t="e">
            <v>#VALUE!</v>
          </cell>
          <cell r="BH247" t="e">
            <v>#VALUE!</v>
          </cell>
          <cell r="BI247" t="e">
            <v>#VALUE!</v>
          </cell>
          <cell r="BJ247" t="e">
            <v>#VALUE!</v>
          </cell>
          <cell r="BK247" t="e">
            <v>#VALUE!</v>
          </cell>
          <cell r="BL247" t="e">
            <v>#VALUE!</v>
          </cell>
          <cell r="BM247" t="e">
            <v>#VALUE!</v>
          </cell>
          <cell r="BN247">
            <v>6.0000000000059117E-2</v>
          </cell>
          <cell r="BO247">
            <v>719.18</v>
          </cell>
          <cell r="BP247">
            <v>716.28</v>
          </cell>
          <cell r="BQ247">
            <v>719.43000000000018</v>
          </cell>
          <cell r="BR247">
            <v>716.53</v>
          </cell>
          <cell r="BS247">
            <v>720.70065900470513</v>
          </cell>
          <cell r="BT247">
            <v>717.75432137390692</v>
          </cell>
          <cell r="BU247">
            <v>0</v>
          </cell>
          <cell r="BV247">
            <v>1.2706590047049531</v>
          </cell>
          <cell r="BW247">
            <v>1.2243213739069461</v>
          </cell>
          <cell r="BX247">
            <v>1.5206590047049531</v>
          </cell>
          <cell r="BY247">
            <v>250</v>
          </cell>
          <cell r="BZ247">
            <v>0.71250000000000002</v>
          </cell>
          <cell r="CA247">
            <v>0.3125</v>
          </cell>
          <cell r="CB247">
            <v>1.2474901893059496</v>
          </cell>
          <cell r="CC247">
            <v>6</v>
          </cell>
          <cell r="CD247">
            <v>1.3795639913172753</v>
          </cell>
          <cell r="CE247">
            <v>1190.585280194173</v>
          </cell>
          <cell r="CF247">
            <v>5.4399709464237223E-2</v>
          </cell>
          <cell r="CG247">
            <v>1697.2116889610388</v>
          </cell>
          <cell r="CH247">
            <v>2887.7969691552116</v>
          </cell>
          <cell r="CI247">
            <v>2</v>
          </cell>
          <cell r="CJ247">
            <v>1</v>
          </cell>
          <cell r="CK247">
            <v>1.5</v>
          </cell>
          <cell r="CL247">
            <v>2345</v>
          </cell>
          <cell r="CM247">
            <v>1.8472048843210309</v>
          </cell>
          <cell r="CN247">
            <v>1.9</v>
          </cell>
          <cell r="CO247">
            <v>0</v>
          </cell>
          <cell r="CP247">
            <v>3</v>
          </cell>
          <cell r="CQ247">
            <v>3</v>
          </cell>
          <cell r="DV247" t="str">
            <v>250 mm</v>
          </cell>
          <cell r="DW247">
            <v>39.709999999999994</v>
          </cell>
          <cell r="DX247" t="str">
            <v>1</v>
          </cell>
          <cell r="DY247" t="str">
            <v>CS</v>
          </cell>
          <cell r="DZ247">
            <v>719.18000000000018</v>
          </cell>
          <cell r="EA247">
            <v>716.2800000000002</v>
          </cell>
        </row>
        <row r="248">
          <cell r="A248">
            <v>154</v>
          </cell>
          <cell r="B248" t="str">
            <v>C89</v>
          </cell>
          <cell r="C248" t="str">
            <v>C91</v>
          </cell>
          <cell r="D248">
            <v>0.35147</v>
          </cell>
          <cell r="E248">
            <v>9.6370000000000011E-2</v>
          </cell>
          <cell r="F248">
            <v>1.1485030000000001</v>
          </cell>
          <cell r="G248">
            <v>2.33</v>
          </cell>
          <cell r="K248">
            <v>0.52607390237240359</v>
          </cell>
          <cell r="L248">
            <v>11.372637782650314</v>
          </cell>
          <cell r="M248">
            <v>11.372637782650314</v>
          </cell>
          <cell r="N248">
            <v>177.05957684933301</v>
          </cell>
          <cell r="O248">
            <v>0.63089500725758318</v>
          </cell>
          <cell r="P248">
            <v>131.49946898615906</v>
          </cell>
          <cell r="Q248">
            <v>0.35147</v>
          </cell>
          <cell r="R248">
            <v>9.6370000000000011E-2</v>
          </cell>
          <cell r="S248">
            <v>1.1485030000000001</v>
          </cell>
          <cell r="U248">
            <v>130</v>
          </cell>
          <cell r="V248">
            <v>158.4</v>
          </cell>
          <cell r="W248">
            <v>0.35147</v>
          </cell>
          <cell r="X248">
            <v>1.1485030000000001</v>
          </cell>
          <cell r="Y248">
            <v>0.57425150000000003</v>
          </cell>
          <cell r="AB248">
            <v>0</v>
          </cell>
          <cell r="AC248">
            <v>126.72000000000001</v>
          </cell>
          <cell r="AD248">
            <v>0.19066666666666668</v>
          </cell>
          <cell r="AE248">
            <v>0.76266666666666671</v>
          </cell>
          <cell r="AF248">
            <v>1.3369181666666667</v>
          </cell>
          <cell r="AG248">
            <v>1.6814690666666667</v>
          </cell>
          <cell r="AH248">
            <v>133.18093805282572</v>
          </cell>
          <cell r="AI248">
            <v>93.2</v>
          </cell>
          <cell r="AJ248">
            <v>6.78</v>
          </cell>
          <cell r="AK248">
            <v>12</v>
          </cell>
          <cell r="AL248">
            <v>0.30000000000000004</v>
          </cell>
          <cell r="AM248">
            <v>1.4E-2</v>
          </cell>
          <cell r="AN248">
            <v>0.18245058059692387</v>
          </cell>
          <cell r="AO248">
            <v>0.27333984375000009</v>
          </cell>
          <cell r="AP248">
            <v>0.6081686019897462</v>
          </cell>
          <cell r="AQ248">
            <v>2.9594690882625456</v>
          </cell>
          <cell r="AR248">
            <v>2.4085013152681429</v>
          </cell>
          <cell r="AS248">
            <v>3.9219917084770159</v>
          </cell>
          <cell r="AT248">
            <v>0.44640455068203577</v>
          </cell>
          <cell r="AU248">
            <v>0.62885513127895964</v>
          </cell>
          <cell r="AV248">
            <v>3.3133444165328445</v>
          </cell>
          <cell r="AW248">
            <v>234.20651575032778</v>
          </cell>
          <cell r="AX248">
            <v>0.56864745041850673</v>
          </cell>
          <cell r="AY248">
            <v>209.35166640765968</v>
          </cell>
          <cell r="AZ248" t="str">
            <v>00°00'00''</v>
          </cell>
          <cell r="BA248" t="e">
            <v>#VALUE!</v>
          </cell>
          <cell r="BB248">
            <v>0.107</v>
          </cell>
          <cell r="BC248" t="e">
            <v>#VALUE!</v>
          </cell>
          <cell r="BD248" t="e">
            <v>#VALUE!</v>
          </cell>
          <cell r="BE248" t="e">
            <v>#VALUE!</v>
          </cell>
          <cell r="BF248" t="e">
            <v>#VALUE!</v>
          </cell>
          <cell r="BG248" t="e">
            <v>#VALUE!</v>
          </cell>
          <cell r="BH248" t="e">
            <v>#VALUE!</v>
          </cell>
          <cell r="BI248" t="e">
            <v>#VALUE!</v>
          </cell>
          <cell r="BJ248" t="e">
            <v>#VALUE!</v>
          </cell>
          <cell r="BK248" t="e">
            <v>#VALUE!</v>
          </cell>
          <cell r="BL248" t="e">
            <v>#VALUE!</v>
          </cell>
          <cell r="BM248" t="e">
            <v>#VALUE!</v>
          </cell>
          <cell r="BN248">
            <v>5.999999999994543E-2</v>
          </cell>
          <cell r="BO248">
            <v>716.22</v>
          </cell>
          <cell r="BP248">
            <v>709.9</v>
          </cell>
          <cell r="BQ248">
            <v>716.52000000000021</v>
          </cell>
          <cell r="BR248">
            <v>710.19999999999993</v>
          </cell>
          <cell r="BS248">
            <v>717.75432137390692</v>
          </cell>
          <cell r="BT248">
            <v>711.42602784577196</v>
          </cell>
          <cell r="BU248">
            <v>0</v>
          </cell>
          <cell r="BV248">
            <v>1.2343213739067096</v>
          </cell>
          <cell r="BW248">
            <v>1.2260278457720233</v>
          </cell>
          <cell r="BX248">
            <v>1.5343213739067096</v>
          </cell>
          <cell r="BY248">
            <v>300</v>
          </cell>
          <cell r="BZ248">
            <v>0.77500000000000002</v>
          </cell>
          <cell r="CA248">
            <v>0.375</v>
          </cell>
          <cell r="CB248">
            <v>1.2301746098393664</v>
          </cell>
          <cell r="CC248">
            <v>7</v>
          </cell>
          <cell r="CD248">
            <v>1.202205891184557</v>
          </cell>
          <cell r="CE248">
            <v>1516.3573181247218</v>
          </cell>
          <cell r="CF248">
            <v>6.6403358611216823E-2</v>
          </cell>
          <cell r="CG248">
            <v>2148.629095498728</v>
          </cell>
          <cell r="CH248">
            <v>3664.9864136234501</v>
          </cell>
          <cell r="CI248">
            <v>2</v>
          </cell>
          <cell r="CJ248">
            <v>1</v>
          </cell>
          <cell r="CK248">
            <v>1.5</v>
          </cell>
          <cell r="CL248">
            <v>2650</v>
          </cell>
          <cell r="CM248">
            <v>2.0745206114849717</v>
          </cell>
          <cell r="CN248">
            <v>2.2000000000000002</v>
          </cell>
          <cell r="CO248">
            <v>0</v>
          </cell>
          <cell r="CP248">
            <v>3</v>
          </cell>
          <cell r="CQ248">
            <v>3</v>
          </cell>
          <cell r="DV248" t="str">
            <v>300 mm</v>
          </cell>
          <cell r="DW248">
            <v>93.2</v>
          </cell>
          <cell r="DX248" t="str">
            <v>1</v>
          </cell>
          <cell r="DY248" t="str">
            <v>CS</v>
          </cell>
          <cell r="DZ248">
            <v>716.22000000000025</v>
          </cell>
          <cell r="EA248">
            <v>709.9000000000002</v>
          </cell>
        </row>
        <row r="249">
          <cell r="A249">
            <v>155</v>
          </cell>
          <cell r="B249" t="str">
            <v>C91</v>
          </cell>
          <cell r="C249" t="str">
            <v>C93</v>
          </cell>
          <cell r="D249">
            <v>0.22886999999999999</v>
          </cell>
          <cell r="E249">
            <v>8.1379999999999994E-2</v>
          </cell>
          <cell r="F249">
            <v>1.458753</v>
          </cell>
          <cell r="G249">
            <v>2.33</v>
          </cell>
          <cell r="K249">
            <v>0.34892999021931786</v>
          </cell>
          <cell r="L249">
            <v>11.721567772869632</v>
          </cell>
          <cell r="M249">
            <v>11.721567772869632</v>
          </cell>
          <cell r="N249">
            <v>174.07354949096819</v>
          </cell>
          <cell r="O249">
            <v>0.63159777531819761</v>
          </cell>
          <cell r="P249">
            <v>165.60973974888279</v>
          </cell>
          <cell r="Q249">
            <v>0.22886999999999999</v>
          </cell>
          <cell r="R249">
            <v>8.1379999999999994E-2</v>
          </cell>
          <cell r="S249">
            <v>1.458753</v>
          </cell>
          <cell r="U249">
            <v>154</v>
          </cell>
          <cell r="V249">
            <v>158.4</v>
          </cell>
          <cell r="X249">
            <v>1.2298830000000001</v>
          </cell>
          <cell r="Y249">
            <v>0.61494150000000003</v>
          </cell>
          <cell r="AB249">
            <v>0</v>
          </cell>
          <cell r="AC249">
            <v>126.72000000000001</v>
          </cell>
          <cell r="AD249">
            <v>0.22586666666666669</v>
          </cell>
          <cell r="AE249">
            <v>0.90346666666666675</v>
          </cell>
          <cell r="AF249">
            <v>1.5184081666666667</v>
          </cell>
          <cell r="AG249">
            <v>1.9560340666666667</v>
          </cell>
          <cell r="AH249">
            <v>167.56577381554945</v>
          </cell>
          <cell r="AI249">
            <v>62.04</v>
          </cell>
          <cell r="AJ249">
            <v>5.66</v>
          </cell>
          <cell r="AK249">
            <v>12</v>
          </cell>
          <cell r="AL249">
            <v>0.30000000000000004</v>
          </cell>
          <cell r="AM249">
            <v>1.4E-2</v>
          </cell>
          <cell r="AN249">
            <v>0.22342400550842287</v>
          </cell>
          <cell r="AO249">
            <v>0.287841796875</v>
          </cell>
          <cell r="AP249">
            <v>0.74474668502807617</v>
          </cell>
          <cell r="AQ249">
            <v>2.9680879981770496</v>
          </cell>
          <cell r="AR249">
            <v>2.0381389670379955</v>
          </cell>
          <cell r="AS249">
            <v>3.8476476502257273</v>
          </cell>
          <cell r="AT249">
            <v>0.44900847935385552</v>
          </cell>
          <cell r="AU249">
            <v>0.67243248486227836</v>
          </cell>
          <cell r="AV249">
            <v>3.0273312994157453</v>
          </cell>
          <cell r="AW249">
            <v>213.98943983010639</v>
          </cell>
          <cell r="AX249">
            <v>0.78305627580774873</v>
          </cell>
          <cell r="AY249">
            <v>208.93840628680863</v>
          </cell>
          <cell r="AZ249" t="str">
            <v>00°00'00''</v>
          </cell>
          <cell r="BA249" t="e">
            <v>#VALUE!</v>
          </cell>
          <cell r="BB249">
            <v>4.3999999999999997E-2</v>
          </cell>
          <cell r="BC249" t="e">
            <v>#VALUE!</v>
          </cell>
          <cell r="BD249" t="e">
            <v>#VALUE!</v>
          </cell>
          <cell r="BE249" t="e">
            <v>#VALUE!</v>
          </cell>
          <cell r="BF249" t="e">
            <v>#VALUE!</v>
          </cell>
          <cell r="BG249" t="e">
            <v>#VALUE!</v>
          </cell>
          <cell r="BH249" t="e">
            <v>#VALUE!</v>
          </cell>
          <cell r="BI249" t="e">
            <v>#VALUE!</v>
          </cell>
          <cell r="BJ249" t="e">
            <v>#VALUE!</v>
          </cell>
          <cell r="BK249" t="e">
            <v>#VALUE!</v>
          </cell>
          <cell r="BL249" t="e">
            <v>#VALUE!</v>
          </cell>
          <cell r="BM249" t="e">
            <v>#VALUE!</v>
          </cell>
          <cell r="BN249">
            <v>1.5799999999999272</v>
          </cell>
          <cell r="BO249">
            <v>708.32</v>
          </cell>
          <cell r="BP249">
            <v>704.81</v>
          </cell>
          <cell r="BQ249">
            <v>708.62</v>
          </cell>
          <cell r="BR249">
            <v>705.1099999999999</v>
          </cell>
          <cell r="BS249">
            <v>711.42602784577196</v>
          </cell>
          <cell r="BT249">
            <v>706.3415082309524</v>
          </cell>
          <cell r="BU249">
            <v>1.5799999999999272</v>
          </cell>
          <cell r="BV249">
            <v>2.8060278457719505</v>
          </cell>
          <cell r="BW249">
            <v>1.2315082309524996</v>
          </cell>
          <cell r="BX249">
            <v>3.1060278457719503</v>
          </cell>
          <cell r="BY249">
            <v>300</v>
          </cell>
          <cell r="BZ249">
            <v>0.77500000000000002</v>
          </cell>
          <cell r="CA249">
            <v>0.375</v>
          </cell>
          <cell r="CB249">
            <v>2.0187680383622251</v>
          </cell>
          <cell r="CC249">
            <v>8</v>
          </cell>
          <cell r="CD249">
            <v>1.675452585683302</v>
          </cell>
          <cell r="CE249">
            <v>2113.2692894796701</v>
          </cell>
          <cell r="CF249">
            <v>2.7376037734825109E-2</v>
          </cell>
          <cell r="CG249">
            <v>892.41393222706427</v>
          </cell>
          <cell r="CH249">
            <v>3005.6832217067345</v>
          </cell>
          <cell r="CI249">
            <v>2</v>
          </cell>
          <cell r="CJ249">
            <v>1</v>
          </cell>
          <cell r="CK249">
            <v>1.5</v>
          </cell>
          <cell r="CL249">
            <v>2650</v>
          </cell>
          <cell r="CM249">
            <v>1.701330125494378</v>
          </cell>
          <cell r="CN249">
            <v>1.9</v>
          </cell>
          <cell r="CO249">
            <v>0</v>
          </cell>
          <cell r="CP249">
            <v>3</v>
          </cell>
          <cell r="CQ249">
            <v>3</v>
          </cell>
          <cell r="DV249" t="str">
            <v>300 mm</v>
          </cell>
          <cell r="DW249">
            <v>62.04</v>
          </cell>
          <cell r="DX249" t="str">
            <v>1</v>
          </cell>
          <cell r="DY249" t="str">
            <v>CS</v>
          </cell>
          <cell r="DZ249">
            <v>708.32</v>
          </cell>
          <cell r="EA249">
            <v>704.81000000000006</v>
          </cell>
        </row>
        <row r="250">
          <cell r="A250">
            <v>156</v>
          </cell>
          <cell r="B250" t="str">
            <v>C93</v>
          </cell>
          <cell r="C250" t="str">
            <v>C95'</v>
          </cell>
          <cell r="D250">
            <v>0.24525</v>
          </cell>
          <cell r="F250">
            <v>1.7040029999999999</v>
          </cell>
          <cell r="G250">
            <v>2.33</v>
          </cell>
          <cell r="K250">
            <v>0.2782246582278276</v>
          </cell>
          <cell r="L250">
            <v>11.999792431097459</v>
          </cell>
          <cell r="M250">
            <v>11.999792431097459</v>
          </cell>
          <cell r="N250">
            <v>171.78910091867152</v>
          </cell>
          <cell r="O250">
            <v>0.63096831729049518</v>
          </cell>
          <cell r="P250">
            <v>192.19324070306448</v>
          </cell>
          <cell r="Q250">
            <v>0.24525</v>
          </cell>
          <cell r="R250">
            <v>0</v>
          </cell>
          <cell r="S250">
            <v>1.7040029999999999</v>
          </cell>
          <cell r="U250">
            <v>219</v>
          </cell>
          <cell r="V250">
            <v>158.4</v>
          </cell>
          <cell r="X250">
            <v>1.2298830000000001</v>
          </cell>
          <cell r="Y250">
            <v>0.61494150000000003</v>
          </cell>
          <cell r="AB250">
            <v>0</v>
          </cell>
          <cell r="AC250">
            <v>126.72000000000001</v>
          </cell>
          <cell r="AD250">
            <v>0.32120000000000004</v>
          </cell>
          <cell r="AE250">
            <v>1.2848000000000002</v>
          </cell>
          <cell r="AF250">
            <v>1.8997415000000002</v>
          </cell>
          <cell r="AG250">
            <v>2.4109424000000002</v>
          </cell>
          <cell r="AH250">
            <v>194.60418310306449</v>
          </cell>
          <cell r="AI250">
            <v>55.379999999999995</v>
          </cell>
          <cell r="AJ250">
            <v>6.9</v>
          </cell>
          <cell r="AK250">
            <v>12</v>
          </cell>
          <cell r="AL250">
            <v>0.30000000000000004</v>
          </cell>
          <cell r="AM250">
            <v>1.4E-2</v>
          </cell>
          <cell r="AN250">
            <v>0.2314656257629395</v>
          </cell>
          <cell r="AO250">
            <v>0.29311523437499998</v>
          </cell>
          <cell r="AP250">
            <v>0.77155208587646484</v>
          </cell>
          <cell r="AQ250">
            <v>3.325350809597809</v>
          </cell>
          <cell r="AR250">
            <v>2.2008198074552197</v>
          </cell>
          <cell r="AS250">
            <v>4.8195215419218851</v>
          </cell>
          <cell r="AT250">
            <v>0.56360642236966374</v>
          </cell>
          <cell r="AU250">
            <v>0.79507204813260324</v>
          </cell>
          <cell r="AV250">
            <v>3.3425374424144136</v>
          </cell>
          <cell r="AW250">
            <v>236.27004915235366</v>
          </cell>
          <cell r="AX250">
            <v>0.82365151148539428</v>
          </cell>
          <cell r="AY250">
            <v>209.17485909803258</v>
          </cell>
          <cell r="AZ250" t="str">
            <v>00°00'00''</v>
          </cell>
          <cell r="BA250" t="e">
            <v>#VALUE!</v>
          </cell>
          <cell r="BB250">
            <v>0.123</v>
          </cell>
          <cell r="BC250" t="e">
            <v>#VALUE!</v>
          </cell>
          <cell r="BD250" t="e">
            <v>#VALUE!</v>
          </cell>
          <cell r="BE250" t="e">
            <v>#VALUE!</v>
          </cell>
          <cell r="BF250" t="e">
            <v>#VALUE!</v>
          </cell>
          <cell r="BG250" t="e">
            <v>#VALUE!</v>
          </cell>
          <cell r="BH250" t="e">
            <v>#VALUE!</v>
          </cell>
          <cell r="BI250" t="e">
            <v>#VALUE!</v>
          </cell>
          <cell r="BJ250" t="e">
            <v>#VALUE!</v>
          </cell>
          <cell r="BK250" t="e">
            <v>#VALUE!</v>
          </cell>
          <cell r="BL250" t="e">
            <v>#VALUE!</v>
          </cell>
          <cell r="BM250" t="e">
            <v>#VALUE!</v>
          </cell>
          <cell r="BN250">
            <v>2.9999999999972715E-2</v>
          </cell>
          <cell r="BO250">
            <v>704.78</v>
          </cell>
          <cell r="BP250">
            <v>700.96</v>
          </cell>
          <cell r="BQ250">
            <v>705.08</v>
          </cell>
          <cell r="BR250">
            <v>701.26</v>
          </cell>
          <cell r="BS250">
            <v>706.3415082309524</v>
          </cell>
          <cell r="BT250">
            <v>702.5</v>
          </cell>
          <cell r="BU250">
            <v>0</v>
          </cell>
          <cell r="BV250">
            <v>1.2615082309523586</v>
          </cell>
          <cell r="BW250">
            <v>1.2400000000000091</v>
          </cell>
          <cell r="BX250">
            <v>1.5615082309523587</v>
          </cell>
          <cell r="BY250">
            <v>300</v>
          </cell>
          <cell r="BZ250">
            <v>0.77500000000000002</v>
          </cell>
          <cell r="CA250">
            <v>0.375</v>
          </cell>
          <cell r="CB250">
            <v>1.2507541154761839</v>
          </cell>
          <cell r="CC250">
            <v>9</v>
          </cell>
          <cell r="CD250">
            <v>1.2169400929146001</v>
          </cell>
          <cell r="CE250">
            <v>1534.9417509443469</v>
          </cell>
          <cell r="CF250">
            <v>6.4568433820293647E-2</v>
          </cell>
          <cell r="CG250">
            <v>2083.8360968652096</v>
          </cell>
          <cell r="CH250">
            <v>3618.7778478095565</v>
          </cell>
          <cell r="CI250">
            <v>2</v>
          </cell>
          <cell r="CJ250">
            <v>1</v>
          </cell>
          <cell r="CK250">
            <v>1.5</v>
          </cell>
          <cell r="CL250">
            <v>2650</v>
          </cell>
          <cell r="CM250">
            <v>2.0483648195148434</v>
          </cell>
          <cell r="CN250">
            <v>2.2000000000000002</v>
          </cell>
          <cell r="CO250">
            <v>0</v>
          </cell>
          <cell r="CP250">
            <v>3</v>
          </cell>
          <cell r="CQ250">
            <v>3</v>
          </cell>
          <cell r="DV250" t="str">
            <v>300 mm</v>
          </cell>
          <cell r="DW250">
            <v>55.379999999999995</v>
          </cell>
          <cell r="DX250" t="str">
            <v>1</v>
          </cell>
          <cell r="DY250" t="str">
            <v>CS</v>
          </cell>
          <cell r="DZ250">
            <v>704.78000000000009</v>
          </cell>
          <cell r="EA250">
            <v>700.96</v>
          </cell>
        </row>
        <row r="251">
          <cell r="A251">
            <v>157</v>
          </cell>
          <cell r="B251" t="str">
            <v>C95'</v>
          </cell>
          <cell r="C251" t="str">
            <v>C95</v>
          </cell>
          <cell r="F251">
            <v>1.7040029999999999</v>
          </cell>
          <cell r="G251">
            <v>2.33</v>
          </cell>
          <cell r="K251">
            <v>2.8913451604308044E-2</v>
          </cell>
          <cell r="L251">
            <v>12.028705882701768</v>
          </cell>
          <cell r="M251">
            <v>12.028705882701768</v>
          </cell>
          <cell r="N251">
            <v>171.55638381735659</v>
          </cell>
          <cell r="O251">
            <v>0.63033993656752307</v>
          </cell>
          <cell r="P251">
            <v>192.19324070306448</v>
          </cell>
          <cell r="Q251">
            <v>0</v>
          </cell>
          <cell r="R251">
            <v>0</v>
          </cell>
          <cell r="S251">
            <v>1.7040029999999999</v>
          </cell>
          <cell r="U251">
            <v>219</v>
          </cell>
          <cell r="V251">
            <v>158.4</v>
          </cell>
          <cell r="W251">
            <v>0</v>
          </cell>
          <cell r="X251">
            <v>1.2298830000000001</v>
          </cell>
          <cell r="Y251">
            <v>0.61494150000000003</v>
          </cell>
          <cell r="AB251">
            <v>0</v>
          </cell>
          <cell r="AC251">
            <v>126.72000000000001</v>
          </cell>
          <cell r="AD251">
            <v>0.32120000000000004</v>
          </cell>
          <cell r="AE251">
            <v>1.2848000000000002</v>
          </cell>
          <cell r="AF251">
            <v>1.8997415000000002</v>
          </cell>
          <cell r="AG251">
            <v>2.4109424000000002</v>
          </cell>
          <cell r="AH251">
            <v>194.60418310306449</v>
          </cell>
          <cell r="AI251">
            <v>5.35</v>
          </cell>
          <cell r="AJ251">
            <v>5.61</v>
          </cell>
          <cell r="AK251">
            <v>12</v>
          </cell>
          <cell r="AL251">
            <v>0.30000000000000004</v>
          </cell>
          <cell r="AM251">
            <v>1.4E-2</v>
          </cell>
          <cell r="AN251">
            <v>0.25027656555175787</v>
          </cell>
          <cell r="AO251">
            <v>0.29311523437499998</v>
          </cell>
          <cell r="AP251">
            <v>0.83425521850585949</v>
          </cell>
          <cell r="AQ251">
            <v>3.0887654222692467</v>
          </cell>
          <cell r="AR251">
            <v>1.8541813443421375</v>
          </cell>
          <cell r="AS251">
            <v>4.154402110914674</v>
          </cell>
          <cell r="AT251">
            <v>0.48626258072406303</v>
          </cell>
          <cell r="AU251">
            <v>0.73653914627582084</v>
          </cell>
          <cell r="AV251">
            <v>3.0139300326456673</v>
          </cell>
          <cell r="AW251">
            <v>213.04216010234873</v>
          </cell>
          <cell r="AX251">
            <v>0.91345385819207636</v>
          </cell>
          <cell r="AY251">
            <v>208.0077344955894</v>
          </cell>
          <cell r="AZ251" t="str">
            <v>01°10'02''</v>
          </cell>
          <cell r="BA251" t="e">
            <v>#VALUE!</v>
          </cell>
          <cell r="BB251">
            <v>1E-3</v>
          </cell>
          <cell r="BC251" t="e">
            <v>#VALUE!</v>
          </cell>
          <cell r="BD251" t="e">
            <v>#VALUE!</v>
          </cell>
          <cell r="BE251" t="e">
            <v>#VALUE!</v>
          </cell>
          <cell r="BF251" t="e">
            <v>#VALUE!</v>
          </cell>
          <cell r="BG251" t="e">
            <v>#VALUE!</v>
          </cell>
          <cell r="BH251" t="e">
            <v>#VALUE!</v>
          </cell>
          <cell r="BI251" t="e">
            <v>#VALUE!</v>
          </cell>
          <cell r="BJ251" t="e">
            <v>#VALUE!</v>
          </cell>
          <cell r="BK251" t="e">
            <v>#VALUE!</v>
          </cell>
          <cell r="BL251" t="e">
            <v>#VALUE!</v>
          </cell>
          <cell r="BM251" t="e">
            <v>#VALUE!</v>
          </cell>
          <cell r="BN251">
            <v>3.0000000000086402E-2</v>
          </cell>
          <cell r="BO251">
            <v>700.93</v>
          </cell>
          <cell r="BP251">
            <v>700.63</v>
          </cell>
          <cell r="BQ251">
            <v>701.23</v>
          </cell>
          <cell r="BR251">
            <v>700.93</v>
          </cell>
          <cell r="BS251">
            <v>702.5</v>
          </cell>
          <cell r="BT251">
            <v>702.19612678727503</v>
          </cell>
          <cell r="BU251">
            <v>0</v>
          </cell>
          <cell r="BV251">
            <v>1.2699999999999818</v>
          </cell>
          <cell r="BW251">
            <v>1.2661267872750841</v>
          </cell>
          <cell r="BX251">
            <v>1.5699999999999819</v>
          </cell>
          <cell r="BY251">
            <v>300</v>
          </cell>
          <cell r="BZ251">
            <v>0.77500000000000002</v>
          </cell>
          <cell r="CA251">
            <v>0.375</v>
          </cell>
          <cell r="CB251">
            <v>1.268063393637533</v>
          </cell>
          <cell r="CC251">
            <v>10</v>
          </cell>
          <cell r="CD251">
            <v>1.229221932367057</v>
          </cell>
          <cell r="CE251">
            <v>1550.4329885687239</v>
          </cell>
          <cell r="CF251">
            <v>6.3079989025009886E-2</v>
          </cell>
          <cell r="CG251">
            <v>2031.7028857139337</v>
          </cell>
          <cell r="CH251">
            <v>3582.1358742826578</v>
          </cell>
          <cell r="CI251">
            <v>2</v>
          </cell>
          <cell r="CJ251">
            <v>1</v>
          </cell>
          <cell r="CK251">
            <v>1.5</v>
          </cell>
          <cell r="CL251">
            <v>2650</v>
          </cell>
          <cell r="CM251">
            <v>2.0276240797826364</v>
          </cell>
          <cell r="CN251">
            <v>2.2000000000000002</v>
          </cell>
          <cell r="CO251">
            <v>0</v>
          </cell>
          <cell r="CP251">
            <v>3</v>
          </cell>
          <cell r="CQ251">
            <v>3</v>
          </cell>
          <cell r="DV251" t="str">
            <v>300 mm</v>
          </cell>
          <cell r="DW251">
            <v>5.35</v>
          </cell>
          <cell r="DX251" t="str">
            <v>1</v>
          </cell>
          <cell r="DY251" t="str">
            <v>CS</v>
          </cell>
          <cell r="DZ251">
            <v>700.93000000000006</v>
          </cell>
          <cell r="EA251">
            <v>700.63000000000011</v>
          </cell>
        </row>
        <row r="252">
          <cell r="A252">
            <v>158</v>
          </cell>
          <cell r="B252" t="str">
            <v>C95</v>
          </cell>
          <cell r="C252" t="str">
            <v>C97</v>
          </cell>
          <cell r="D252">
            <v>0.28748825</v>
          </cell>
          <cell r="E252">
            <v>0.10576300000000001</v>
          </cell>
          <cell r="F252">
            <v>2.0972542499999998</v>
          </cell>
          <cell r="G252">
            <v>2.33</v>
          </cell>
          <cell r="K252">
            <v>0.33506315429170125</v>
          </cell>
          <cell r="L252">
            <v>12.363769036993469</v>
          </cell>
          <cell r="M252">
            <v>12.363769036993469</v>
          </cell>
          <cell r="N252">
            <v>168.92106989992493</v>
          </cell>
          <cell r="O252">
            <v>0.63091216821167939</v>
          </cell>
          <cell r="P252">
            <v>234.10374038823829</v>
          </cell>
          <cell r="Q252">
            <v>0.28748825</v>
          </cell>
          <cell r="R252">
            <v>0.10576300000000001</v>
          </cell>
          <cell r="S252">
            <v>2.0972542499999998</v>
          </cell>
          <cell r="U252">
            <v>274</v>
          </cell>
          <cell r="V252">
            <v>158.4</v>
          </cell>
          <cell r="W252">
            <v>0.28748825</v>
          </cell>
          <cell r="X252">
            <v>1.5173712500000001</v>
          </cell>
          <cell r="Y252">
            <v>0.75868562500000003</v>
          </cell>
          <cell r="AB252">
            <v>0</v>
          </cell>
          <cell r="AC252">
            <v>126.72000000000001</v>
          </cell>
          <cell r="AD252">
            <v>0.40186666666666676</v>
          </cell>
          <cell r="AE252">
            <v>1.607466666666667</v>
          </cell>
          <cell r="AF252">
            <v>2.3661522916666673</v>
          </cell>
          <cell r="AG252">
            <v>2.9953285666666671</v>
          </cell>
          <cell r="AH252">
            <v>237.09906895490496</v>
          </cell>
          <cell r="AI252">
            <v>71.61</v>
          </cell>
          <cell r="AJ252">
            <v>7.21</v>
          </cell>
          <cell r="AK252">
            <v>12</v>
          </cell>
          <cell r="AL252">
            <v>0.30000000000000004</v>
          </cell>
          <cell r="AM252">
            <v>1.4E-2</v>
          </cell>
          <cell r="AN252">
            <v>0.26665735244750988</v>
          </cell>
          <cell r="AO252">
            <v>0.29685058593750002</v>
          </cell>
          <cell r="AP252">
            <v>0.88885784149169944</v>
          </cell>
          <cell r="AQ252">
            <v>3.5712614613759741</v>
          </cell>
          <cell r="AR252">
            <v>1.920045871660478</v>
          </cell>
          <cell r="AS252">
            <v>5.5802774895011895</v>
          </cell>
          <cell r="AT252">
            <v>0.65004630099435567</v>
          </cell>
          <cell r="AU252">
            <v>0.91670365344186555</v>
          </cell>
          <cell r="AV252">
            <v>3.4167985005443771</v>
          </cell>
          <cell r="AW252">
            <v>241.51925403240386</v>
          </cell>
          <cell r="AX252">
            <v>0.98169841532838675</v>
          </cell>
          <cell r="AY252">
            <v>209.25452733513976</v>
          </cell>
          <cell r="AZ252" t="str">
            <v>01°14'48''</v>
          </cell>
          <cell r="BA252" t="e">
            <v>#VALUE!</v>
          </cell>
          <cell r="BB252">
            <v>0.18</v>
          </cell>
          <cell r="BC252" t="e">
            <v>#VALUE!</v>
          </cell>
          <cell r="BD252" t="e">
            <v>#VALUE!</v>
          </cell>
          <cell r="BE252" t="e">
            <v>#VALUE!</v>
          </cell>
          <cell r="BF252" t="e">
            <v>#VALUE!</v>
          </cell>
          <cell r="BG252" t="e">
            <v>#VALUE!</v>
          </cell>
          <cell r="BH252" t="e">
            <v>#VALUE!</v>
          </cell>
          <cell r="BI252" t="e">
            <v>#VALUE!</v>
          </cell>
          <cell r="BJ252" t="e">
            <v>#VALUE!</v>
          </cell>
          <cell r="BK252" t="e">
            <v>#VALUE!</v>
          </cell>
          <cell r="BL252" t="e">
            <v>#VALUE!</v>
          </cell>
          <cell r="BM252" t="e">
            <v>#VALUE!</v>
          </cell>
          <cell r="BN252">
            <v>2.9999999999972715E-2</v>
          </cell>
          <cell r="BO252">
            <v>700.6</v>
          </cell>
          <cell r="BP252">
            <v>695.44</v>
          </cell>
          <cell r="BQ252">
            <v>700.9</v>
          </cell>
          <cell r="BR252">
            <v>695.74</v>
          </cell>
          <cell r="BS252">
            <v>702.19612678727503</v>
          </cell>
          <cell r="BT252">
            <v>697.30921947450781</v>
          </cell>
          <cell r="BU252">
            <v>0</v>
          </cell>
          <cell r="BV252">
            <v>1.2961267872750568</v>
          </cell>
          <cell r="BW252">
            <v>1.5692194745078041</v>
          </cell>
          <cell r="BX252">
            <v>1.5961267872750569</v>
          </cell>
          <cell r="BY252">
            <v>300</v>
          </cell>
          <cell r="BZ252">
            <v>0.77500000000000002</v>
          </cell>
          <cell r="CA252">
            <v>0.375</v>
          </cell>
          <cell r="CB252">
            <v>1.4326731308914304</v>
          </cell>
          <cell r="CC252">
            <v>11</v>
          </cell>
          <cell r="CD252">
            <v>1.3411120299652304</v>
          </cell>
          <cell r="CE252">
            <v>1691.5613672955199</v>
          </cell>
          <cell r="CF252">
            <v>5.1075694925679205E-2</v>
          </cell>
          <cell r="CG252">
            <v>1625.1912640791973</v>
          </cell>
          <cell r="CH252">
            <v>3316.7526313747171</v>
          </cell>
          <cell r="CI252">
            <v>2</v>
          </cell>
          <cell r="CJ252">
            <v>1</v>
          </cell>
          <cell r="CK252">
            <v>1.5</v>
          </cell>
          <cell r="CL252">
            <v>2650</v>
          </cell>
          <cell r="CM252">
            <v>1.8774071498347455</v>
          </cell>
          <cell r="CN252">
            <v>1.9</v>
          </cell>
          <cell r="CO252">
            <v>0</v>
          </cell>
          <cell r="CP252">
            <v>3</v>
          </cell>
          <cell r="CQ252">
            <v>3</v>
          </cell>
          <cell r="DV252" t="str">
            <v>300 mm</v>
          </cell>
          <cell r="DW252">
            <v>71.61</v>
          </cell>
          <cell r="DX252" t="str">
            <v>1</v>
          </cell>
          <cell r="DY252" t="str">
            <v>CS</v>
          </cell>
          <cell r="DZ252">
            <v>700.6</v>
          </cell>
          <cell r="EA252">
            <v>695.44</v>
          </cell>
        </row>
        <row r="253">
          <cell r="A253">
            <v>159</v>
          </cell>
          <cell r="B253" t="str">
            <v>C97</v>
          </cell>
          <cell r="C253" t="str">
            <v>C99</v>
          </cell>
          <cell r="D253">
            <v>0.33466999999999997</v>
          </cell>
          <cell r="F253">
            <v>2.4319242499999998</v>
          </cell>
          <cell r="G253">
            <v>2.33</v>
          </cell>
          <cell r="K253">
            <v>0.4557467823458009</v>
          </cell>
          <cell r="L253">
            <v>12.819515819339269</v>
          </cell>
          <cell r="M253">
            <v>12.819515819339269</v>
          </cell>
          <cell r="N253">
            <v>165.50854264312719</v>
          </cell>
          <cell r="O253">
            <v>0.63132946781244448</v>
          </cell>
          <cell r="P253">
            <v>269.07354929826545</v>
          </cell>
          <cell r="Q253">
            <v>0.33466999999999997</v>
          </cell>
          <cell r="R253">
            <v>0</v>
          </cell>
          <cell r="S253">
            <v>2.4319242499999998</v>
          </cell>
          <cell r="U253">
            <v>327</v>
          </cell>
          <cell r="V253">
            <v>158.4</v>
          </cell>
          <cell r="W253">
            <v>0.33466999999999997</v>
          </cell>
          <cell r="X253">
            <v>1.8520412500000001</v>
          </cell>
          <cell r="Y253">
            <v>0.92602062500000004</v>
          </cell>
          <cell r="AB253">
            <v>0</v>
          </cell>
          <cell r="AC253">
            <v>126.72000000000001</v>
          </cell>
          <cell r="AD253">
            <v>0.47960000000000003</v>
          </cell>
          <cell r="AE253">
            <v>1.9184000000000001</v>
          </cell>
          <cell r="AF253">
            <v>2.8444206250000001</v>
          </cell>
          <cell r="AG253">
            <v>3.5739979000000002</v>
          </cell>
          <cell r="AH253">
            <v>272.64754719826544</v>
          </cell>
          <cell r="AI253">
            <v>100.61</v>
          </cell>
          <cell r="AJ253">
            <v>7.35</v>
          </cell>
          <cell r="AK253">
            <v>14</v>
          </cell>
          <cell r="AL253">
            <v>0.35000000000000003</v>
          </cell>
          <cell r="AM253">
            <v>1.4E-2</v>
          </cell>
          <cell r="AN253">
            <v>0.25118874311447148</v>
          </cell>
          <cell r="AO253">
            <v>0.34034423828125004</v>
          </cell>
          <cell r="AP253">
            <v>0.71768212318420421</v>
          </cell>
          <cell r="AQ253">
            <v>3.6892340971280047</v>
          </cell>
          <cell r="AR253">
            <v>2.4300255481555877</v>
          </cell>
          <cell r="AS253">
            <v>5.6641569587658562</v>
          </cell>
          <cell r="AT253">
            <v>0.69370276368052419</v>
          </cell>
          <cell r="AU253">
            <v>0.94489150679499567</v>
          </cell>
          <cell r="AV253">
            <v>3.8231963078001372</v>
          </cell>
          <cell r="AW253">
            <v>367.83459141063139</v>
          </cell>
          <cell r="AX253">
            <v>0.74122323882773689</v>
          </cell>
          <cell r="AY253">
            <v>238.07946625257713</v>
          </cell>
          <cell r="AZ253" t="str">
            <v>28°49'30''</v>
          </cell>
          <cell r="BA253" t="e">
            <v>#VALUE!</v>
          </cell>
          <cell r="BB253">
            <v>2.8000000000000001E-2</v>
          </cell>
          <cell r="BC253" t="e">
            <v>#VALUE!</v>
          </cell>
          <cell r="BD253" t="e">
            <v>#VALUE!</v>
          </cell>
          <cell r="BE253" t="e">
            <v>#VALUE!</v>
          </cell>
          <cell r="BF253" t="e">
            <v>#VALUE!</v>
          </cell>
          <cell r="BG253" t="e">
            <v>#VALUE!</v>
          </cell>
          <cell r="BH253" t="e">
            <v>#VALUE!</v>
          </cell>
          <cell r="BI253" t="e">
            <v>#VALUE!</v>
          </cell>
          <cell r="BJ253" t="e">
            <v>#VALUE!</v>
          </cell>
          <cell r="BK253" t="e">
            <v>#VALUE!</v>
          </cell>
          <cell r="BL253" t="e">
            <v>#VALUE!</v>
          </cell>
          <cell r="BM253" t="e">
            <v>#VALUE!</v>
          </cell>
          <cell r="BN253">
            <v>3.0000000000086402E-2</v>
          </cell>
          <cell r="BO253">
            <v>695.41</v>
          </cell>
          <cell r="BP253">
            <v>688.02</v>
          </cell>
          <cell r="BQ253">
            <v>695.7600000000001</v>
          </cell>
          <cell r="BR253">
            <v>688.37</v>
          </cell>
          <cell r="BS253">
            <v>697.30921947450781</v>
          </cell>
          <cell r="BT253">
            <v>689.60356434230721</v>
          </cell>
          <cell r="BU253">
            <v>0</v>
          </cell>
          <cell r="BV253">
            <v>1.5492194745077086</v>
          </cell>
          <cell r="BW253">
            <v>1.2335643423072042</v>
          </cell>
          <cell r="BX253">
            <v>1.8992194745077087</v>
          </cell>
          <cell r="BY253">
            <v>350</v>
          </cell>
          <cell r="BZ253">
            <v>0.83750000000000002</v>
          </cell>
          <cell r="CA253">
            <v>0.4375</v>
          </cell>
          <cell r="CB253">
            <v>1.3913919084074564</v>
          </cell>
          <cell r="CC253">
            <v>12</v>
          </cell>
          <cell r="CD253">
            <v>1.2429331300451751</v>
          </cell>
          <cell r="CE253">
            <v>1830.7822380660723</v>
          </cell>
          <cell r="CF253">
            <v>6.2329052246940964E-2</v>
          </cell>
          <cell r="CG253">
            <v>2042.365868876856</v>
          </cell>
          <cell r="CH253">
            <v>3873.1481069429283</v>
          </cell>
          <cell r="CI253">
            <v>2</v>
          </cell>
          <cell r="CJ253">
            <v>1</v>
          </cell>
          <cell r="CK253">
            <v>1.5</v>
          </cell>
          <cell r="CL253">
            <v>2854</v>
          </cell>
          <cell r="CM253">
            <v>2.0356419623035711</v>
          </cell>
          <cell r="CN253">
            <v>2.2000000000000002</v>
          </cell>
          <cell r="CO253">
            <v>0</v>
          </cell>
          <cell r="CP253">
            <v>3</v>
          </cell>
          <cell r="CQ253">
            <v>3</v>
          </cell>
          <cell r="DV253" t="str">
            <v>350 mm</v>
          </cell>
          <cell r="DW253">
            <v>100.61</v>
          </cell>
          <cell r="DX253" t="str">
            <v>1</v>
          </cell>
          <cell r="DY253" t="str">
            <v>CS</v>
          </cell>
          <cell r="DZ253">
            <v>695.41000000000008</v>
          </cell>
          <cell r="EA253">
            <v>688.0200000000001</v>
          </cell>
        </row>
        <row r="254">
          <cell r="A254">
            <v>160</v>
          </cell>
          <cell r="B254" t="str">
            <v>C99</v>
          </cell>
          <cell r="C254" t="str">
            <v>C99A</v>
          </cell>
          <cell r="D254">
            <v>0.05</v>
          </cell>
          <cell r="E254">
            <v>1.7144852900000001</v>
          </cell>
          <cell r="F254">
            <v>4.1964095399999994</v>
          </cell>
          <cell r="G254">
            <v>2.33</v>
          </cell>
          <cell r="K254">
            <v>7.7752147587709236E-2</v>
          </cell>
          <cell r="L254">
            <v>12.897267966926979</v>
          </cell>
          <cell r="M254">
            <v>12.897267966926979</v>
          </cell>
          <cell r="N254">
            <v>164.94501903470294</v>
          </cell>
          <cell r="O254">
            <v>0.63294285403602168</v>
          </cell>
          <cell r="P254">
            <v>453.28717418096073</v>
          </cell>
          <cell r="Q254">
            <v>0.05</v>
          </cell>
          <cell r="R254">
            <v>1.7144852900000001</v>
          </cell>
          <cell r="S254">
            <v>4.1964095399999994</v>
          </cell>
          <cell r="U254">
            <v>807</v>
          </cell>
          <cell r="V254">
            <v>158.4</v>
          </cell>
          <cell r="X254">
            <v>1.8520412500000001</v>
          </cell>
          <cell r="Y254">
            <v>0.92602062500000004</v>
          </cell>
          <cell r="AB254">
            <v>0</v>
          </cell>
          <cell r="AC254">
            <v>126.72000000000001</v>
          </cell>
          <cell r="AD254">
            <v>1.1836</v>
          </cell>
          <cell r="AE254">
            <v>4.5664659877840457</v>
          </cell>
          <cell r="AF254">
            <v>5.4924866127840453</v>
          </cell>
          <cell r="AG254">
            <v>6.7514094747840447</v>
          </cell>
          <cell r="AH254">
            <v>460.03858365574479</v>
          </cell>
          <cell r="AI254">
            <v>22.080000000000002</v>
          </cell>
          <cell r="AJ254">
            <v>11.41</v>
          </cell>
          <cell r="AK254">
            <v>14</v>
          </cell>
          <cell r="AL254">
            <v>0.35000000000000003</v>
          </cell>
          <cell r="AM254">
            <v>1.4E-2</v>
          </cell>
          <cell r="AN254">
            <v>0.34999999650000002</v>
          </cell>
          <cell r="AO254">
            <v>0.34878234863281254</v>
          </cell>
          <cell r="AP254">
            <v>0.99999998999999995</v>
          </cell>
          <cell r="AQ254">
            <v>4.7636975486829645</v>
          </cell>
          <cell r="AR254">
            <v>4.0989337354358717E-2</v>
          </cell>
          <cell r="AS254">
            <v>10.018419139738048</v>
          </cell>
          <cell r="AT254">
            <v>1.1566164289158045</v>
          </cell>
          <cell r="AU254">
            <v>1.5066164254158045</v>
          </cell>
          <cell r="AV254">
            <v>4.763495406586765</v>
          </cell>
          <cell r="AW254">
            <v>458.30196660146481</v>
          </cell>
          <cell r="AX254">
            <v>1.0037892419863652</v>
          </cell>
          <cell r="AY254">
            <v>263.29046538295734</v>
          </cell>
          <cell r="AZ254" t="str">
            <v>25°12'40''</v>
          </cell>
          <cell r="BA254" t="e">
            <v>#VALUE!</v>
          </cell>
          <cell r="BB254">
            <v>0.56200000000000006</v>
          </cell>
          <cell r="BC254" t="e">
            <v>#VALUE!</v>
          </cell>
          <cell r="BD254" t="e">
            <v>#VALUE!</v>
          </cell>
          <cell r="BE254" t="e">
            <v>#VALUE!</v>
          </cell>
          <cell r="BF254" t="e">
            <v>#VALUE!</v>
          </cell>
          <cell r="BG254" t="e">
            <v>#VALUE!</v>
          </cell>
          <cell r="BH254" t="e">
            <v>#VALUE!</v>
          </cell>
          <cell r="BI254" t="e">
            <v>#VALUE!</v>
          </cell>
          <cell r="BJ254" t="e">
            <v>#VALUE!</v>
          </cell>
          <cell r="BK254" t="e">
            <v>#VALUE!</v>
          </cell>
          <cell r="BL254" t="e">
            <v>#VALUE!</v>
          </cell>
          <cell r="BM254" t="e">
            <v>#VALUE!</v>
          </cell>
          <cell r="BN254">
            <v>5.999999999994543E-2</v>
          </cell>
          <cell r="BO254">
            <v>687.96</v>
          </cell>
          <cell r="BP254">
            <v>685.44</v>
          </cell>
          <cell r="BQ254">
            <v>688.31000000000017</v>
          </cell>
          <cell r="BR254">
            <v>685.79000000000008</v>
          </cell>
          <cell r="BS254">
            <v>689.60356434230721</v>
          </cell>
          <cell r="BT254">
            <v>687.2</v>
          </cell>
          <cell r="BU254">
            <v>0</v>
          </cell>
          <cell r="BV254">
            <v>1.293564342307036</v>
          </cell>
          <cell r="BW254">
            <v>1.4099999999999682</v>
          </cell>
          <cell r="BX254">
            <v>1.6435643423070361</v>
          </cell>
          <cell r="BY254">
            <v>350</v>
          </cell>
          <cell r="BZ254">
            <v>0.83750000000000002</v>
          </cell>
          <cell r="CA254">
            <v>0.4375</v>
          </cell>
          <cell r="CB254">
            <v>1.3517821711535021</v>
          </cell>
          <cell r="CC254">
            <v>13</v>
          </cell>
          <cell r="CD254">
            <v>1.2170460973369936</v>
          </cell>
          <cell r="CE254">
            <v>1792.6518523415789</v>
          </cell>
          <cell r="CF254">
            <v>6.5514291573415706E-2</v>
          </cell>
          <cell r="CG254">
            <v>2154.9561336108659</v>
          </cell>
          <cell r="CH254">
            <v>3947.6079859524448</v>
          </cell>
          <cell r="CI254">
            <v>2</v>
          </cell>
          <cell r="CJ254">
            <v>1</v>
          </cell>
          <cell r="CK254">
            <v>1.5</v>
          </cell>
          <cell r="CL254">
            <v>2854</v>
          </cell>
          <cell r="CM254">
            <v>2.0747764467164216</v>
          </cell>
          <cell r="CN254">
            <v>2.2000000000000002</v>
          </cell>
          <cell r="CO254">
            <v>0</v>
          </cell>
          <cell r="CP254">
            <v>3</v>
          </cell>
          <cell r="CQ254">
            <v>3</v>
          </cell>
          <cell r="DV254" t="str">
            <v>350 mm</v>
          </cell>
          <cell r="DW254">
            <v>22.080000000000002</v>
          </cell>
          <cell r="DX254" t="str">
            <v>1</v>
          </cell>
          <cell r="DY254" t="str">
            <v>CS</v>
          </cell>
          <cell r="DZ254">
            <v>687.96000000000015</v>
          </cell>
          <cell r="EA254">
            <v>685.44000000000017</v>
          </cell>
        </row>
        <row r="255">
          <cell r="A255">
            <v>161</v>
          </cell>
          <cell r="B255" t="str">
            <v>C99A</v>
          </cell>
          <cell r="C255" t="str">
            <v>C99B</v>
          </cell>
          <cell r="E255">
            <v>0</v>
          </cell>
          <cell r="F255">
            <v>4.1964095399999994</v>
          </cell>
          <cell r="G255">
            <v>2.33</v>
          </cell>
          <cell r="K255">
            <v>1.7509705880511908</v>
          </cell>
          <cell r="L255">
            <v>14.648238554978169</v>
          </cell>
          <cell r="M255">
            <v>14.648238554978169</v>
          </cell>
          <cell r="N255">
            <v>153.50306273102572</v>
          </cell>
          <cell r="O255">
            <v>0.62988345799269441</v>
          </cell>
          <cell r="P255">
            <v>0</v>
          </cell>
          <cell r="Q255">
            <v>0</v>
          </cell>
          <cell r="R255">
            <v>0</v>
          </cell>
          <cell r="S255">
            <v>4.1964095399999994</v>
          </cell>
          <cell r="U255">
            <v>807</v>
          </cell>
          <cell r="V255">
            <v>158.4</v>
          </cell>
          <cell r="X255">
            <v>1.8520412500000001</v>
          </cell>
          <cell r="Y255">
            <v>0.92602062500000004</v>
          </cell>
          <cell r="AB255">
            <v>0</v>
          </cell>
          <cell r="AC255">
            <v>126.72000000000001</v>
          </cell>
          <cell r="AD255">
            <v>1.1836</v>
          </cell>
          <cell r="AE255">
            <v>4.5664659877840457</v>
          </cell>
          <cell r="AF255">
            <v>5.4924866127840453</v>
          </cell>
          <cell r="AG255">
            <v>6.7514094747840447</v>
          </cell>
          <cell r="AH255">
            <v>6.7514094747840447</v>
          </cell>
          <cell r="AI255">
            <v>114.98</v>
          </cell>
          <cell r="AJ255">
            <v>4.5</v>
          </cell>
          <cell r="AK255">
            <v>10</v>
          </cell>
          <cell r="AL255">
            <v>0.25</v>
          </cell>
          <cell r="AM255">
            <v>1.4E-2</v>
          </cell>
          <cell r="AN255">
            <v>4.5799732208251953E-2</v>
          </cell>
          <cell r="AO255">
            <v>6.4453125E-2</v>
          </cell>
          <cell r="AP255">
            <v>0.18319892883300781</v>
          </cell>
          <cell r="AQ255">
            <v>1.0955481791907726</v>
          </cell>
          <cell r="AR255">
            <v>1.9578812376742056</v>
          </cell>
          <cell r="AS255">
            <v>0.7759378457874575</v>
          </cell>
          <cell r="AT255">
            <v>6.1173588834261834E-2</v>
          </cell>
          <cell r="AU255">
            <v>0.10697332104251378</v>
          </cell>
          <cell r="AV255">
            <v>2.3903995313648339</v>
          </cell>
          <cell r="AW255">
            <v>117.33846260750384</v>
          </cell>
          <cell r="AX255">
            <v>5.7537906367219518E-2</v>
          </cell>
          <cell r="AY255">
            <v>201.56822808215128</v>
          </cell>
          <cell r="AZ255" t="str">
            <v>61°43'20''</v>
          </cell>
          <cell r="BA255" t="e">
            <v>#VALUE!</v>
          </cell>
          <cell r="BB255">
            <v>1E-3</v>
          </cell>
          <cell r="BC255" t="e">
            <v>#VALUE!</v>
          </cell>
          <cell r="BD255" t="e">
            <v>#VALUE!</v>
          </cell>
          <cell r="BE255" t="e">
            <v>#VALUE!</v>
          </cell>
          <cell r="BF255" t="e">
            <v>#VALUE!</v>
          </cell>
          <cell r="BG255" t="e">
            <v>#VALUE!</v>
          </cell>
          <cell r="BH255" t="e">
            <v>#VALUE!</v>
          </cell>
          <cell r="BI255" t="e">
            <v>#VALUE!</v>
          </cell>
          <cell r="BJ255" t="e">
            <v>#VALUE!</v>
          </cell>
          <cell r="BK255" t="e">
            <v>#VALUE!</v>
          </cell>
          <cell r="BL255" t="e">
            <v>#VALUE!</v>
          </cell>
          <cell r="BM255" t="e">
            <v>#VALUE!</v>
          </cell>
          <cell r="BN255">
            <v>3.0000000000086402E-2</v>
          </cell>
          <cell r="BO255">
            <v>685.41</v>
          </cell>
          <cell r="BP255">
            <v>680.24</v>
          </cell>
          <cell r="BQ255">
            <v>685.66</v>
          </cell>
          <cell r="BR255">
            <v>680.49</v>
          </cell>
          <cell r="BS255">
            <v>687.2</v>
          </cell>
          <cell r="BT255">
            <v>681.71900000000005</v>
          </cell>
          <cell r="BU255">
            <v>0</v>
          </cell>
          <cell r="BV255">
            <v>1.5400000000000773</v>
          </cell>
          <cell r="BW255">
            <v>1.2290000000000418</v>
          </cell>
          <cell r="BX255">
            <v>1.7900000000000773</v>
          </cell>
          <cell r="BY255">
            <v>250</v>
          </cell>
          <cell r="BZ255">
            <v>0.71250000000000002</v>
          </cell>
          <cell r="CA255">
            <v>0.3125</v>
          </cell>
          <cell r="CB255">
            <v>1.3845000000000596</v>
          </cell>
          <cell r="CC255">
            <v>13</v>
          </cell>
          <cell r="CD255">
            <v>1.3881740538095471</v>
          </cell>
          <cell r="CE255">
            <v>1479.9019924589313</v>
          </cell>
          <cell r="CF255">
            <v>4.543053232859029E-2</v>
          </cell>
          <cell r="CG255">
            <v>1407.820105053386</v>
          </cell>
          <cell r="CH255">
            <v>2887.7220975123173</v>
          </cell>
          <cell r="CI255">
            <v>2</v>
          </cell>
          <cell r="CJ255">
            <v>1</v>
          </cell>
          <cell r="CK255">
            <v>1.5</v>
          </cell>
          <cell r="CL255">
            <v>2345</v>
          </cell>
          <cell r="CM255">
            <v>1.8471569920121436</v>
          </cell>
          <cell r="CN255">
            <v>1.9</v>
          </cell>
          <cell r="CO255">
            <v>0</v>
          </cell>
          <cell r="CP255">
            <v>3</v>
          </cell>
          <cell r="CQ255">
            <v>3</v>
          </cell>
          <cell r="DV255" t="str">
            <v>250 mm</v>
          </cell>
          <cell r="DW255">
            <v>114.98</v>
          </cell>
          <cell r="DX255" t="str">
            <v>1</v>
          </cell>
          <cell r="DY255" t="str">
            <v>CS</v>
          </cell>
          <cell r="DZ255">
            <v>685.41</v>
          </cell>
          <cell r="EA255">
            <v>680.24</v>
          </cell>
        </row>
        <row r="256">
          <cell r="A256">
            <v>162</v>
          </cell>
          <cell r="B256" t="str">
            <v>C99B</v>
          </cell>
          <cell r="C256" t="str">
            <v>C99C</v>
          </cell>
          <cell r="E256">
            <v>0</v>
          </cell>
          <cell r="F256">
            <v>4.1964095399999994</v>
          </cell>
          <cell r="G256">
            <v>2.33</v>
          </cell>
          <cell r="K256">
            <v>0.8476413561630245</v>
          </cell>
          <cell r="L256">
            <v>15.495879911141193</v>
          </cell>
          <cell r="M256">
            <v>15.495879911141193</v>
          </cell>
          <cell r="N256">
            <v>148.69577843677527</v>
          </cell>
          <cell r="O256">
            <v>0.63121516296646207</v>
          </cell>
          <cell r="P256">
            <v>0</v>
          </cell>
          <cell r="Q256">
            <v>0</v>
          </cell>
          <cell r="R256">
            <v>0</v>
          </cell>
          <cell r="S256">
            <v>4.1964095399999994</v>
          </cell>
          <cell r="U256">
            <v>807</v>
          </cell>
          <cell r="V256">
            <v>158.4</v>
          </cell>
          <cell r="X256">
            <v>1.8520412500000001</v>
          </cell>
          <cell r="Y256">
            <v>0.92602062500000004</v>
          </cell>
          <cell r="AB256">
            <v>0</v>
          </cell>
          <cell r="AC256">
            <v>126.72000000000001</v>
          </cell>
          <cell r="AD256">
            <v>1.1836</v>
          </cell>
          <cell r="AE256">
            <v>4.5664659877840457</v>
          </cell>
          <cell r="AF256">
            <v>5.4924866127840453</v>
          </cell>
          <cell r="AG256">
            <v>6.7514094747840447</v>
          </cell>
          <cell r="AH256">
            <v>6.7514094747840447</v>
          </cell>
          <cell r="AI256">
            <v>63.509999999999991</v>
          </cell>
          <cell r="AJ256">
            <v>6.5</v>
          </cell>
          <cell r="AK256">
            <v>10</v>
          </cell>
          <cell r="AL256">
            <v>0.25</v>
          </cell>
          <cell r="AM256">
            <v>1.4E-2</v>
          </cell>
          <cell r="AN256">
            <v>4.1760921478271484E-2</v>
          </cell>
          <cell r="AO256">
            <v>6.4453125E-2</v>
          </cell>
          <cell r="AP256">
            <v>0.16704368591308594</v>
          </cell>
          <cell r="AQ256">
            <v>1.2513944920845346</v>
          </cell>
          <cell r="AR256">
            <v>2.3470992917444407</v>
          </cell>
          <cell r="AS256">
            <v>1.041057275437131</v>
          </cell>
          <cell r="AT256">
            <v>7.9815911050943433E-2</v>
          </cell>
          <cell r="AU256">
            <v>0.12157683252921492</v>
          </cell>
          <cell r="AV256">
            <v>2.872902693060333</v>
          </cell>
          <cell r="AW256">
            <v>141.02328117182302</v>
          </cell>
          <cell r="AX256">
            <v>4.7874431928428295E-2</v>
          </cell>
          <cell r="AY256">
            <v>192.49030613976345</v>
          </cell>
          <cell r="AZ256" t="str">
            <v>09°04'41''</v>
          </cell>
          <cell r="BA256" t="e">
            <v>#VALUE!</v>
          </cell>
          <cell r="BB256">
            <v>1.4999999999999999E-2</v>
          </cell>
          <cell r="BC256" t="e">
            <v>#VALUE!</v>
          </cell>
          <cell r="BD256" t="e">
            <v>#VALUE!</v>
          </cell>
          <cell r="BE256" t="e">
            <v>#VALUE!</v>
          </cell>
          <cell r="BF256" t="e">
            <v>#VALUE!</v>
          </cell>
          <cell r="BG256" t="e">
            <v>#VALUE!</v>
          </cell>
          <cell r="BH256" t="e">
            <v>#VALUE!</v>
          </cell>
          <cell r="BI256" t="e">
            <v>#VALUE!</v>
          </cell>
          <cell r="BJ256" t="e">
            <v>#VALUE!</v>
          </cell>
          <cell r="BK256" t="e">
            <v>#VALUE!</v>
          </cell>
          <cell r="BL256" t="e">
            <v>#VALUE!</v>
          </cell>
          <cell r="BM256" t="e">
            <v>#VALUE!</v>
          </cell>
          <cell r="BN256">
            <v>6.0000000000059117E-2</v>
          </cell>
          <cell r="BO256">
            <v>680.18</v>
          </cell>
          <cell r="BP256">
            <v>676.05</v>
          </cell>
          <cell r="BQ256">
            <v>680.43000000000006</v>
          </cell>
          <cell r="BR256">
            <v>676.3</v>
          </cell>
          <cell r="BS256">
            <v>681.71900000000005</v>
          </cell>
          <cell r="BT256">
            <v>677</v>
          </cell>
          <cell r="BU256">
            <v>0</v>
          </cell>
          <cell r="BV256">
            <v>1.2889999999999873</v>
          </cell>
          <cell r="BW256">
            <v>0.70000000000004547</v>
          </cell>
          <cell r="BX256">
            <v>1.5389999999999873</v>
          </cell>
          <cell r="BY256">
            <v>250</v>
          </cell>
          <cell r="BZ256">
            <v>0.71250000000000002</v>
          </cell>
          <cell r="CA256">
            <v>0.3125</v>
          </cell>
          <cell r="CB256">
            <v>0.99450000000001637</v>
          </cell>
          <cell r="CC256">
            <v>13</v>
          </cell>
          <cell r="CD256">
            <v>1.0915558417398417</v>
          </cell>
          <cell r="CE256">
            <v>1163.6838050948072</v>
          </cell>
          <cell r="CF256">
            <v>7.8935976212518244E-2</v>
          </cell>
          <cell r="CG256">
            <v>2546.0839761205343</v>
          </cell>
          <cell r="CH256">
            <v>3709.7677812153415</v>
          </cell>
          <cell r="CI256">
            <v>2</v>
          </cell>
          <cell r="CJ256">
            <v>1</v>
          </cell>
          <cell r="CK256">
            <v>1.5</v>
          </cell>
          <cell r="CL256">
            <v>2345</v>
          </cell>
          <cell r="CM256">
            <v>2.3729857875577878</v>
          </cell>
          <cell r="CN256">
            <v>3</v>
          </cell>
          <cell r="CO256">
            <v>0</v>
          </cell>
          <cell r="CP256">
            <v>3</v>
          </cell>
          <cell r="CQ256">
            <v>3</v>
          </cell>
          <cell r="DV256" t="str">
            <v>250 mm</v>
          </cell>
          <cell r="DW256">
            <v>63.509999999999991</v>
          </cell>
          <cell r="DX256" t="str">
            <v>1</v>
          </cell>
          <cell r="DY256" t="str">
            <v>CS</v>
          </cell>
          <cell r="DZ256">
            <v>680.18000000000006</v>
          </cell>
          <cell r="EA256">
            <v>676.05000000000007</v>
          </cell>
        </row>
        <row r="257">
          <cell r="A257">
            <v>163</v>
          </cell>
          <cell r="B257" t="str">
            <v>C99C</v>
          </cell>
          <cell r="C257" t="str">
            <v>C75F</v>
          </cell>
          <cell r="E257">
            <v>0</v>
          </cell>
          <cell r="F257">
            <v>4.1964095399999994</v>
          </cell>
          <cell r="G257">
            <v>2.33</v>
          </cell>
          <cell r="K257">
            <v>1.1704778686233521</v>
          </cell>
          <cell r="L257">
            <v>16.666357779764546</v>
          </cell>
          <cell r="M257">
            <v>16.666357779764546</v>
          </cell>
          <cell r="N257">
            <v>142.6898826544558</v>
          </cell>
          <cell r="O257">
            <v>0.62750000000000006</v>
          </cell>
          <cell r="P257">
            <v>0</v>
          </cell>
          <cell r="Q257">
            <v>0</v>
          </cell>
          <cell r="R257">
            <v>0</v>
          </cell>
          <cell r="S257">
            <v>4.1964095399999994</v>
          </cell>
          <cell r="U257">
            <v>807</v>
          </cell>
          <cell r="V257">
            <v>158.4</v>
          </cell>
          <cell r="X257">
            <v>1.8520412500000001</v>
          </cell>
          <cell r="Y257">
            <v>0.92602062500000004</v>
          </cell>
          <cell r="AB257">
            <v>0</v>
          </cell>
          <cell r="AC257">
            <v>126.72000000000001</v>
          </cell>
          <cell r="AD257">
            <v>1.1836</v>
          </cell>
          <cell r="AE257">
            <v>4.5664659877840457</v>
          </cell>
          <cell r="AF257">
            <v>5.4924866127840453</v>
          </cell>
          <cell r="AG257">
            <v>6.7514094747840447</v>
          </cell>
          <cell r="AH257">
            <v>6.7514094747840447</v>
          </cell>
          <cell r="AI257">
            <v>90.95</v>
          </cell>
          <cell r="AJ257">
            <v>7.2</v>
          </cell>
          <cell r="AK257">
            <v>10</v>
          </cell>
          <cell r="AL257">
            <v>0.25</v>
          </cell>
          <cell r="AM257">
            <v>1.4E-2</v>
          </cell>
          <cell r="AN257">
            <v>4.0707588195800781E-2</v>
          </cell>
          <cell r="AO257">
            <v>6.4453125E-2</v>
          </cell>
          <cell r="AP257">
            <v>0.16283035278320313</v>
          </cell>
          <cell r="AQ257">
            <v>1.2984075437845668</v>
          </cell>
          <cell r="AR257">
            <v>2.4679439462478583</v>
          </cell>
          <cell r="AS257">
            <v>1.1294970726100015</v>
          </cell>
          <cell r="AT257">
            <v>8.5925695706252372E-2</v>
          </cell>
          <cell r="AU257">
            <v>0.12663328390205314</v>
          </cell>
          <cell r="AV257">
            <v>3.0236428147647909</v>
          </cell>
          <cell r="AW257">
            <v>148.42271959288487</v>
          </cell>
          <cell r="AX257">
            <v>4.5487708979479548E-2</v>
          </cell>
          <cell r="AY257">
            <v>112.44434624387951</v>
          </cell>
          <cell r="AZ257" t="str">
            <v>80°02'45''</v>
          </cell>
          <cell r="BA257" t="e">
            <v>#VALUE!</v>
          </cell>
          <cell r="BB257">
            <v>5.0000000000000001E-3</v>
          </cell>
          <cell r="BC257" t="e">
            <v>#VALUE!</v>
          </cell>
          <cell r="BD257" t="e">
            <v>#VALUE!</v>
          </cell>
          <cell r="BE257" t="e">
            <v>#VALUE!</v>
          </cell>
          <cell r="BF257" t="e">
            <v>#VALUE!</v>
          </cell>
          <cell r="BG257" t="e">
            <v>#VALUE!</v>
          </cell>
          <cell r="BH257" t="e">
            <v>#VALUE!</v>
          </cell>
          <cell r="BI257" t="e">
            <v>#VALUE!</v>
          </cell>
          <cell r="BJ257" t="e">
            <v>#VALUE!</v>
          </cell>
          <cell r="BK257" t="e">
            <v>#VALUE!</v>
          </cell>
          <cell r="BL257" t="e">
            <v>#VALUE!</v>
          </cell>
          <cell r="BM257" t="e">
            <v>#VALUE!</v>
          </cell>
          <cell r="BN257">
            <v>2.9999999999972715E-2</v>
          </cell>
          <cell r="BO257">
            <v>676.02</v>
          </cell>
          <cell r="BP257">
            <v>669.47</v>
          </cell>
          <cell r="BQ257">
            <v>676.2700000000001</v>
          </cell>
          <cell r="BR257">
            <v>669.72</v>
          </cell>
          <cell r="BS257">
            <v>677</v>
          </cell>
          <cell r="BT257">
            <v>677</v>
          </cell>
          <cell r="BU257">
            <v>0</v>
          </cell>
          <cell r="BV257">
            <v>0.7299999999999045</v>
          </cell>
          <cell r="BW257">
            <v>7.2799999999999727</v>
          </cell>
          <cell r="BX257">
            <v>0.9799999999999045</v>
          </cell>
          <cell r="BY257">
            <v>250</v>
          </cell>
          <cell r="BZ257">
            <v>0.71250000000000002</v>
          </cell>
          <cell r="CA257">
            <v>0.3125</v>
          </cell>
          <cell r="CB257">
            <v>4.0049999999999386</v>
          </cell>
          <cell r="CC257">
            <v>13</v>
          </cell>
          <cell r="CD257">
            <v>2.3739966946859004</v>
          </cell>
          <cell r="CE257">
            <v>2530.8659450269424</v>
          </cell>
          <cell r="CF257">
            <v>6.0972428731098649E-3</v>
          </cell>
          <cell r="CG257">
            <v>240.70075961566255</v>
          </cell>
          <cell r="CH257">
            <v>2771.5667046426051</v>
          </cell>
          <cell r="CI257">
            <v>2</v>
          </cell>
          <cell r="CJ257">
            <v>1</v>
          </cell>
          <cell r="CK257">
            <v>1.5</v>
          </cell>
          <cell r="CL257">
            <v>2345</v>
          </cell>
          <cell r="CM257">
            <v>1.7728571671487878</v>
          </cell>
          <cell r="CN257">
            <v>1.9</v>
          </cell>
          <cell r="CO257">
            <v>0</v>
          </cell>
          <cell r="CP257">
            <v>3</v>
          </cell>
          <cell r="CQ257">
            <v>3</v>
          </cell>
          <cell r="DV257" t="str">
            <v>250 mm</v>
          </cell>
          <cell r="DW257">
            <v>90.95</v>
          </cell>
          <cell r="DX257" t="str">
            <v>1</v>
          </cell>
          <cell r="DY257" t="str">
            <v>CS</v>
          </cell>
          <cell r="DZ257">
            <v>676.0200000000001</v>
          </cell>
          <cell r="EA257">
            <v>669.47000000000014</v>
          </cell>
        </row>
        <row r="258">
          <cell r="AD258">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1">
          <cell r="A1" t="str">
            <v>DIAGNOSTICO BRECHA 2018 CONTROL</v>
          </cell>
        </row>
      </sheetData>
      <sheetData sheetId="12"/>
      <sheetData sheetId="13"/>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puesta"/>
      <sheetName val="PlanCero"/>
    </sheetNames>
    <sheetDataSet>
      <sheetData sheetId="0" refreshError="1"/>
      <sheetData sheetId="1" refreshError="1">
        <row r="8">
          <cell r="D8">
            <v>1</v>
          </cell>
        </row>
        <row r="9">
          <cell r="D9">
            <v>0.6</v>
          </cell>
        </row>
      </sheetData>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I.U (2)"/>
      <sheetName val="Datos generales"/>
      <sheetName val="Datos de entrada"/>
      <sheetName val="FOR-001"/>
      <sheetName val="Sábana"/>
      <sheetName val="AIUI calculado"/>
      <sheetName val="Cuadro1"/>
      <sheetName val="Cuadro2"/>
      <sheetName val="Cuadro3"/>
      <sheetName val="Exper."/>
      <sheetName val="OtrosCálculos"/>
      <sheetName val="A.I.U"/>
    </sheetNames>
    <sheetDataSet>
      <sheetData sheetId="0"/>
      <sheetData sheetId="1"/>
      <sheetData sheetId="2"/>
      <sheetData sheetId="3"/>
      <sheetData sheetId="4">
        <row r="17">
          <cell r="I17">
            <v>183738</v>
          </cell>
        </row>
      </sheetData>
      <sheetData sheetId="5"/>
      <sheetData sheetId="6"/>
      <sheetData sheetId="7"/>
      <sheetData sheetId="8"/>
      <sheetData sheetId="9"/>
      <sheetData sheetId="10"/>
      <sheetData sheetId="1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um"/>
      <sheetName val="CONTROL PAGOS"/>
      <sheetName val="Inf Consolidado"/>
      <sheetName val="GRAF"/>
      <sheetName val="Deducc REAJ"/>
      <sheetName val="REAJ"/>
      <sheetName val="Indices"/>
      <sheetName val="Inf Interes"/>
      <sheetName val="Liquid inter"/>
      <sheetName val="Intereses"/>
      <sheetName val="INF GRAL"/>
      <sheetName val="Seguimiento Pagos Paecia"/>
    </sheetNames>
    <sheetDataSet>
      <sheetData sheetId="0" refreshError="1">
        <row r="1">
          <cell r="A1" t="str">
            <v>CONTRATO 010115715</v>
          </cell>
        </row>
        <row r="3">
          <cell r="A3" t="str">
            <v>PAECIA LTDA.</v>
          </cell>
        </row>
        <row r="7">
          <cell r="B7" t="str">
            <v>ÍTEM</v>
          </cell>
          <cell r="C7" t="str">
            <v>DESCRIPCIÓN</v>
          </cell>
          <cell r="D7" t="str">
            <v>UNID.</v>
          </cell>
          <cell r="E7" t="str">
            <v>CANTIDAD</v>
          </cell>
          <cell r="F7" t="str">
            <v>CANTIDAD</v>
          </cell>
          <cell r="J7" t="str">
            <v>VALOR UNITARIO</v>
          </cell>
          <cell r="K7" t="str">
            <v>VALOR UNITARIO</v>
          </cell>
          <cell r="N7" t="str">
            <v>ACTA N° 01</v>
          </cell>
          <cell r="O7" t="str">
            <v>ACTA N° 01</v>
          </cell>
          <cell r="P7" t="str">
            <v>ACTA N° 02</v>
          </cell>
        </row>
        <row r="8">
          <cell r="A8" t="str">
            <v xml:space="preserve"> ESPECIF.</v>
          </cell>
          <cell r="E8" t="str">
            <v>CONTRACTUAL</v>
          </cell>
          <cell r="F8" t="str">
            <v>ADICIONAL</v>
          </cell>
          <cell r="G8" t="str">
            <v>EXTRA</v>
          </cell>
          <cell r="H8" t="str">
            <v>A COMPENSAR</v>
          </cell>
          <cell r="I8" t="str">
            <v>TOTAL PACTADA</v>
          </cell>
          <cell r="J8" t="str">
            <v>TOTAL PACTADA</v>
          </cell>
          <cell r="L8" t="str">
            <v>VALOR TOTAL</v>
          </cell>
          <cell r="M8" t="str">
            <v>VALOR TOTAL</v>
          </cell>
          <cell r="N8" t="str">
            <v>CANT.</v>
          </cell>
          <cell r="O8" t="str">
            <v>VALOR TOTAL</v>
          </cell>
          <cell r="P8" t="str">
            <v>CANT.</v>
          </cell>
        </row>
        <row r="9">
          <cell r="A9" t="str">
            <v xml:space="preserve"> </v>
          </cell>
          <cell r="B9" t="str">
            <v xml:space="preserve"> </v>
          </cell>
          <cell r="C9" t="str">
            <v xml:space="preserve"> </v>
          </cell>
          <cell r="D9" t="str">
            <v xml:space="preserve"> </v>
          </cell>
          <cell r="E9" t="str">
            <v xml:space="preserve"> </v>
          </cell>
        </row>
        <row r="10">
          <cell r="A10" t="str">
            <v xml:space="preserve"> </v>
          </cell>
          <cell r="B10" t="str">
            <v xml:space="preserve"> </v>
          </cell>
          <cell r="C10" t="str">
            <v>ACOMETIDAS DE ACUEDUCTO</v>
          </cell>
          <cell r="D10" t="str">
            <v xml:space="preserve"> </v>
          </cell>
          <cell r="E10" t="str">
            <v xml:space="preserve"> </v>
          </cell>
        </row>
        <row r="12">
          <cell r="A12" t="str">
            <v>301.A1</v>
          </cell>
          <cell r="B12">
            <v>1</v>
          </cell>
          <cell r="C12" t="str">
            <v xml:space="preserve">Corte, rotura y retiro de pavimento flexible o rígido </v>
          </cell>
          <cell r="D12" t="str">
            <v xml:space="preserve"> m</v>
          </cell>
          <cell r="E12">
            <v>4250</v>
          </cell>
          <cell r="F12">
            <v>4250</v>
          </cell>
          <cell r="H12">
            <v>430</v>
          </cell>
          <cell r="I12">
            <v>3820</v>
          </cell>
          <cell r="J12">
            <v>7850</v>
          </cell>
          <cell r="K12">
            <v>7850</v>
          </cell>
          <cell r="L12">
            <v>33362500</v>
          </cell>
          <cell r="M12">
            <v>33362500</v>
          </cell>
          <cell r="N12">
            <v>660.05</v>
          </cell>
          <cell r="O12">
            <v>5181392.5</v>
          </cell>
          <cell r="P12">
            <v>561.80999999999995</v>
          </cell>
        </row>
        <row r="13">
          <cell r="A13" t="str">
            <v>708.A2</v>
          </cell>
          <cell r="B13">
            <v>2</v>
          </cell>
          <cell r="C13" t="str">
            <v>Construcción o cambio de acometidas de acueducto</v>
          </cell>
          <cell r="D13" t="str">
            <v xml:space="preserve"> m</v>
          </cell>
          <cell r="E13">
            <v>11475</v>
          </cell>
          <cell r="F13">
            <v>11475</v>
          </cell>
          <cell r="H13">
            <v>2121</v>
          </cell>
          <cell r="I13">
            <v>9354</v>
          </cell>
          <cell r="J13">
            <v>17294</v>
          </cell>
          <cell r="K13">
            <v>17294</v>
          </cell>
          <cell r="L13">
            <v>198448650</v>
          </cell>
          <cell r="M13">
            <v>198448650</v>
          </cell>
          <cell r="N13">
            <v>1598.2</v>
          </cell>
          <cell r="O13">
            <v>27639270.800000001</v>
          </cell>
          <cell r="P13">
            <v>1252.06</v>
          </cell>
        </row>
        <row r="14">
          <cell r="A14" t="str">
            <v>708.A3</v>
          </cell>
          <cell r="B14">
            <v>3</v>
          </cell>
          <cell r="C14" t="str">
            <v>Transporte y colocación de accesorios para acueducto y construcción de la caja del medidor</v>
          </cell>
          <cell r="D14" t="str">
            <v xml:space="preserve"> un</v>
          </cell>
          <cell r="E14">
            <v>2210</v>
          </cell>
          <cell r="F14">
            <v>2210</v>
          </cell>
          <cell r="H14">
            <v>325</v>
          </cell>
          <cell r="I14">
            <v>1885</v>
          </cell>
          <cell r="J14">
            <v>57488</v>
          </cell>
          <cell r="K14">
            <v>57488</v>
          </cell>
          <cell r="L14">
            <v>127048480</v>
          </cell>
          <cell r="M14">
            <v>127048480</v>
          </cell>
          <cell r="N14">
            <v>399</v>
          </cell>
          <cell r="O14">
            <v>22937712</v>
          </cell>
          <cell r="P14">
            <v>266</v>
          </cell>
        </row>
        <row r="15">
          <cell r="A15" t="str">
            <v xml:space="preserve">701, 708 y 708.A4
</v>
          </cell>
          <cell r="B15">
            <v>4</v>
          </cell>
          <cell r="C15" t="str">
            <v>Transporte y colocación de tubería de cobre, PE-AL-PE o PE en diferentes trabajos para acometidas de acueducto de 12,5 mm (½") y 25 mm (1”) de diámetro</v>
          </cell>
          <cell r="D15" t="str">
            <v xml:space="preserve"> m</v>
          </cell>
          <cell r="E15">
            <v>2125</v>
          </cell>
          <cell r="F15">
            <v>350</v>
          </cell>
          <cell r="G15">
            <v>350</v>
          </cell>
          <cell r="H15">
            <v>300</v>
          </cell>
          <cell r="I15">
            <v>2175</v>
          </cell>
          <cell r="J15">
            <v>2576</v>
          </cell>
          <cell r="K15">
            <v>2576</v>
          </cell>
          <cell r="L15">
            <v>5474000</v>
          </cell>
          <cell r="M15">
            <v>5474000</v>
          </cell>
          <cell r="N15">
            <v>293.55</v>
          </cell>
          <cell r="O15">
            <v>756184.8</v>
          </cell>
          <cell r="P15">
            <v>192.09</v>
          </cell>
        </row>
        <row r="16">
          <cell r="A16" t="str">
            <v>704 y 708.A2</v>
          </cell>
          <cell r="B16">
            <v>5</v>
          </cell>
          <cell r="C16" t="str">
            <v xml:space="preserve">Transporte y colocación de tubería de cobre flexible, tipo K, PE-AL-PE ó PE de 12,5 mm (½") y 25 mm (1”) de diámetro, con equipo perforador </v>
          </cell>
          <cell r="D16" t="str">
            <v>m</v>
          </cell>
          <cell r="E16">
            <v>3570</v>
          </cell>
          <cell r="F16">
            <v>3570</v>
          </cell>
          <cell r="I16">
            <v>3570</v>
          </cell>
          <cell r="J16">
            <v>10823</v>
          </cell>
          <cell r="K16">
            <v>10823</v>
          </cell>
          <cell r="L16">
            <v>38638110</v>
          </cell>
          <cell r="M16">
            <v>38638110</v>
          </cell>
          <cell r="N16">
            <v>438</v>
          </cell>
          <cell r="O16">
            <v>4740474</v>
          </cell>
          <cell r="P16">
            <v>620.25</v>
          </cell>
        </row>
        <row r="17">
          <cell r="A17" t="str">
            <v>708.N2</v>
          </cell>
          <cell r="B17">
            <v>6</v>
          </cell>
          <cell r="C17" t="str">
            <v>Suministro de elementos para acometidas de acueducto:</v>
          </cell>
          <cell r="D17" t="str">
            <v xml:space="preserve"> </v>
          </cell>
          <cell r="E17">
            <v>0</v>
          </cell>
          <cell r="F17">
            <v>0</v>
          </cell>
          <cell r="I17">
            <v>0</v>
          </cell>
          <cell r="J17">
            <v>0</v>
          </cell>
          <cell r="L17">
            <v>0</v>
          </cell>
          <cell r="M17">
            <v>0</v>
          </cell>
          <cell r="O17">
            <v>0</v>
          </cell>
          <cell r="P17">
            <v>0</v>
          </cell>
        </row>
        <row r="18">
          <cell r="A18" t="str">
            <v xml:space="preserve"> </v>
          </cell>
          <cell r="B18">
            <v>6.1</v>
          </cell>
          <cell r="C18" t="str">
            <v>Tubería de cobre flexible, tipo K, de 12,5 mm (1/2") de diámetro</v>
          </cell>
          <cell r="D18" t="str">
            <v>m</v>
          </cell>
          <cell r="E18">
            <v>170</v>
          </cell>
          <cell r="F18">
            <v>170</v>
          </cell>
          <cell r="H18">
            <v>85</v>
          </cell>
          <cell r="I18">
            <v>85</v>
          </cell>
          <cell r="J18">
            <v>14162</v>
          </cell>
          <cell r="K18">
            <v>14162</v>
          </cell>
          <cell r="L18">
            <v>2407540</v>
          </cell>
          <cell r="M18">
            <v>2407540</v>
          </cell>
          <cell r="O18">
            <v>0</v>
          </cell>
          <cell r="P18">
            <v>0</v>
          </cell>
        </row>
        <row r="19">
          <cell r="A19" t="str">
            <v xml:space="preserve"> </v>
          </cell>
          <cell r="B19">
            <v>6.2</v>
          </cell>
          <cell r="C19" t="str">
            <v>Tubería de cobre flexible, tipo K, de 25 mm (1") de diámetro</v>
          </cell>
          <cell r="D19" t="str">
            <v>m</v>
          </cell>
          <cell r="E19">
            <v>128</v>
          </cell>
          <cell r="F19">
            <v>128</v>
          </cell>
          <cell r="H19">
            <v>48</v>
          </cell>
          <cell r="I19">
            <v>80</v>
          </cell>
          <cell r="J19">
            <v>35791</v>
          </cell>
          <cell r="K19">
            <v>35791</v>
          </cell>
          <cell r="L19">
            <v>4581248</v>
          </cell>
          <cell r="M19">
            <v>4581248</v>
          </cell>
          <cell r="N19">
            <v>5.8</v>
          </cell>
          <cell r="O19">
            <v>207587.8</v>
          </cell>
          <cell r="P19">
            <v>9.3000000000000007</v>
          </cell>
        </row>
        <row r="20">
          <cell r="A20">
            <v>701.2</v>
          </cell>
          <cell r="B20">
            <v>6.3</v>
          </cell>
          <cell r="C20" t="str">
            <v>Collares de derivación de las siguientes características:</v>
          </cell>
          <cell r="E20">
            <v>0</v>
          </cell>
          <cell r="F20">
            <v>0</v>
          </cell>
          <cell r="I20">
            <v>0</v>
          </cell>
          <cell r="J20">
            <v>0</v>
          </cell>
          <cell r="L20">
            <v>0</v>
          </cell>
          <cell r="M20">
            <v>0</v>
          </cell>
          <cell r="O20">
            <v>0</v>
          </cell>
          <cell r="P20">
            <v>0</v>
          </cell>
        </row>
        <row r="21">
          <cell r="B21" t="str">
            <v>6.3.1</v>
          </cell>
          <cell r="C21" t="str">
            <v>En polipropileno,  37,5 mm de diámetro ( 1½") con salidas de 12,5 mm (½")</v>
          </cell>
          <cell r="D21" t="str">
            <v xml:space="preserve"> un</v>
          </cell>
          <cell r="E21">
            <v>17</v>
          </cell>
          <cell r="F21">
            <v>17</v>
          </cell>
          <cell r="H21">
            <v>9</v>
          </cell>
          <cell r="I21">
            <v>8</v>
          </cell>
          <cell r="J21">
            <v>18784</v>
          </cell>
          <cell r="K21">
            <v>18784</v>
          </cell>
          <cell r="L21">
            <v>319328</v>
          </cell>
          <cell r="M21">
            <v>319328</v>
          </cell>
          <cell r="N21">
            <v>2</v>
          </cell>
          <cell r="O21">
            <v>37568</v>
          </cell>
          <cell r="P21">
            <v>37568</v>
          </cell>
        </row>
        <row r="22">
          <cell r="B22" t="str">
            <v>6.3.2</v>
          </cell>
          <cell r="C22" t="str">
            <v>En hierro dúctil, de diámetro mayor de 300mm (12") con salidas de 12,5mm y 25mm (½" y 1")</v>
          </cell>
          <cell r="D22" t="str">
            <v xml:space="preserve"> un</v>
          </cell>
          <cell r="E22">
            <v>4</v>
          </cell>
          <cell r="F22">
            <v>14</v>
          </cell>
          <cell r="G22">
            <v>14</v>
          </cell>
          <cell r="I22">
            <v>18</v>
          </cell>
          <cell r="J22">
            <v>288283</v>
          </cell>
          <cell r="K22">
            <v>288283</v>
          </cell>
          <cell r="L22">
            <v>1153132</v>
          </cell>
          <cell r="M22">
            <v>1153132</v>
          </cell>
          <cell r="N22">
            <v>8</v>
          </cell>
          <cell r="O22">
            <v>2306264</v>
          </cell>
          <cell r="P22">
            <v>1</v>
          </cell>
        </row>
        <row r="23">
          <cell r="A23" t="str">
            <v>708 y 708.A1</v>
          </cell>
          <cell r="B23">
            <v>7</v>
          </cell>
          <cell r="C23" t="str">
            <v>Suministro, transporte y colocación de uniones en cobre, dos y tres partes, en los siguientes diámetros:</v>
          </cell>
          <cell r="D23" t="str">
            <v xml:space="preserve"> </v>
          </cell>
          <cell r="E23">
            <v>0</v>
          </cell>
          <cell r="F23">
            <v>0</v>
          </cell>
          <cell r="I23">
            <v>0</v>
          </cell>
          <cell r="J23">
            <v>0</v>
          </cell>
          <cell r="L23">
            <v>0</v>
          </cell>
          <cell r="M23">
            <v>0</v>
          </cell>
          <cell r="O23">
            <v>0</v>
          </cell>
          <cell r="P23">
            <v>0</v>
          </cell>
        </row>
        <row r="24">
          <cell r="B24">
            <v>7.1</v>
          </cell>
          <cell r="C24" t="str">
            <v>Tres partes de 12,5 mm (½")</v>
          </cell>
          <cell r="D24" t="str">
            <v xml:space="preserve"> un</v>
          </cell>
          <cell r="E24">
            <v>85</v>
          </cell>
          <cell r="F24">
            <v>30</v>
          </cell>
          <cell r="G24">
            <v>30</v>
          </cell>
          <cell r="H24">
            <v>53</v>
          </cell>
          <cell r="I24">
            <v>62</v>
          </cell>
          <cell r="J24">
            <v>19197</v>
          </cell>
          <cell r="K24">
            <v>19197</v>
          </cell>
          <cell r="L24">
            <v>1631745</v>
          </cell>
          <cell r="M24">
            <v>1631745</v>
          </cell>
          <cell r="N24">
            <v>2</v>
          </cell>
          <cell r="O24">
            <v>38394</v>
          </cell>
          <cell r="P24">
            <v>2</v>
          </cell>
        </row>
        <row r="25">
          <cell r="B25">
            <v>7.2</v>
          </cell>
          <cell r="C25" t="str">
            <v>Tres partes de 25 mm (1")</v>
          </cell>
          <cell r="D25" t="str">
            <v xml:space="preserve"> un</v>
          </cell>
          <cell r="E25">
            <v>4</v>
          </cell>
          <cell r="F25">
            <v>4</v>
          </cell>
          <cell r="H25">
            <v>2</v>
          </cell>
          <cell r="I25">
            <v>2</v>
          </cell>
          <cell r="J25">
            <v>46404</v>
          </cell>
          <cell r="K25">
            <v>46404</v>
          </cell>
          <cell r="L25">
            <v>185616</v>
          </cell>
          <cell r="M25">
            <v>185616</v>
          </cell>
          <cell r="O25">
            <v>0</v>
          </cell>
          <cell r="P25">
            <v>0</v>
          </cell>
        </row>
        <row r="26">
          <cell r="B26">
            <v>7.3</v>
          </cell>
          <cell r="C26" t="str">
            <v>Dos partes de 12,5 mm (½")</v>
          </cell>
          <cell r="D26" t="str">
            <v xml:space="preserve"> un</v>
          </cell>
          <cell r="E26">
            <v>13</v>
          </cell>
          <cell r="F26">
            <v>13</v>
          </cell>
          <cell r="H26">
            <v>8</v>
          </cell>
          <cell r="I26">
            <v>5</v>
          </cell>
          <cell r="J26">
            <v>13115</v>
          </cell>
          <cell r="K26">
            <v>13115</v>
          </cell>
          <cell r="L26">
            <v>170495</v>
          </cell>
          <cell r="M26">
            <v>170495</v>
          </cell>
          <cell r="N26">
            <v>1</v>
          </cell>
          <cell r="O26">
            <v>13115</v>
          </cell>
          <cell r="P26">
            <v>13115</v>
          </cell>
        </row>
        <row r="27">
          <cell r="B27">
            <v>7.4</v>
          </cell>
          <cell r="C27" t="str">
            <v>Dos partes de 25 mm (1")</v>
          </cell>
          <cell r="D27" t="str">
            <v xml:space="preserve"> un</v>
          </cell>
          <cell r="E27">
            <v>4</v>
          </cell>
          <cell r="F27">
            <v>4</v>
          </cell>
          <cell r="I27">
            <v>4</v>
          </cell>
          <cell r="J27">
            <v>40012</v>
          </cell>
          <cell r="K27">
            <v>40012</v>
          </cell>
          <cell r="L27">
            <v>160048</v>
          </cell>
          <cell r="M27">
            <v>160048</v>
          </cell>
          <cell r="O27">
            <v>0</v>
          </cell>
          <cell r="P27">
            <v>0</v>
          </cell>
        </row>
        <row r="28">
          <cell r="A28" t="str">
            <v>708 y 708.A1</v>
          </cell>
          <cell r="B28">
            <v>8</v>
          </cell>
          <cell r="C28" t="str">
            <v>Transporte y colocación de uniones de 12,5 mm (½ ") para acometidas de acueducto en tubería PE-AL-PE o PE</v>
          </cell>
          <cell r="D28" t="str">
            <v xml:space="preserve"> </v>
          </cell>
          <cell r="E28">
            <v>0</v>
          </cell>
          <cell r="F28">
            <v>0</v>
          </cell>
          <cell r="I28">
            <v>0</v>
          </cell>
          <cell r="J28">
            <v>0</v>
          </cell>
          <cell r="L28">
            <v>0</v>
          </cell>
          <cell r="M28">
            <v>0</v>
          </cell>
          <cell r="O28">
            <v>0</v>
          </cell>
          <cell r="P28">
            <v>0</v>
          </cell>
        </row>
        <row r="29">
          <cell r="B29">
            <v>8.1</v>
          </cell>
          <cell r="C29" t="str">
            <v>De dos partes (macho o hembra)</v>
          </cell>
          <cell r="D29" t="str">
            <v xml:space="preserve"> un</v>
          </cell>
          <cell r="E29">
            <v>510</v>
          </cell>
          <cell r="F29">
            <v>700</v>
          </cell>
          <cell r="G29">
            <v>700</v>
          </cell>
          <cell r="I29">
            <v>1210</v>
          </cell>
          <cell r="J29">
            <v>2622</v>
          </cell>
          <cell r="K29">
            <v>2622</v>
          </cell>
          <cell r="L29">
            <v>1337220</v>
          </cell>
          <cell r="M29">
            <v>1337220</v>
          </cell>
          <cell r="N29">
            <v>102</v>
          </cell>
          <cell r="O29">
            <v>267444</v>
          </cell>
          <cell r="P29">
            <v>135</v>
          </cell>
        </row>
        <row r="30">
          <cell r="B30">
            <v>8.1999999999999993</v>
          </cell>
          <cell r="C30" t="str">
            <v>De tres partes (uniones de reparación)</v>
          </cell>
          <cell r="D30" t="str">
            <v xml:space="preserve"> un</v>
          </cell>
          <cell r="E30">
            <v>21</v>
          </cell>
          <cell r="F30">
            <v>21</v>
          </cell>
          <cell r="I30">
            <v>21</v>
          </cell>
          <cell r="J30">
            <v>3259</v>
          </cell>
          <cell r="K30">
            <v>3259</v>
          </cell>
          <cell r="L30">
            <v>68439</v>
          </cell>
          <cell r="M30">
            <v>68439</v>
          </cell>
          <cell r="O30">
            <v>0</v>
          </cell>
          <cell r="P30">
            <v>2</v>
          </cell>
        </row>
        <row r="31">
          <cell r="A31" t="str">
            <v>708 y 701.2</v>
          </cell>
          <cell r="B31">
            <v>9</v>
          </cell>
          <cell r="C31" t="str">
            <v xml:space="preserve">Transporte y colocación de collares de derivación en los siguientes diámetros: </v>
          </cell>
          <cell r="D31" t="str">
            <v xml:space="preserve"> </v>
          </cell>
          <cell r="E31">
            <v>0</v>
          </cell>
          <cell r="F31">
            <v>0</v>
          </cell>
          <cell r="I31">
            <v>0</v>
          </cell>
          <cell r="J31">
            <v>0</v>
          </cell>
          <cell r="L31">
            <v>0</v>
          </cell>
          <cell r="M31">
            <v>0</v>
          </cell>
          <cell r="O31">
            <v>0</v>
          </cell>
          <cell r="P31">
            <v>0</v>
          </cell>
        </row>
        <row r="32">
          <cell r="B32">
            <v>9.1</v>
          </cell>
          <cell r="C32" t="str">
            <v>En polipropileno  37,5 mm ( 1½") con salidas de 12,5 mm (½")</v>
          </cell>
          <cell r="D32" t="str">
            <v xml:space="preserve"> un</v>
          </cell>
          <cell r="E32">
            <v>17</v>
          </cell>
          <cell r="F32">
            <v>17</v>
          </cell>
          <cell r="H32">
            <v>4</v>
          </cell>
          <cell r="I32">
            <v>13</v>
          </cell>
          <cell r="J32">
            <v>3334</v>
          </cell>
          <cell r="K32">
            <v>3334</v>
          </cell>
          <cell r="L32">
            <v>56678</v>
          </cell>
          <cell r="M32">
            <v>56678</v>
          </cell>
          <cell r="N32">
            <v>2</v>
          </cell>
          <cell r="O32">
            <v>6668</v>
          </cell>
          <cell r="P32">
            <v>6668</v>
          </cell>
        </row>
        <row r="33">
          <cell r="B33">
            <v>9.1999999999999993</v>
          </cell>
          <cell r="C33" t="str">
            <v>En hierro dúctil de 50 mm a 75 mm (2" a 3") con salidas de 12,5 mm (½")</v>
          </cell>
          <cell r="D33" t="str">
            <v xml:space="preserve"> un</v>
          </cell>
          <cell r="E33">
            <v>1148</v>
          </cell>
          <cell r="F33">
            <v>1148</v>
          </cell>
          <cell r="I33">
            <v>1148</v>
          </cell>
          <cell r="J33">
            <v>5855</v>
          </cell>
          <cell r="K33">
            <v>5855</v>
          </cell>
          <cell r="L33">
            <v>6721540</v>
          </cell>
          <cell r="M33">
            <v>6721540</v>
          </cell>
          <cell r="N33">
            <v>169</v>
          </cell>
          <cell r="O33">
            <v>989495</v>
          </cell>
          <cell r="P33">
            <v>121</v>
          </cell>
        </row>
        <row r="34">
          <cell r="B34">
            <v>9.3000000000000007</v>
          </cell>
          <cell r="C34" t="str">
            <v>En hierro dúctil de 100 mm a 150 mm (4" a 6") con salidas de 12,5 mm (½")</v>
          </cell>
          <cell r="D34" t="str">
            <v xml:space="preserve"> un</v>
          </cell>
          <cell r="E34">
            <v>638</v>
          </cell>
          <cell r="F34">
            <v>20</v>
          </cell>
          <cell r="G34">
            <v>20</v>
          </cell>
          <cell r="I34">
            <v>658</v>
          </cell>
          <cell r="J34">
            <v>10636</v>
          </cell>
          <cell r="K34">
            <v>10636</v>
          </cell>
          <cell r="L34">
            <v>6785768</v>
          </cell>
          <cell r="M34">
            <v>6785768</v>
          </cell>
          <cell r="N34">
            <v>149</v>
          </cell>
          <cell r="O34">
            <v>1584764</v>
          </cell>
          <cell r="P34">
            <v>101</v>
          </cell>
        </row>
        <row r="35">
          <cell r="B35">
            <v>9.4</v>
          </cell>
          <cell r="C35" t="str">
            <v>En hierro dúctil de 200mm a 300mm de diámetro (8" a 12") con salidas de 12,5mm y 25 mm (½" y 1")</v>
          </cell>
          <cell r="D35" t="str">
            <v xml:space="preserve"> un</v>
          </cell>
          <cell r="E35">
            <v>170</v>
          </cell>
          <cell r="F35">
            <v>170</v>
          </cell>
          <cell r="I35">
            <v>170</v>
          </cell>
          <cell r="J35">
            <v>15580</v>
          </cell>
          <cell r="K35">
            <v>15580</v>
          </cell>
          <cell r="L35">
            <v>2648600</v>
          </cell>
          <cell r="M35">
            <v>2648600</v>
          </cell>
          <cell r="N35">
            <v>29</v>
          </cell>
          <cell r="O35">
            <v>451820</v>
          </cell>
          <cell r="P35">
            <v>17</v>
          </cell>
        </row>
        <row r="36">
          <cell r="B36">
            <v>9.5</v>
          </cell>
          <cell r="C36" t="str">
            <v>En hierro dúctil de diámetro mayor a 300mm (12"), con salidas de 12,5 mm a 50mm (½" y 2")</v>
          </cell>
          <cell r="D36" t="str">
            <v xml:space="preserve"> un</v>
          </cell>
          <cell r="E36">
            <v>13</v>
          </cell>
          <cell r="F36">
            <v>4</v>
          </cell>
          <cell r="G36">
            <v>4</v>
          </cell>
          <cell r="I36">
            <v>17</v>
          </cell>
          <cell r="J36">
            <v>24238</v>
          </cell>
          <cell r="K36">
            <v>24238</v>
          </cell>
          <cell r="L36">
            <v>315094</v>
          </cell>
          <cell r="M36">
            <v>315094</v>
          </cell>
          <cell r="N36">
            <v>8</v>
          </cell>
          <cell r="O36">
            <v>193904</v>
          </cell>
          <cell r="P36">
            <v>2</v>
          </cell>
        </row>
        <row r="37">
          <cell r="A37" t="str">
            <v>708 y 708.A1</v>
          </cell>
          <cell r="B37">
            <v>10</v>
          </cell>
          <cell r="C37" t="str">
            <v>Transporte y colocación de llave de incorporación de 12,5 mm (½") de diámetro con máquina taladradora (carricoche)</v>
          </cell>
          <cell r="D37" t="str">
            <v xml:space="preserve"> un</v>
          </cell>
          <cell r="E37">
            <v>43</v>
          </cell>
          <cell r="F37">
            <v>43</v>
          </cell>
          <cell r="H37">
            <v>7</v>
          </cell>
          <cell r="I37">
            <v>36</v>
          </cell>
          <cell r="J37">
            <v>16394</v>
          </cell>
          <cell r="K37">
            <v>16394</v>
          </cell>
          <cell r="L37">
            <v>704942</v>
          </cell>
          <cell r="M37">
            <v>704942</v>
          </cell>
          <cell r="N37">
            <v>3</v>
          </cell>
          <cell r="O37">
            <v>49182</v>
          </cell>
          <cell r="P37">
            <v>1</v>
          </cell>
        </row>
        <row r="38">
          <cell r="A38" t="str">
            <v>708 y 708.A1</v>
          </cell>
          <cell r="B38">
            <v>11</v>
          </cell>
          <cell r="C38" t="str">
            <v>Suministro, transporte y colocación de llaves de incorporación de 25 mm  (1"), con racor, instalado con máquina taladradora (carricoche)</v>
          </cell>
          <cell r="D38" t="str">
            <v xml:space="preserve"> un</v>
          </cell>
          <cell r="E38">
            <v>9</v>
          </cell>
          <cell r="F38">
            <v>9</v>
          </cell>
          <cell r="H38">
            <v>4</v>
          </cell>
          <cell r="I38">
            <v>5</v>
          </cell>
          <cell r="J38">
            <v>120997</v>
          </cell>
          <cell r="K38">
            <v>120997</v>
          </cell>
          <cell r="L38">
            <v>1088973</v>
          </cell>
          <cell r="M38">
            <v>1088973</v>
          </cell>
          <cell r="O38">
            <v>0</v>
          </cell>
          <cell r="P38">
            <v>1</v>
          </cell>
        </row>
        <row r="39">
          <cell r="A39" t="str">
            <v>708 y 708.A1</v>
          </cell>
          <cell r="B39">
            <v>12</v>
          </cell>
          <cell r="C39" t="str">
            <v>Transporte y colocación de llave de incorporación de 12,5 mm (½") de diámetro sobre collar de derivación</v>
          </cell>
          <cell r="D39" t="str">
            <v xml:space="preserve"> un</v>
          </cell>
          <cell r="E39">
            <v>213</v>
          </cell>
          <cell r="F39">
            <v>102</v>
          </cell>
          <cell r="G39">
            <v>102</v>
          </cell>
          <cell r="I39">
            <v>315</v>
          </cell>
          <cell r="J39">
            <v>3278</v>
          </cell>
          <cell r="K39">
            <v>3278</v>
          </cell>
          <cell r="L39">
            <v>698214</v>
          </cell>
          <cell r="M39">
            <v>698214</v>
          </cell>
          <cell r="N39">
            <v>32</v>
          </cell>
          <cell r="O39">
            <v>104896</v>
          </cell>
          <cell r="P39">
            <v>38</v>
          </cell>
        </row>
        <row r="40">
          <cell r="A40" t="str">
            <v>708 y 708.A1</v>
          </cell>
          <cell r="B40">
            <v>13</v>
          </cell>
          <cell r="C40" t="str">
            <v>Suministro, transporte y colocación de llaves de incorporación de 25 mm (1") de diámetro, con racor, sobre collar de derivación</v>
          </cell>
          <cell r="D40" t="str">
            <v xml:space="preserve"> un</v>
          </cell>
          <cell r="E40">
            <v>17</v>
          </cell>
          <cell r="F40">
            <v>17</v>
          </cell>
          <cell r="H40">
            <v>5</v>
          </cell>
          <cell r="I40">
            <v>12</v>
          </cell>
          <cell r="J40">
            <v>111192</v>
          </cell>
          <cell r="K40">
            <v>111192</v>
          </cell>
          <cell r="L40">
            <v>1890264</v>
          </cell>
          <cell r="M40">
            <v>1890264</v>
          </cell>
          <cell r="N40">
            <v>1</v>
          </cell>
          <cell r="O40">
            <v>111192</v>
          </cell>
          <cell r="P40">
            <v>111192</v>
          </cell>
        </row>
        <row r="41">
          <cell r="B41" t="str">
            <v xml:space="preserve"> </v>
          </cell>
          <cell r="C41" t="str">
            <v xml:space="preserve"> SISTEMA DE MEDICIÓN</v>
          </cell>
          <cell r="D41" t="str">
            <v xml:space="preserve"> </v>
          </cell>
          <cell r="E41" t="str">
            <v xml:space="preserve"> </v>
          </cell>
          <cell r="I41">
            <v>0</v>
          </cell>
          <cell r="J41">
            <v>0</v>
          </cell>
          <cell r="L41">
            <v>0</v>
          </cell>
          <cell r="M41">
            <v>0</v>
          </cell>
          <cell r="O41">
            <v>0</v>
          </cell>
          <cell r="P41">
            <v>0</v>
          </cell>
        </row>
        <row r="42">
          <cell r="A42" t="str">
            <v>709 y 709.A1</v>
          </cell>
          <cell r="B42">
            <v>14</v>
          </cell>
          <cell r="C42" t="str">
            <v>Transporte y colocación de medidores de acueducto, simples o compuestos, en los siguientes diámetros:</v>
          </cell>
          <cell r="D42" t="str">
            <v xml:space="preserve"> </v>
          </cell>
          <cell r="E42">
            <v>0</v>
          </cell>
          <cell r="F42">
            <v>0</v>
          </cell>
          <cell r="I42">
            <v>0</v>
          </cell>
          <cell r="J42">
            <v>0</v>
          </cell>
          <cell r="L42">
            <v>0</v>
          </cell>
          <cell r="M42">
            <v>0</v>
          </cell>
          <cell r="O42">
            <v>0</v>
          </cell>
          <cell r="P42">
            <v>0</v>
          </cell>
        </row>
        <row r="43">
          <cell r="B43">
            <v>14.1</v>
          </cell>
          <cell r="C43" t="str">
            <v>De 12,5 mm (½")</v>
          </cell>
          <cell r="D43" t="str">
            <v xml:space="preserve"> un</v>
          </cell>
          <cell r="E43">
            <v>383</v>
          </cell>
          <cell r="F43">
            <v>383</v>
          </cell>
          <cell r="H43">
            <v>100</v>
          </cell>
          <cell r="I43">
            <v>283</v>
          </cell>
          <cell r="J43">
            <v>16193</v>
          </cell>
          <cell r="K43">
            <v>16193</v>
          </cell>
          <cell r="L43">
            <v>6201919</v>
          </cell>
          <cell r="M43">
            <v>6201919</v>
          </cell>
          <cell r="N43">
            <v>24</v>
          </cell>
          <cell r="O43">
            <v>388632</v>
          </cell>
          <cell r="P43">
            <v>18</v>
          </cell>
        </row>
        <row r="44">
          <cell r="B44">
            <v>14.2</v>
          </cell>
          <cell r="C44" t="str">
            <v>De 25 mm (1")</v>
          </cell>
          <cell r="D44" t="str">
            <v xml:space="preserve"> un</v>
          </cell>
          <cell r="E44">
            <v>17</v>
          </cell>
          <cell r="F44">
            <v>17</v>
          </cell>
          <cell r="H44">
            <v>5</v>
          </cell>
          <cell r="I44">
            <v>12</v>
          </cell>
          <cell r="J44">
            <v>54218</v>
          </cell>
          <cell r="K44">
            <v>54218</v>
          </cell>
          <cell r="L44">
            <v>921706</v>
          </cell>
          <cell r="M44">
            <v>921706</v>
          </cell>
          <cell r="N44">
            <v>1</v>
          </cell>
          <cell r="O44">
            <v>54218</v>
          </cell>
          <cell r="P44">
            <v>1</v>
          </cell>
        </row>
        <row r="45">
          <cell r="A45" t="str">
            <v>701.3.A1 y 704</v>
          </cell>
          <cell r="B45">
            <v>15</v>
          </cell>
          <cell r="C45" t="str">
            <v xml:space="preserve">Suministro, transporte y colocación de tubería PVC en los siguientes RDE y diámetros: </v>
          </cell>
          <cell r="D45" t="str">
            <v xml:space="preserve"> </v>
          </cell>
          <cell r="E45">
            <v>0</v>
          </cell>
          <cell r="F45">
            <v>0</v>
          </cell>
          <cell r="I45">
            <v>0</v>
          </cell>
          <cell r="J45">
            <v>0</v>
          </cell>
          <cell r="L45">
            <v>0</v>
          </cell>
          <cell r="M45">
            <v>0</v>
          </cell>
          <cell r="O45">
            <v>0</v>
          </cell>
          <cell r="P45">
            <v>0</v>
          </cell>
        </row>
        <row r="46">
          <cell r="B46">
            <v>15.1</v>
          </cell>
          <cell r="C46" t="str">
            <v>RDE 9 de 12,5 mm (½")</v>
          </cell>
          <cell r="D46" t="str">
            <v xml:space="preserve"> m</v>
          </cell>
          <cell r="E46">
            <v>68</v>
          </cell>
          <cell r="F46">
            <v>35</v>
          </cell>
          <cell r="G46">
            <v>35</v>
          </cell>
          <cell r="H46">
            <v>10</v>
          </cell>
          <cell r="I46">
            <v>93</v>
          </cell>
          <cell r="J46">
            <v>2367</v>
          </cell>
          <cell r="K46">
            <v>2367</v>
          </cell>
          <cell r="L46">
            <v>160956</v>
          </cell>
          <cell r="M46">
            <v>160956</v>
          </cell>
          <cell r="O46">
            <v>0</v>
          </cell>
          <cell r="P46">
            <v>7.2</v>
          </cell>
        </row>
        <row r="47">
          <cell r="B47">
            <v>15.2</v>
          </cell>
          <cell r="C47" t="str">
            <v>RDE 21 de 25 mm (1")</v>
          </cell>
          <cell r="D47" t="str">
            <v xml:space="preserve"> m</v>
          </cell>
          <cell r="E47">
            <v>43</v>
          </cell>
          <cell r="F47">
            <v>43</v>
          </cell>
          <cell r="H47">
            <v>25</v>
          </cell>
          <cell r="I47">
            <v>18</v>
          </cell>
          <cell r="J47">
            <v>3101</v>
          </cell>
          <cell r="K47">
            <v>3101</v>
          </cell>
          <cell r="L47">
            <v>133343</v>
          </cell>
          <cell r="M47">
            <v>133343</v>
          </cell>
          <cell r="O47">
            <v>0</v>
          </cell>
          <cell r="P47">
            <v>0</v>
          </cell>
        </row>
        <row r="48">
          <cell r="A48" t="str">
            <v>708 y 708.A1</v>
          </cell>
          <cell r="B48">
            <v>16</v>
          </cell>
          <cell r="C48" t="str">
            <v>Suministro, transporte y colocación de filtros en "Y" de 25 mm (1")</v>
          </cell>
          <cell r="D48" t="str">
            <v xml:space="preserve"> un</v>
          </cell>
          <cell r="E48">
            <v>4</v>
          </cell>
          <cell r="F48">
            <v>1</v>
          </cell>
          <cell r="G48">
            <v>1</v>
          </cell>
          <cell r="I48">
            <v>5</v>
          </cell>
          <cell r="J48">
            <v>58110</v>
          </cell>
          <cell r="K48">
            <v>58110</v>
          </cell>
          <cell r="L48">
            <v>232440</v>
          </cell>
          <cell r="M48">
            <v>232440</v>
          </cell>
          <cell r="N48">
            <v>1</v>
          </cell>
          <cell r="O48">
            <v>58110</v>
          </cell>
          <cell r="P48">
            <v>1</v>
          </cell>
        </row>
        <row r="49">
          <cell r="A49" t="str">
            <v>708 y 708.A1</v>
          </cell>
          <cell r="B49">
            <v>17</v>
          </cell>
          <cell r="C49" t="str">
            <v>Suministro, transporte y colocación de válvulas cheque cortina de 25 mm  (1")</v>
          </cell>
          <cell r="D49" t="str">
            <v xml:space="preserve"> un</v>
          </cell>
          <cell r="E49">
            <v>4</v>
          </cell>
          <cell r="F49">
            <v>4</v>
          </cell>
          <cell r="H49">
            <v>2</v>
          </cell>
          <cell r="I49">
            <v>2</v>
          </cell>
          <cell r="J49">
            <v>60019</v>
          </cell>
          <cell r="K49">
            <v>60019</v>
          </cell>
          <cell r="L49">
            <v>240076</v>
          </cell>
          <cell r="M49">
            <v>240076</v>
          </cell>
          <cell r="O49">
            <v>0</v>
          </cell>
          <cell r="P49">
            <v>0</v>
          </cell>
        </row>
        <row r="50">
          <cell r="A50" t="str">
            <v>708 y 708.A1</v>
          </cell>
          <cell r="B50">
            <v>18</v>
          </cell>
          <cell r="C50" t="str">
            <v>Transporte y colocación de llave de acera de 12,5 mm (½") de diámetro</v>
          </cell>
          <cell r="D50" t="str">
            <v xml:space="preserve"> un</v>
          </cell>
          <cell r="E50">
            <v>340</v>
          </cell>
          <cell r="F50">
            <v>105</v>
          </cell>
          <cell r="G50">
            <v>105</v>
          </cell>
          <cell r="I50">
            <v>445</v>
          </cell>
          <cell r="J50">
            <v>3039</v>
          </cell>
          <cell r="K50">
            <v>3039</v>
          </cell>
          <cell r="L50">
            <v>1033260</v>
          </cell>
          <cell r="M50">
            <v>1033260</v>
          </cell>
          <cell r="N50">
            <v>48</v>
          </cell>
          <cell r="O50">
            <v>145872</v>
          </cell>
          <cell r="P50">
            <v>45</v>
          </cell>
        </row>
        <row r="51">
          <cell r="A51" t="str">
            <v>708 y 708.A1</v>
          </cell>
          <cell r="B51">
            <v>19</v>
          </cell>
          <cell r="C51" t="str">
            <v>Suministro, transporte y colocación de llaves de acera de 25 mm (1"), con o sin racor</v>
          </cell>
          <cell r="D51" t="str">
            <v xml:space="preserve"> un</v>
          </cell>
          <cell r="E51">
            <v>17</v>
          </cell>
          <cell r="F51">
            <v>17</v>
          </cell>
          <cell r="H51">
            <v>4</v>
          </cell>
          <cell r="I51">
            <v>13</v>
          </cell>
          <cell r="J51">
            <v>109918</v>
          </cell>
          <cell r="K51">
            <v>109918</v>
          </cell>
          <cell r="L51">
            <v>1868606</v>
          </cell>
          <cell r="M51">
            <v>1868606</v>
          </cell>
          <cell r="N51">
            <v>2</v>
          </cell>
          <cell r="O51">
            <v>219836</v>
          </cell>
          <cell r="P51">
            <v>1</v>
          </cell>
        </row>
        <row r="52">
          <cell r="A52" t="str">
            <v>708 y 708.A1</v>
          </cell>
          <cell r="B52">
            <v>20</v>
          </cell>
          <cell r="C52" t="str">
            <v>Transporte y colocación de llave de contención de 12,5 mm (½") de diámetro</v>
          </cell>
          <cell r="D52" t="str">
            <v xml:space="preserve"> un</v>
          </cell>
          <cell r="E52">
            <v>213</v>
          </cell>
          <cell r="F52">
            <v>213</v>
          </cell>
          <cell r="I52">
            <v>213</v>
          </cell>
          <cell r="J52">
            <v>3011</v>
          </cell>
          <cell r="K52">
            <v>3011</v>
          </cell>
          <cell r="L52">
            <v>641343</v>
          </cell>
          <cell r="M52">
            <v>641343</v>
          </cell>
          <cell r="N52">
            <v>25</v>
          </cell>
          <cell r="O52">
            <v>75275</v>
          </cell>
          <cell r="P52">
            <v>21</v>
          </cell>
        </row>
        <row r="53">
          <cell r="A53" t="str">
            <v>708 y 708.A1</v>
          </cell>
          <cell r="B53">
            <v>21</v>
          </cell>
          <cell r="C53" t="str">
            <v>Suministro, transporte y colocación de llaves de contención de 25 mm  (1")</v>
          </cell>
          <cell r="D53" t="str">
            <v xml:space="preserve"> un</v>
          </cell>
          <cell r="E53">
            <v>10</v>
          </cell>
          <cell r="F53">
            <v>10</v>
          </cell>
          <cell r="H53">
            <v>3</v>
          </cell>
          <cell r="I53">
            <v>7</v>
          </cell>
          <cell r="J53">
            <v>35715</v>
          </cell>
          <cell r="K53">
            <v>35715</v>
          </cell>
          <cell r="L53">
            <v>357150</v>
          </cell>
          <cell r="M53">
            <v>357150</v>
          </cell>
          <cell r="N53">
            <v>1</v>
          </cell>
          <cell r="O53">
            <v>35715</v>
          </cell>
          <cell r="P53">
            <v>1</v>
          </cell>
        </row>
        <row r="54">
          <cell r="A54" t="str">
            <v>710, 710.A1, 710.N1 y 710.N2</v>
          </cell>
          <cell r="B54">
            <v>22</v>
          </cell>
          <cell r="C54" t="str">
            <v xml:space="preserve">Construcción de cajas para medidores de acueducto de los siguientes diámetros(no incluye suministro ni colocación de tapa de hierro  ductil): </v>
          </cell>
          <cell r="D54" t="str">
            <v xml:space="preserve"> </v>
          </cell>
          <cell r="E54">
            <v>0</v>
          </cell>
          <cell r="F54">
            <v>0</v>
          </cell>
          <cell r="I54">
            <v>0</v>
          </cell>
          <cell r="J54">
            <v>0</v>
          </cell>
          <cell r="L54">
            <v>0</v>
          </cell>
          <cell r="M54">
            <v>0</v>
          </cell>
          <cell r="O54">
            <v>0</v>
          </cell>
          <cell r="P54">
            <v>0</v>
          </cell>
        </row>
        <row r="55">
          <cell r="B55">
            <v>22.1</v>
          </cell>
          <cell r="C55" t="str">
            <v xml:space="preserve">De 12,5 mm (½") - </v>
          </cell>
          <cell r="D55" t="str">
            <v xml:space="preserve"> un</v>
          </cell>
          <cell r="E55">
            <v>128</v>
          </cell>
          <cell r="F55">
            <v>27</v>
          </cell>
          <cell r="G55">
            <v>27</v>
          </cell>
          <cell r="I55">
            <v>155</v>
          </cell>
          <cell r="J55">
            <v>37367</v>
          </cell>
          <cell r="K55">
            <v>37367</v>
          </cell>
          <cell r="L55">
            <v>4782976</v>
          </cell>
          <cell r="M55">
            <v>4782976</v>
          </cell>
          <cell r="N55">
            <v>8</v>
          </cell>
          <cell r="O55">
            <v>298936</v>
          </cell>
          <cell r="P55">
            <v>14</v>
          </cell>
        </row>
        <row r="56">
          <cell r="B56">
            <v>22.2</v>
          </cell>
          <cell r="C56" t="str">
            <v>De 25 mm  (1")</v>
          </cell>
          <cell r="D56" t="str">
            <v xml:space="preserve"> un</v>
          </cell>
          <cell r="E56">
            <v>17</v>
          </cell>
          <cell r="F56">
            <v>17</v>
          </cell>
          <cell r="H56">
            <v>5</v>
          </cell>
          <cell r="I56">
            <v>12</v>
          </cell>
          <cell r="J56">
            <v>299557</v>
          </cell>
          <cell r="K56">
            <v>299557</v>
          </cell>
          <cell r="L56">
            <v>5092469</v>
          </cell>
          <cell r="M56">
            <v>5092469</v>
          </cell>
          <cell r="N56">
            <v>1</v>
          </cell>
          <cell r="O56">
            <v>299557</v>
          </cell>
          <cell r="P56">
            <v>1</v>
          </cell>
        </row>
        <row r="57">
          <cell r="A57" t="str">
            <v>709.N1</v>
          </cell>
          <cell r="B57">
            <v>23</v>
          </cell>
          <cell r="C57" t="str">
            <v>Transporte y colocación de pitorras de 12,5 mm (½") y 25 mm (1") de diámetro</v>
          </cell>
          <cell r="D57" t="str">
            <v>un</v>
          </cell>
          <cell r="E57">
            <v>128</v>
          </cell>
          <cell r="F57">
            <v>128</v>
          </cell>
          <cell r="H57">
            <v>46</v>
          </cell>
          <cell r="I57">
            <v>82</v>
          </cell>
          <cell r="J57">
            <v>548</v>
          </cell>
          <cell r="K57">
            <v>548</v>
          </cell>
          <cell r="L57">
            <v>70144</v>
          </cell>
          <cell r="M57">
            <v>70144</v>
          </cell>
          <cell r="N57">
            <v>5</v>
          </cell>
          <cell r="O57">
            <v>2740</v>
          </cell>
          <cell r="P57">
            <v>2740</v>
          </cell>
        </row>
        <row r="58">
          <cell r="A58" t="str">
            <v>710.N1</v>
          </cell>
          <cell r="B58">
            <v>24</v>
          </cell>
          <cell r="C58" t="str">
            <v>Transporte y colocación de tapa en hierro dúctil para caja de medidor</v>
          </cell>
          <cell r="D58" t="str">
            <v>un</v>
          </cell>
          <cell r="E58">
            <v>85</v>
          </cell>
          <cell r="F58">
            <v>34</v>
          </cell>
          <cell r="G58">
            <v>34</v>
          </cell>
          <cell r="I58">
            <v>119</v>
          </cell>
          <cell r="J58">
            <v>4600</v>
          </cell>
          <cell r="K58">
            <v>4600</v>
          </cell>
          <cell r="L58">
            <v>391000</v>
          </cell>
          <cell r="M58">
            <v>391000</v>
          </cell>
          <cell r="N58">
            <v>5</v>
          </cell>
          <cell r="O58">
            <v>23000</v>
          </cell>
          <cell r="P58">
            <v>10</v>
          </cell>
        </row>
        <row r="59">
          <cell r="A59" t="str">
            <v>710.N1</v>
          </cell>
          <cell r="B59">
            <v>25</v>
          </cell>
          <cell r="C59" t="str">
            <v>Colocación de tapa en hierro dúctil para caja de medidor que se encuentran en el sitio</v>
          </cell>
          <cell r="D59" t="str">
            <v>un</v>
          </cell>
          <cell r="E59">
            <v>43</v>
          </cell>
          <cell r="F59">
            <v>43</v>
          </cell>
          <cell r="I59">
            <v>43</v>
          </cell>
          <cell r="J59">
            <v>4310</v>
          </cell>
          <cell r="K59">
            <v>4310</v>
          </cell>
          <cell r="L59">
            <v>185330</v>
          </cell>
          <cell r="M59">
            <v>185330</v>
          </cell>
          <cell r="N59">
            <v>1</v>
          </cell>
          <cell r="O59">
            <v>4310</v>
          </cell>
          <cell r="P59">
            <v>5</v>
          </cell>
        </row>
        <row r="60">
          <cell r="A60" t="str">
            <v>708.A6</v>
          </cell>
          <cell r="B60">
            <v>26</v>
          </cell>
          <cell r="C60" t="str">
            <v>Retiro del servicio de acueducto:</v>
          </cell>
          <cell r="D60" t="str">
            <v xml:space="preserve"> </v>
          </cell>
          <cell r="E60">
            <v>0</v>
          </cell>
          <cell r="F60">
            <v>0</v>
          </cell>
          <cell r="I60">
            <v>0</v>
          </cell>
          <cell r="J60">
            <v>0</v>
          </cell>
          <cell r="L60">
            <v>0</v>
          </cell>
          <cell r="M60">
            <v>0</v>
          </cell>
          <cell r="O60">
            <v>0</v>
          </cell>
          <cell r="P60">
            <v>0</v>
          </cell>
        </row>
        <row r="61">
          <cell r="B61">
            <v>26.1</v>
          </cell>
          <cell r="C61" t="str">
            <v>Taponada en toma</v>
          </cell>
          <cell r="D61" t="str">
            <v xml:space="preserve"> un</v>
          </cell>
          <cell r="E61">
            <v>238</v>
          </cell>
          <cell r="F61">
            <v>238</v>
          </cell>
          <cell r="H61">
            <v>30</v>
          </cell>
          <cell r="I61">
            <v>208</v>
          </cell>
          <cell r="J61">
            <v>34052</v>
          </cell>
          <cell r="K61">
            <v>34052</v>
          </cell>
          <cell r="L61">
            <v>8104376</v>
          </cell>
          <cell r="M61">
            <v>8104376</v>
          </cell>
          <cell r="N61">
            <v>6</v>
          </cell>
          <cell r="O61">
            <v>204312</v>
          </cell>
          <cell r="P61">
            <v>5</v>
          </cell>
        </row>
        <row r="62">
          <cell r="B62">
            <v>26.2</v>
          </cell>
          <cell r="C62" t="str">
            <v>Taponada en caja</v>
          </cell>
          <cell r="D62" t="str">
            <v xml:space="preserve"> un</v>
          </cell>
          <cell r="E62">
            <v>723</v>
          </cell>
          <cell r="F62">
            <v>723</v>
          </cell>
          <cell r="I62">
            <v>723</v>
          </cell>
          <cell r="J62">
            <v>29707</v>
          </cell>
          <cell r="K62">
            <v>29707</v>
          </cell>
          <cell r="L62">
            <v>21478161</v>
          </cell>
          <cell r="M62">
            <v>21478161</v>
          </cell>
          <cell r="N62">
            <v>251</v>
          </cell>
          <cell r="O62">
            <v>7456457</v>
          </cell>
          <cell r="P62">
            <v>107</v>
          </cell>
        </row>
        <row r="63">
          <cell r="A63" t="str">
            <v>709.N1</v>
          </cell>
          <cell r="B63">
            <v>26.3</v>
          </cell>
          <cell r="C63" t="str">
            <v>Colocación dispositivo en la llave de corte</v>
          </cell>
          <cell r="D63" t="str">
            <v>un</v>
          </cell>
          <cell r="E63">
            <v>43</v>
          </cell>
          <cell r="F63">
            <v>100</v>
          </cell>
          <cell r="G63">
            <v>100</v>
          </cell>
          <cell r="I63">
            <v>143</v>
          </cell>
          <cell r="J63">
            <v>8316</v>
          </cell>
          <cell r="K63">
            <v>8316</v>
          </cell>
          <cell r="L63">
            <v>357588</v>
          </cell>
          <cell r="M63">
            <v>357588</v>
          </cell>
          <cell r="N63">
            <v>66</v>
          </cell>
          <cell r="O63">
            <v>548856</v>
          </cell>
          <cell r="P63">
            <v>18</v>
          </cell>
        </row>
        <row r="64">
          <cell r="A64" t="str">
            <v>709.N1</v>
          </cell>
          <cell r="B64">
            <v>26.4</v>
          </cell>
          <cell r="C64" t="str">
            <v>Colocación dispositivo insertado en la tubería</v>
          </cell>
          <cell r="D64" t="str">
            <v>un</v>
          </cell>
          <cell r="E64">
            <v>51</v>
          </cell>
          <cell r="F64">
            <v>51</v>
          </cell>
          <cell r="H64">
            <v>51</v>
          </cell>
          <cell r="I64">
            <v>0</v>
          </cell>
          <cell r="J64">
            <v>14832</v>
          </cell>
          <cell r="K64">
            <v>14832</v>
          </cell>
          <cell r="L64">
            <v>756432</v>
          </cell>
          <cell r="M64">
            <v>756432</v>
          </cell>
          <cell r="O64">
            <v>0</v>
          </cell>
          <cell r="P64">
            <v>0</v>
          </cell>
        </row>
        <row r="65">
          <cell r="A65" t="str">
            <v>709.N2</v>
          </cell>
          <cell r="B65">
            <v>27</v>
          </cell>
          <cell r="C65" t="str">
            <v>Reinstalación del servicio de acueducto:</v>
          </cell>
          <cell r="D65" t="str">
            <v xml:space="preserve"> </v>
          </cell>
          <cell r="E65" t="str">
            <v xml:space="preserve"> </v>
          </cell>
          <cell r="I65">
            <v>0</v>
          </cell>
          <cell r="J65">
            <v>0</v>
          </cell>
          <cell r="L65">
            <v>0</v>
          </cell>
          <cell r="M65">
            <v>0</v>
          </cell>
          <cell r="O65">
            <v>0</v>
          </cell>
          <cell r="P65">
            <v>0</v>
          </cell>
        </row>
        <row r="66">
          <cell r="B66">
            <v>27.1</v>
          </cell>
          <cell r="C66" t="str">
            <v>En acometida taponada en toma</v>
          </cell>
          <cell r="D66" t="str">
            <v xml:space="preserve"> un</v>
          </cell>
          <cell r="E66">
            <v>60</v>
          </cell>
          <cell r="F66">
            <v>60</v>
          </cell>
          <cell r="I66">
            <v>60</v>
          </cell>
          <cell r="J66">
            <v>56109</v>
          </cell>
          <cell r="K66">
            <v>56109</v>
          </cell>
          <cell r="L66">
            <v>3366540</v>
          </cell>
          <cell r="M66">
            <v>3366540</v>
          </cell>
          <cell r="N66">
            <v>2</v>
          </cell>
          <cell r="O66">
            <v>112218</v>
          </cell>
          <cell r="P66">
            <v>3</v>
          </cell>
        </row>
        <row r="67">
          <cell r="B67">
            <v>27.2</v>
          </cell>
          <cell r="C67" t="str">
            <v>En acometida taponada en caja</v>
          </cell>
          <cell r="D67" t="str">
            <v xml:space="preserve"> un</v>
          </cell>
          <cell r="E67">
            <v>468</v>
          </cell>
          <cell r="F67">
            <v>468</v>
          </cell>
          <cell r="I67">
            <v>468</v>
          </cell>
          <cell r="J67">
            <v>44441</v>
          </cell>
          <cell r="K67">
            <v>44441</v>
          </cell>
          <cell r="L67">
            <v>20798388</v>
          </cell>
          <cell r="M67">
            <v>20798388</v>
          </cell>
          <cell r="N67">
            <v>35</v>
          </cell>
          <cell r="O67">
            <v>1555435</v>
          </cell>
          <cell r="P67">
            <v>22</v>
          </cell>
        </row>
        <row r="68">
          <cell r="B68">
            <v>27.3</v>
          </cell>
          <cell r="C68" t="str">
            <v>En acometida con servicio no suspendido</v>
          </cell>
          <cell r="D68" t="str">
            <v>un</v>
          </cell>
          <cell r="E68">
            <v>43</v>
          </cell>
          <cell r="F68">
            <v>158</v>
          </cell>
          <cell r="G68">
            <v>158</v>
          </cell>
          <cell r="I68">
            <v>201</v>
          </cell>
          <cell r="J68">
            <v>12736</v>
          </cell>
          <cell r="K68">
            <v>12736</v>
          </cell>
          <cell r="L68">
            <v>547648</v>
          </cell>
          <cell r="M68">
            <v>547648</v>
          </cell>
          <cell r="N68">
            <v>50</v>
          </cell>
          <cell r="O68">
            <v>636800</v>
          </cell>
          <cell r="P68">
            <v>27</v>
          </cell>
        </row>
        <row r="69">
          <cell r="B69">
            <v>27.4</v>
          </cell>
          <cell r="C69" t="str">
            <v>Retiro de dispositivo insertado en la tubería</v>
          </cell>
          <cell r="D69" t="str">
            <v>un</v>
          </cell>
          <cell r="E69">
            <v>43</v>
          </cell>
          <cell r="F69">
            <v>1</v>
          </cell>
          <cell r="G69">
            <v>1</v>
          </cell>
          <cell r="H69">
            <v>43</v>
          </cell>
          <cell r="I69">
            <v>1</v>
          </cell>
          <cell r="J69">
            <v>7828</v>
          </cell>
          <cell r="K69">
            <v>7828</v>
          </cell>
          <cell r="L69">
            <v>336604</v>
          </cell>
          <cell r="M69">
            <v>336604</v>
          </cell>
          <cell r="O69">
            <v>0</v>
          </cell>
          <cell r="P69">
            <v>0</v>
          </cell>
        </row>
        <row r="70">
          <cell r="B70" t="str">
            <v xml:space="preserve"> </v>
          </cell>
          <cell r="C70" t="str">
            <v>ACOMETIDAS ALCANTARILLADO</v>
          </cell>
          <cell r="D70" t="str">
            <v xml:space="preserve"> </v>
          </cell>
          <cell r="E70" t="str">
            <v xml:space="preserve"> </v>
          </cell>
          <cell r="I70">
            <v>0</v>
          </cell>
          <cell r="J70">
            <v>0</v>
          </cell>
          <cell r="L70">
            <v>0</v>
          </cell>
          <cell r="M70">
            <v>0</v>
          </cell>
          <cell r="O70">
            <v>0</v>
          </cell>
          <cell r="P70">
            <v>0</v>
          </cell>
        </row>
        <row r="71">
          <cell r="A71">
            <v>814</v>
          </cell>
          <cell r="B71">
            <v>28</v>
          </cell>
          <cell r="C71" t="str">
            <v>Construcción de caja de empalme de la acometida de alcantarillado a la red EE.PP.M</v>
          </cell>
          <cell r="D71" t="str">
            <v xml:space="preserve"> un</v>
          </cell>
          <cell r="E71">
            <v>128</v>
          </cell>
          <cell r="F71">
            <v>128</v>
          </cell>
          <cell r="H71">
            <v>35</v>
          </cell>
          <cell r="I71">
            <v>93</v>
          </cell>
          <cell r="J71">
            <v>55463</v>
          </cell>
          <cell r="K71">
            <v>55463</v>
          </cell>
          <cell r="L71">
            <v>7099264</v>
          </cell>
          <cell r="M71">
            <v>7099264</v>
          </cell>
          <cell r="N71">
            <v>9</v>
          </cell>
          <cell r="O71">
            <v>499167</v>
          </cell>
          <cell r="P71">
            <v>10</v>
          </cell>
        </row>
        <row r="72">
          <cell r="I72">
            <v>0</v>
          </cell>
          <cell r="J72">
            <v>0</v>
          </cell>
          <cell r="L72">
            <v>0</v>
          </cell>
          <cell r="M72">
            <v>0</v>
          </cell>
          <cell r="O72">
            <v>0</v>
          </cell>
          <cell r="P72">
            <v>0</v>
          </cell>
        </row>
        <row r="73">
          <cell r="A73" t="str">
            <v>815 y 815.A1</v>
          </cell>
          <cell r="B73">
            <v>29</v>
          </cell>
          <cell r="C73" t="str">
            <v>Construcción de caja de empalme de la acometida de alcantarillado a la red interna (incluye tapa reforzada registrable):</v>
          </cell>
          <cell r="D73" t="str">
            <v xml:space="preserve"> </v>
          </cell>
          <cell r="E73">
            <v>0</v>
          </cell>
          <cell r="F73">
            <v>0</v>
          </cell>
          <cell r="I73">
            <v>0</v>
          </cell>
          <cell r="J73">
            <v>0</v>
          </cell>
          <cell r="L73">
            <v>0</v>
          </cell>
          <cell r="M73">
            <v>0</v>
          </cell>
          <cell r="O73">
            <v>0</v>
          </cell>
          <cell r="P73">
            <v>0</v>
          </cell>
        </row>
        <row r="74">
          <cell r="B74">
            <v>29.1</v>
          </cell>
          <cell r="C74" t="str">
            <v>Sencilla</v>
          </cell>
          <cell r="D74" t="str">
            <v xml:space="preserve"> un</v>
          </cell>
          <cell r="E74">
            <v>102</v>
          </cell>
          <cell r="F74">
            <v>102</v>
          </cell>
          <cell r="I74">
            <v>102</v>
          </cell>
          <cell r="J74">
            <v>62436</v>
          </cell>
          <cell r="K74">
            <v>62436</v>
          </cell>
          <cell r="L74">
            <v>6368472</v>
          </cell>
          <cell r="M74">
            <v>6368472</v>
          </cell>
          <cell r="N74">
            <v>7</v>
          </cell>
          <cell r="O74">
            <v>437052</v>
          </cell>
          <cell r="P74">
            <v>6</v>
          </cell>
        </row>
        <row r="75">
          <cell r="A75">
            <v>817</v>
          </cell>
          <cell r="B75">
            <v>29.2</v>
          </cell>
          <cell r="C75" t="str">
            <v>Con aliviadero</v>
          </cell>
          <cell r="D75" t="str">
            <v xml:space="preserve"> un</v>
          </cell>
          <cell r="E75">
            <v>4</v>
          </cell>
          <cell r="F75">
            <v>4</v>
          </cell>
          <cell r="H75">
            <v>2</v>
          </cell>
          <cell r="I75">
            <v>2</v>
          </cell>
          <cell r="J75">
            <v>92271</v>
          </cell>
          <cell r="K75">
            <v>92271</v>
          </cell>
          <cell r="L75">
            <v>369084</v>
          </cell>
          <cell r="M75">
            <v>369084</v>
          </cell>
          <cell r="O75">
            <v>0</v>
          </cell>
          <cell r="P75">
            <v>0</v>
          </cell>
        </row>
        <row r="76">
          <cell r="A76" t="str">
            <v>820.N1</v>
          </cell>
          <cell r="B76">
            <v>30</v>
          </cell>
          <cell r="C76" t="str">
            <v>Perforación de cámaras de inspección y construcción de cañuelas</v>
          </cell>
          <cell r="D76" t="str">
            <v xml:space="preserve"> un</v>
          </cell>
          <cell r="E76">
            <v>9</v>
          </cell>
          <cell r="F76">
            <v>9</v>
          </cell>
          <cell r="H76">
            <v>5</v>
          </cell>
          <cell r="I76">
            <v>4</v>
          </cell>
          <cell r="J76">
            <v>83427</v>
          </cell>
          <cell r="K76">
            <v>83427</v>
          </cell>
          <cell r="L76">
            <v>750843</v>
          </cell>
          <cell r="M76">
            <v>750843</v>
          </cell>
          <cell r="O76">
            <v>0</v>
          </cell>
          <cell r="P76">
            <v>0</v>
          </cell>
        </row>
        <row r="77">
          <cell r="A77">
            <v>820</v>
          </cell>
          <cell r="B77">
            <v>31</v>
          </cell>
          <cell r="C77" t="str">
            <v>Perforación de coberturas</v>
          </cell>
          <cell r="D77" t="str">
            <v xml:space="preserve"> un</v>
          </cell>
          <cell r="E77">
            <v>4</v>
          </cell>
          <cell r="F77">
            <v>4</v>
          </cell>
          <cell r="H77">
            <v>2</v>
          </cell>
          <cell r="I77">
            <v>2</v>
          </cell>
          <cell r="J77">
            <v>210915</v>
          </cell>
          <cell r="K77">
            <v>210915</v>
          </cell>
          <cell r="L77">
            <v>843660</v>
          </cell>
          <cell r="M77">
            <v>843660</v>
          </cell>
          <cell r="O77">
            <v>0</v>
          </cell>
          <cell r="P77">
            <v>0</v>
          </cell>
        </row>
        <row r="78">
          <cell r="A78" t="str">
            <v>820.N2</v>
          </cell>
          <cell r="B78">
            <v>32</v>
          </cell>
          <cell r="C78" t="str">
            <v>Verificación de derrames</v>
          </cell>
          <cell r="D78" t="str">
            <v xml:space="preserve"> un</v>
          </cell>
          <cell r="E78">
            <v>43</v>
          </cell>
          <cell r="F78">
            <v>1000</v>
          </cell>
          <cell r="G78">
            <v>1000</v>
          </cell>
          <cell r="I78">
            <v>1043</v>
          </cell>
          <cell r="J78">
            <v>8580</v>
          </cell>
          <cell r="K78">
            <v>8580</v>
          </cell>
          <cell r="L78">
            <v>368940</v>
          </cell>
          <cell r="M78">
            <v>368940</v>
          </cell>
          <cell r="N78">
            <v>3</v>
          </cell>
          <cell r="O78">
            <v>25740</v>
          </cell>
          <cell r="P78">
            <v>3</v>
          </cell>
        </row>
        <row r="79">
          <cell r="A79" t="str">
            <v>801, 802 y 806</v>
          </cell>
          <cell r="B79">
            <v>33</v>
          </cell>
          <cell r="C79" t="str">
            <v>Suministro, transporte y colocación de tubería de concreto con unión hermético-flexible, en los siguientes diámetros:</v>
          </cell>
          <cell r="D79" t="str">
            <v xml:space="preserve"> </v>
          </cell>
          <cell r="E79">
            <v>0</v>
          </cell>
          <cell r="F79">
            <v>0</v>
          </cell>
          <cell r="I79">
            <v>0</v>
          </cell>
          <cell r="J79">
            <v>0</v>
          </cell>
          <cell r="L79">
            <v>0</v>
          </cell>
          <cell r="M79">
            <v>0</v>
          </cell>
          <cell r="O79">
            <v>0</v>
          </cell>
          <cell r="P79">
            <v>0</v>
          </cell>
        </row>
        <row r="80">
          <cell r="B80">
            <v>33.1</v>
          </cell>
          <cell r="C80" t="str">
            <v>De 150 mm (6")</v>
          </cell>
          <cell r="D80" t="str">
            <v xml:space="preserve"> m</v>
          </cell>
          <cell r="E80">
            <v>553</v>
          </cell>
          <cell r="F80">
            <v>553</v>
          </cell>
          <cell r="H80">
            <v>270</v>
          </cell>
          <cell r="I80">
            <v>283</v>
          </cell>
          <cell r="J80">
            <v>16949</v>
          </cell>
          <cell r="K80">
            <v>16949</v>
          </cell>
          <cell r="L80">
            <v>9372797</v>
          </cell>
          <cell r="M80">
            <v>9372797</v>
          </cell>
          <cell r="N80">
            <v>28.9</v>
          </cell>
          <cell r="O80">
            <v>489826.1</v>
          </cell>
          <cell r="P80">
            <v>24.6</v>
          </cell>
        </row>
        <row r="81">
          <cell r="B81">
            <v>33.200000000000003</v>
          </cell>
          <cell r="C81" t="str">
            <v>De 200 mm (8")</v>
          </cell>
          <cell r="D81" t="str">
            <v xml:space="preserve"> m</v>
          </cell>
          <cell r="E81">
            <v>128</v>
          </cell>
          <cell r="F81">
            <v>128</v>
          </cell>
          <cell r="I81">
            <v>128</v>
          </cell>
          <cell r="J81">
            <v>23263</v>
          </cell>
          <cell r="K81">
            <v>23263</v>
          </cell>
          <cell r="L81">
            <v>2977664</v>
          </cell>
          <cell r="M81">
            <v>2977664</v>
          </cell>
          <cell r="O81">
            <v>0</v>
          </cell>
          <cell r="P81">
            <v>0</v>
          </cell>
        </row>
        <row r="82">
          <cell r="A82" t="str">
            <v>704.A1, 801, 803 y 806</v>
          </cell>
          <cell r="B82">
            <v>34</v>
          </cell>
          <cell r="C82" t="str">
            <v>Suministro, transporte y colocación de tubería PVC para alcantarillado, unión mecánica, en los siguientes diámetros:</v>
          </cell>
          <cell r="D82" t="str">
            <v xml:space="preserve"> </v>
          </cell>
          <cell r="E82">
            <v>0</v>
          </cell>
          <cell r="F82">
            <v>0</v>
          </cell>
          <cell r="I82">
            <v>0</v>
          </cell>
          <cell r="J82">
            <v>0</v>
          </cell>
          <cell r="L82">
            <v>0</v>
          </cell>
          <cell r="M82">
            <v>0</v>
          </cell>
          <cell r="O82">
            <v>0</v>
          </cell>
          <cell r="P82">
            <v>0</v>
          </cell>
        </row>
        <row r="83">
          <cell r="B83">
            <v>34.1</v>
          </cell>
          <cell r="C83" t="str">
            <v>De 100 mm (4")</v>
          </cell>
          <cell r="D83" t="str">
            <v xml:space="preserve"> m</v>
          </cell>
          <cell r="E83">
            <v>30</v>
          </cell>
          <cell r="F83">
            <v>30</v>
          </cell>
          <cell r="H83">
            <v>20</v>
          </cell>
          <cell r="I83">
            <v>10</v>
          </cell>
          <cell r="J83">
            <v>18820</v>
          </cell>
          <cell r="K83">
            <v>18820</v>
          </cell>
          <cell r="L83">
            <v>564600</v>
          </cell>
          <cell r="M83">
            <v>564600</v>
          </cell>
          <cell r="O83">
            <v>0</v>
          </cell>
          <cell r="P83">
            <v>0.6</v>
          </cell>
        </row>
        <row r="84">
          <cell r="B84">
            <v>34.200000000000003</v>
          </cell>
          <cell r="C84" t="str">
            <v>De 150 mm (6")</v>
          </cell>
          <cell r="D84" t="str">
            <v xml:space="preserve"> m</v>
          </cell>
          <cell r="E84">
            <v>43</v>
          </cell>
          <cell r="F84">
            <v>43</v>
          </cell>
          <cell r="H84">
            <v>15</v>
          </cell>
          <cell r="I84">
            <v>28</v>
          </cell>
          <cell r="J84">
            <v>38075</v>
          </cell>
          <cell r="K84">
            <v>38075</v>
          </cell>
          <cell r="L84">
            <v>1637225</v>
          </cell>
          <cell r="M84">
            <v>1637225</v>
          </cell>
          <cell r="O84">
            <v>0</v>
          </cell>
          <cell r="P84">
            <v>3.3</v>
          </cell>
        </row>
        <row r="85">
          <cell r="B85" t="str">
            <v xml:space="preserve"> </v>
          </cell>
          <cell r="C85" t="str">
            <v>ACTIVIDADES COMPLEMENTARIAS</v>
          </cell>
          <cell r="D85" t="str">
            <v xml:space="preserve"> </v>
          </cell>
          <cell r="E85">
            <v>0</v>
          </cell>
          <cell r="F85">
            <v>0</v>
          </cell>
          <cell r="I85">
            <v>0</v>
          </cell>
          <cell r="J85">
            <v>0</v>
          </cell>
          <cell r="L85">
            <v>0</v>
          </cell>
          <cell r="M85">
            <v>0</v>
          </cell>
          <cell r="O85">
            <v>0</v>
          </cell>
          <cell r="P85">
            <v>0</v>
          </cell>
        </row>
        <row r="86">
          <cell r="A86">
            <v>301</v>
          </cell>
          <cell r="B86">
            <v>35</v>
          </cell>
          <cell r="C86" t="str">
            <v>Corte, cargue y retiro de pavimento asfáltico (flexible) o de concreto (rígido), en cualquier sitio y para cualquier trabajo de acueducto o alcantarillado</v>
          </cell>
          <cell r="D86" t="str">
            <v xml:space="preserve"> m3</v>
          </cell>
          <cell r="E86">
            <v>60</v>
          </cell>
          <cell r="F86">
            <v>60</v>
          </cell>
          <cell r="H86">
            <v>20</v>
          </cell>
          <cell r="I86">
            <v>40</v>
          </cell>
          <cell r="J86">
            <v>74256</v>
          </cell>
          <cell r="K86">
            <v>74256</v>
          </cell>
          <cell r="L86">
            <v>4455360</v>
          </cell>
          <cell r="M86">
            <v>4455360</v>
          </cell>
          <cell r="N86">
            <v>2.11</v>
          </cell>
          <cell r="O86">
            <v>156680.16</v>
          </cell>
          <cell r="P86">
            <v>1.51</v>
          </cell>
        </row>
        <row r="87">
          <cell r="A87" t="str">
            <v>301 y 309</v>
          </cell>
          <cell r="B87">
            <v>36</v>
          </cell>
          <cell r="C87" t="str">
            <v>Retiro, almacenamiento y colocación de adoquines de concreto</v>
          </cell>
          <cell r="D87" t="str">
            <v xml:space="preserve"> m2</v>
          </cell>
          <cell r="E87">
            <v>43</v>
          </cell>
          <cell r="F87">
            <v>43</v>
          </cell>
          <cell r="H87">
            <v>25</v>
          </cell>
          <cell r="I87">
            <v>18</v>
          </cell>
          <cell r="J87">
            <v>22514</v>
          </cell>
          <cell r="K87">
            <v>22514</v>
          </cell>
          <cell r="L87">
            <v>968102</v>
          </cell>
          <cell r="M87">
            <v>968102</v>
          </cell>
          <cell r="N87">
            <v>5.63</v>
          </cell>
          <cell r="O87">
            <v>126753.81999999999</v>
          </cell>
          <cell r="P87">
            <v>0.96</v>
          </cell>
        </row>
        <row r="88">
          <cell r="A88" t="str">
            <v>105.1, 105.2 y 105.2.A1</v>
          </cell>
          <cell r="B88">
            <v>37</v>
          </cell>
          <cell r="C88" t="str">
            <v>Demolición y retiro de:</v>
          </cell>
          <cell r="D88" t="str">
            <v xml:space="preserve"> </v>
          </cell>
          <cell r="E88">
            <v>0</v>
          </cell>
          <cell r="F88">
            <v>0</v>
          </cell>
          <cell r="I88">
            <v>0</v>
          </cell>
          <cell r="J88">
            <v>0</v>
          </cell>
          <cell r="L88">
            <v>0</v>
          </cell>
          <cell r="M88">
            <v>0</v>
          </cell>
          <cell r="O88">
            <v>0</v>
          </cell>
          <cell r="P88">
            <v>0</v>
          </cell>
        </row>
        <row r="89">
          <cell r="B89">
            <v>37.1</v>
          </cell>
          <cell r="C89" t="str">
            <v>Andenes</v>
          </cell>
          <cell r="D89" t="str">
            <v xml:space="preserve"> m2</v>
          </cell>
          <cell r="E89">
            <v>128</v>
          </cell>
          <cell r="F89">
            <v>100</v>
          </cell>
          <cell r="G89">
            <v>100</v>
          </cell>
          <cell r="H89">
            <v>75</v>
          </cell>
          <cell r="I89">
            <v>153</v>
          </cell>
          <cell r="J89">
            <v>5586</v>
          </cell>
          <cell r="K89">
            <v>5586</v>
          </cell>
          <cell r="L89">
            <v>715008</v>
          </cell>
          <cell r="M89">
            <v>715008</v>
          </cell>
          <cell r="N89">
            <v>0.8</v>
          </cell>
          <cell r="O89">
            <v>4468.8</v>
          </cell>
          <cell r="P89">
            <v>1.5</v>
          </cell>
        </row>
        <row r="90">
          <cell r="B90">
            <v>37.200000000000003</v>
          </cell>
          <cell r="C90" t="str">
            <v>Cordones</v>
          </cell>
          <cell r="D90" t="str">
            <v xml:space="preserve"> m</v>
          </cell>
          <cell r="E90">
            <v>9</v>
          </cell>
          <cell r="F90">
            <v>9</v>
          </cell>
          <cell r="I90">
            <v>9</v>
          </cell>
          <cell r="J90">
            <v>5532</v>
          </cell>
          <cell r="K90">
            <v>5532</v>
          </cell>
          <cell r="L90">
            <v>49788</v>
          </cell>
          <cell r="M90">
            <v>49788</v>
          </cell>
          <cell r="O90">
            <v>0</v>
          </cell>
          <cell r="P90">
            <v>0</v>
          </cell>
        </row>
        <row r="91">
          <cell r="A91" t="str">
            <v>201.A1, 201.A2 y 206</v>
          </cell>
          <cell r="B91">
            <v>38</v>
          </cell>
          <cell r="C91" t="str">
            <v>Excavación, relleno y apisonado de nichos en cualquier material, cualquier grado de humedad y cualquier profundidad</v>
          </cell>
          <cell r="D91" t="str">
            <v xml:space="preserve"> m3</v>
          </cell>
          <cell r="E91">
            <v>340</v>
          </cell>
          <cell r="F91">
            <v>340</v>
          </cell>
          <cell r="H91">
            <v>185</v>
          </cell>
          <cell r="I91">
            <v>155</v>
          </cell>
          <cell r="J91">
            <v>14825</v>
          </cell>
          <cell r="K91">
            <v>14825</v>
          </cell>
          <cell r="L91">
            <v>5040500</v>
          </cell>
          <cell r="M91">
            <v>5040500</v>
          </cell>
          <cell r="N91">
            <v>14.02</v>
          </cell>
          <cell r="O91">
            <v>207846.5</v>
          </cell>
          <cell r="P91">
            <v>15.39</v>
          </cell>
        </row>
        <row r="92">
          <cell r="A92" t="str">
            <v>201.A1, 201.A2 y 206</v>
          </cell>
          <cell r="B92">
            <v>39</v>
          </cell>
          <cell r="C92" t="str">
            <v>Excavación, manual o mecánica, de zanjas para acometidas de alcantarillado, en cualquier material, cualquier grado de humedad y cualquier profundidad</v>
          </cell>
          <cell r="D92" t="str">
            <v xml:space="preserve"> m3</v>
          </cell>
          <cell r="E92">
            <v>765</v>
          </cell>
          <cell r="F92">
            <v>765</v>
          </cell>
          <cell r="H92">
            <v>559</v>
          </cell>
          <cell r="I92">
            <v>206</v>
          </cell>
          <cell r="J92">
            <v>15781</v>
          </cell>
          <cell r="K92">
            <v>15781</v>
          </cell>
          <cell r="L92">
            <v>12072465</v>
          </cell>
          <cell r="M92">
            <v>12072465</v>
          </cell>
          <cell r="N92">
            <v>16.82</v>
          </cell>
          <cell r="O92">
            <v>265436.42</v>
          </cell>
          <cell r="P92">
            <v>21.21</v>
          </cell>
        </row>
        <row r="93">
          <cell r="A93">
            <v>204</v>
          </cell>
          <cell r="B93">
            <v>40</v>
          </cell>
          <cell r="C93" t="str">
            <v>Lleno y apisonado de zanjas:</v>
          </cell>
          <cell r="D93" t="str">
            <v xml:space="preserve"> </v>
          </cell>
          <cell r="E93">
            <v>0</v>
          </cell>
          <cell r="F93">
            <v>0</v>
          </cell>
          <cell r="I93">
            <v>0</v>
          </cell>
          <cell r="J93">
            <v>0</v>
          </cell>
          <cell r="L93">
            <v>0</v>
          </cell>
          <cell r="M93">
            <v>0</v>
          </cell>
          <cell r="O93">
            <v>0</v>
          </cell>
          <cell r="P93">
            <v>0</v>
          </cell>
        </row>
        <row r="94">
          <cell r="B94">
            <v>40.1</v>
          </cell>
          <cell r="C94" t="str">
            <v>Con material selecto de excavación</v>
          </cell>
          <cell r="D94" t="str">
            <v xml:space="preserve"> m3</v>
          </cell>
          <cell r="E94">
            <v>723</v>
          </cell>
          <cell r="F94">
            <v>723</v>
          </cell>
          <cell r="H94">
            <v>410</v>
          </cell>
          <cell r="I94">
            <v>313</v>
          </cell>
          <cell r="J94">
            <v>7338</v>
          </cell>
          <cell r="K94">
            <v>7338</v>
          </cell>
          <cell r="L94">
            <v>5305374</v>
          </cell>
          <cell r="M94">
            <v>5305374</v>
          </cell>
          <cell r="N94">
            <v>14.15</v>
          </cell>
          <cell r="O94">
            <v>103832.7</v>
          </cell>
          <cell r="P94">
            <v>11.72</v>
          </cell>
        </row>
        <row r="95">
          <cell r="B95">
            <v>40.200000000000003</v>
          </cell>
          <cell r="C95" t="str">
            <v>Con material de préstamo</v>
          </cell>
          <cell r="D95" t="str">
            <v xml:space="preserve"> m3</v>
          </cell>
          <cell r="E95">
            <v>17</v>
          </cell>
          <cell r="F95">
            <v>100</v>
          </cell>
          <cell r="G95">
            <v>100</v>
          </cell>
          <cell r="I95">
            <v>117</v>
          </cell>
          <cell r="J95">
            <v>19506</v>
          </cell>
          <cell r="K95">
            <v>19506</v>
          </cell>
          <cell r="L95">
            <v>331602</v>
          </cell>
          <cell r="M95">
            <v>331602</v>
          </cell>
          <cell r="O95">
            <v>0</v>
          </cell>
          <cell r="P95">
            <v>0</v>
          </cell>
        </row>
        <row r="96">
          <cell r="A96" t="str">
            <v>403 y 403.A1</v>
          </cell>
          <cell r="B96">
            <v>41</v>
          </cell>
          <cell r="C96" t="str">
            <v>Reconstrucción de andenes en los siguientes materiales:</v>
          </cell>
          <cell r="D96" t="str">
            <v xml:space="preserve"> </v>
          </cell>
          <cell r="E96">
            <v>0</v>
          </cell>
          <cell r="F96">
            <v>0</v>
          </cell>
          <cell r="I96">
            <v>0</v>
          </cell>
          <cell r="J96">
            <v>0</v>
          </cell>
          <cell r="L96">
            <v>0</v>
          </cell>
          <cell r="M96">
            <v>0</v>
          </cell>
          <cell r="O96">
            <v>0</v>
          </cell>
          <cell r="P96">
            <v>0</v>
          </cell>
        </row>
        <row r="97">
          <cell r="B97">
            <v>41.1</v>
          </cell>
          <cell r="C97" t="str">
            <v>Concreto</v>
          </cell>
          <cell r="D97" t="str">
            <v xml:space="preserve"> m2</v>
          </cell>
          <cell r="E97">
            <v>153</v>
          </cell>
          <cell r="F97">
            <v>100</v>
          </cell>
          <cell r="G97">
            <v>100</v>
          </cell>
          <cell r="H97">
            <v>70</v>
          </cell>
          <cell r="I97">
            <v>183</v>
          </cell>
          <cell r="J97">
            <v>42814</v>
          </cell>
          <cell r="K97">
            <v>42814</v>
          </cell>
          <cell r="L97">
            <v>6550542</v>
          </cell>
          <cell r="M97">
            <v>6550542</v>
          </cell>
          <cell r="N97">
            <v>6.03</v>
          </cell>
          <cell r="O97">
            <v>258168.42</v>
          </cell>
          <cell r="P97">
            <v>4.45</v>
          </cell>
        </row>
        <row r="98">
          <cell r="B98">
            <v>41.2</v>
          </cell>
          <cell r="C98" t="str">
            <v>Arenón, granito o vitrificado</v>
          </cell>
          <cell r="D98" t="str">
            <v xml:space="preserve"> m2</v>
          </cell>
          <cell r="E98">
            <v>43</v>
          </cell>
          <cell r="F98">
            <v>43</v>
          </cell>
          <cell r="H98">
            <v>20</v>
          </cell>
          <cell r="I98">
            <v>23</v>
          </cell>
          <cell r="J98">
            <v>62088</v>
          </cell>
          <cell r="K98">
            <v>62088</v>
          </cell>
          <cell r="L98">
            <v>2669784</v>
          </cell>
          <cell r="M98">
            <v>2669784</v>
          </cell>
          <cell r="N98">
            <v>0.36</v>
          </cell>
          <cell r="O98">
            <v>22351.68</v>
          </cell>
          <cell r="P98">
            <v>1</v>
          </cell>
        </row>
        <row r="99">
          <cell r="B99">
            <v>41.4</v>
          </cell>
          <cell r="C99" t="str">
            <v>En escalas de concreto</v>
          </cell>
          <cell r="D99" t="str">
            <v xml:space="preserve"> m2</v>
          </cell>
          <cell r="E99">
            <v>64</v>
          </cell>
          <cell r="F99">
            <v>64</v>
          </cell>
          <cell r="H99">
            <v>30</v>
          </cell>
          <cell r="I99">
            <v>34</v>
          </cell>
          <cell r="J99">
            <v>48332</v>
          </cell>
          <cell r="K99">
            <v>48332</v>
          </cell>
          <cell r="L99">
            <v>3093248</v>
          </cell>
          <cell r="M99">
            <v>3093248</v>
          </cell>
          <cell r="N99">
            <v>1.75</v>
          </cell>
          <cell r="O99">
            <v>84581</v>
          </cell>
          <cell r="P99">
            <v>84581</v>
          </cell>
        </row>
        <row r="100">
          <cell r="A100">
            <v>402</v>
          </cell>
          <cell r="B100">
            <v>42</v>
          </cell>
          <cell r="C100" t="str">
            <v>Reconstrucción de cordones simple, de dos o tres caras, vaciados en el sitio</v>
          </cell>
          <cell r="D100" t="str">
            <v xml:space="preserve"> m</v>
          </cell>
          <cell r="E100">
            <v>13</v>
          </cell>
          <cell r="F100">
            <v>13</v>
          </cell>
          <cell r="H100">
            <v>3</v>
          </cell>
          <cell r="I100">
            <v>10</v>
          </cell>
          <cell r="J100">
            <v>31581</v>
          </cell>
          <cell r="K100">
            <v>31581</v>
          </cell>
          <cell r="L100">
            <v>410553</v>
          </cell>
          <cell r="M100">
            <v>410553</v>
          </cell>
          <cell r="O100">
            <v>0</v>
          </cell>
          <cell r="P100">
            <v>0</v>
          </cell>
        </row>
        <row r="101">
          <cell r="A101">
            <v>501</v>
          </cell>
          <cell r="B101">
            <v>43</v>
          </cell>
          <cell r="C101" t="str">
            <v>Suministro, transporte y colocación de concreto de f´c=14 MPa (140kg/cm2)</v>
          </cell>
          <cell r="D101" t="str">
            <v xml:space="preserve"> m3</v>
          </cell>
          <cell r="E101">
            <v>17</v>
          </cell>
          <cell r="F101">
            <v>17</v>
          </cell>
          <cell r="H101">
            <v>6</v>
          </cell>
          <cell r="I101">
            <v>11</v>
          </cell>
          <cell r="J101">
            <v>267512</v>
          </cell>
          <cell r="K101">
            <v>267512</v>
          </cell>
          <cell r="L101">
            <v>4547704</v>
          </cell>
          <cell r="M101">
            <v>4547704</v>
          </cell>
          <cell r="O101">
            <v>0</v>
          </cell>
          <cell r="P101">
            <v>0</v>
          </cell>
        </row>
        <row r="102">
          <cell r="A102" t="str">
            <v>309 y 309.A1</v>
          </cell>
          <cell r="B102">
            <v>44</v>
          </cell>
          <cell r="C102" t="str">
            <v>Suministro, transporte y colocación de adoquines de concreto (incluye base y elementos de confinamiento)</v>
          </cell>
          <cell r="D102" t="str">
            <v xml:space="preserve"> m2</v>
          </cell>
          <cell r="E102">
            <v>17</v>
          </cell>
          <cell r="F102">
            <v>17</v>
          </cell>
          <cell r="H102">
            <v>15</v>
          </cell>
          <cell r="I102">
            <v>2</v>
          </cell>
          <cell r="J102">
            <v>58222</v>
          </cell>
          <cell r="K102">
            <v>58222</v>
          </cell>
          <cell r="L102">
            <v>989774</v>
          </cell>
          <cell r="M102">
            <v>989774</v>
          </cell>
          <cell r="O102">
            <v>0</v>
          </cell>
          <cell r="P102">
            <v>0</v>
          </cell>
        </row>
        <row r="103">
          <cell r="A103" t="str">
            <v>422.N1</v>
          </cell>
          <cell r="B103">
            <v>45</v>
          </cell>
          <cell r="C103" t="str">
            <v>Mano de obra (incluye prestaciones sociales)</v>
          </cell>
          <cell r="D103" t="str">
            <v xml:space="preserve"> </v>
          </cell>
          <cell r="E103">
            <v>0</v>
          </cell>
          <cell r="F103">
            <v>0</v>
          </cell>
          <cell r="I103">
            <v>0</v>
          </cell>
          <cell r="J103">
            <v>0</v>
          </cell>
          <cell r="L103">
            <v>0</v>
          </cell>
          <cell r="M103">
            <v>0</v>
          </cell>
          <cell r="O103">
            <v>0</v>
          </cell>
          <cell r="P103">
            <v>0</v>
          </cell>
        </row>
        <row r="104">
          <cell r="B104">
            <v>45.1</v>
          </cell>
          <cell r="C104" t="str">
            <v>Aislador</v>
          </cell>
          <cell r="D104" t="str">
            <v xml:space="preserve"> h</v>
          </cell>
          <cell r="E104">
            <v>43</v>
          </cell>
          <cell r="F104">
            <v>43</v>
          </cell>
          <cell r="I104">
            <v>43</v>
          </cell>
          <cell r="J104">
            <v>9828</v>
          </cell>
          <cell r="K104">
            <v>9828</v>
          </cell>
          <cell r="L104">
            <v>422604</v>
          </cell>
          <cell r="M104">
            <v>422604</v>
          </cell>
          <cell r="N104">
            <v>2</v>
          </cell>
          <cell r="O104">
            <v>19656</v>
          </cell>
          <cell r="P104">
            <v>3.5</v>
          </cell>
        </row>
        <row r="105">
          <cell r="B105">
            <v>45.2</v>
          </cell>
          <cell r="C105" t="str">
            <v>Oficial</v>
          </cell>
          <cell r="D105" t="str">
            <v xml:space="preserve"> h</v>
          </cell>
          <cell r="E105">
            <v>510</v>
          </cell>
          <cell r="F105">
            <v>510</v>
          </cell>
          <cell r="H105">
            <v>434</v>
          </cell>
          <cell r="I105">
            <v>76</v>
          </cell>
          <cell r="J105">
            <v>8518</v>
          </cell>
          <cell r="K105">
            <v>8518</v>
          </cell>
          <cell r="L105">
            <v>4344180</v>
          </cell>
          <cell r="M105">
            <v>4344180</v>
          </cell>
          <cell r="O105">
            <v>0</v>
          </cell>
          <cell r="P105">
            <v>5</v>
          </cell>
        </row>
        <row r="106">
          <cell r="B106">
            <v>45.3</v>
          </cell>
          <cell r="C106" t="str">
            <v>Ayudante</v>
          </cell>
          <cell r="D106" t="str">
            <v xml:space="preserve"> h</v>
          </cell>
          <cell r="E106">
            <v>298</v>
          </cell>
          <cell r="F106">
            <v>298</v>
          </cell>
          <cell r="H106">
            <v>218</v>
          </cell>
          <cell r="I106">
            <v>80</v>
          </cell>
          <cell r="J106">
            <v>4218</v>
          </cell>
          <cell r="K106">
            <v>4218</v>
          </cell>
          <cell r="L106">
            <v>1256964</v>
          </cell>
          <cell r="M106">
            <v>1256964</v>
          </cell>
          <cell r="O106">
            <v>0</v>
          </cell>
          <cell r="P106">
            <v>6</v>
          </cell>
        </row>
        <row r="107">
          <cell r="B107" t="str">
            <v xml:space="preserve"> </v>
          </cell>
          <cell r="C107" t="str">
            <v xml:space="preserve"> </v>
          </cell>
          <cell r="D107" t="str">
            <v xml:space="preserve"> </v>
          </cell>
          <cell r="E107" t="str">
            <v xml:space="preserve"> </v>
          </cell>
          <cell r="I107">
            <v>0</v>
          </cell>
          <cell r="J107">
            <v>0</v>
          </cell>
        </row>
        <row r="108">
          <cell r="D108" t="str">
            <v>Subtotal</v>
          </cell>
          <cell r="E108" t="str">
            <v>Subtotal</v>
          </cell>
          <cell r="I108">
            <v>0</v>
          </cell>
          <cell r="J108">
            <v>0</v>
          </cell>
          <cell r="L108">
            <v>597531180</v>
          </cell>
          <cell r="M108">
            <v>597531180</v>
          </cell>
          <cell r="O108">
            <v>82439167.499999985</v>
          </cell>
          <cell r="P108">
            <v>82439167.499999985</v>
          </cell>
        </row>
        <row r="109">
          <cell r="B109" t="str">
            <v xml:space="preserve"> </v>
          </cell>
          <cell r="C109" t="str">
            <v xml:space="preserve"> IMPACTO COMUNITARIO</v>
          </cell>
          <cell r="D109" t="str">
            <v xml:space="preserve"> </v>
          </cell>
          <cell r="E109" t="str">
            <v xml:space="preserve"> </v>
          </cell>
          <cell r="I109">
            <v>0</v>
          </cell>
          <cell r="J109">
            <v>0</v>
          </cell>
        </row>
        <row r="110">
          <cell r="A110" t="str">
            <v>1200, 1300, 1300.A1 y 1301</v>
          </cell>
          <cell r="B110">
            <v>46</v>
          </cell>
          <cell r="C110" t="str">
            <v xml:space="preserve"> Control del impacto comunitario y normas de seguridad</v>
          </cell>
          <cell r="D110" t="str">
            <v xml:space="preserve"> Gl</v>
          </cell>
          <cell r="E110">
            <v>300</v>
          </cell>
          <cell r="F110">
            <v>300</v>
          </cell>
          <cell r="I110">
            <v>300</v>
          </cell>
          <cell r="J110">
            <v>40040</v>
          </cell>
          <cell r="K110">
            <v>40040</v>
          </cell>
          <cell r="L110">
            <v>12012000</v>
          </cell>
          <cell r="M110">
            <v>12012000</v>
          </cell>
          <cell r="N110">
            <v>41.38</v>
          </cell>
          <cell r="O110">
            <v>1656855.2000000002</v>
          </cell>
          <cell r="P110">
            <v>27.66</v>
          </cell>
        </row>
        <row r="111">
          <cell r="I111">
            <v>0</v>
          </cell>
          <cell r="J111">
            <v>0</v>
          </cell>
        </row>
        <row r="112">
          <cell r="H112" t="str">
            <v>Subtotal Obra Contractual</v>
          </cell>
          <cell r="I112" t="str">
            <v>Subtotal Obra Contractual</v>
          </cell>
          <cell r="L112">
            <v>609543180</v>
          </cell>
          <cell r="M112">
            <v>609543180</v>
          </cell>
          <cell r="O112">
            <v>84096022.699999988</v>
          </cell>
          <cell r="P112">
            <v>84096022.699999988</v>
          </cell>
        </row>
      </sheetData>
      <sheetData sheetId="1">
        <row r="1">
          <cell r="A1" t="str">
            <v>CALCULO DE INDICE DE REAJUSTE  - Contrato 010115715</v>
          </cell>
        </row>
      </sheetData>
      <sheetData sheetId="2"/>
      <sheetData sheetId="3">
        <row r="1">
          <cell r="A1" t="str">
            <v>CALCULO DE INDICE DE REAJUSTE  - Contrato 010115715</v>
          </cell>
        </row>
      </sheetData>
      <sheetData sheetId="4">
        <row r="1">
          <cell r="A1" t="str">
            <v>CALCULO DE INDICE DE REAJUSTE  - Contrato 010115715</v>
          </cell>
        </row>
      </sheetData>
      <sheetData sheetId="5" refreshError="1"/>
      <sheetData sheetId="6"/>
      <sheetData sheetId="7"/>
      <sheetData sheetId="8"/>
      <sheetData sheetId="9"/>
      <sheetData sheetId="10"/>
      <sheetData sheetId="11"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10.xml.rels><?xml version="1.0" encoding="UTF-8" standalone="yes"?>
<Relationships xmlns="http://schemas.openxmlformats.org/package/2006/relationships"><Relationship Id="rId1" Type="http://schemas.openxmlformats.org/officeDocument/2006/relationships/pivotCacheRecords" Target="pivotCacheRecords10.xml"/></Relationships>
</file>

<file path=xl/pivotCache/_rels/pivotCacheDefinition11.xml.rels><?xml version="1.0" encoding="UTF-8" standalone="yes"?>
<Relationships xmlns="http://schemas.openxmlformats.org/package/2006/relationships"><Relationship Id="rId1" Type="http://schemas.openxmlformats.org/officeDocument/2006/relationships/pivotCacheRecords" Target="pivotCacheRecords11.xml"/></Relationships>
</file>

<file path=xl/pivotCache/_rels/pivotCacheDefinition12.xml.rels><?xml version="1.0" encoding="UTF-8" standalone="yes"?>
<Relationships xmlns="http://schemas.openxmlformats.org/package/2006/relationships"><Relationship Id="rId1" Type="http://schemas.openxmlformats.org/officeDocument/2006/relationships/pivotCacheRecords" Target="pivotCacheRecords12.xml"/></Relationships>
</file>

<file path=xl/pivotCache/_rels/pivotCacheDefinition13.xml.rels><?xml version="1.0" encoding="UTF-8" standalone="yes"?>
<Relationships xmlns="http://schemas.openxmlformats.org/package/2006/relationships"><Relationship Id="rId1" Type="http://schemas.openxmlformats.org/officeDocument/2006/relationships/pivotCacheRecords" Target="pivotCacheRecords13.xml"/></Relationships>
</file>

<file path=xl/pivotCache/_rels/pivotCacheDefinition14.xml.rels><?xml version="1.0" encoding="UTF-8" standalone="yes"?>
<Relationships xmlns="http://schemas.openxmlformats.org/package/2006/relationships"><Relationship Id="rId1" Type="http://schemas.openxmlformats.org/officeDocument/2006/relationships/pivotCacheRecords" Target="pivotCacheRecords14.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_rels/pivotCacheDefinition7.xml.rels><?xml version="1.0" encoding="UTF-8" standalone="yes"?>
<Relationships xmlns="http://schemas.openxmlformats.org/package/2006/relationships"><Relationship Id="rId1" Type="http://schemas.openxmlformats.org/officeDocument/2006/relationships/pivotCacheRecords" Target="pivotCacheRecords7.xml"/></Relationships>
</file>

<file path=xl/pivotCache/_rels/pivotCacheDefinition8.xml.rels><?xml version="1.0" encoding="UTF-8" standalone="yes"?>
<Relationships xmlns="http://schemas.openxmlformats.org/package/2006/relationships"><Relationship Id="rId1" Type="http://schemas.openxmlformats.org/officeDocument/2006/relationships/pivotCacheRecords" Target="pivotCacheRecords8.xml"/></Relationships>
</file>

<file path=xl/pivotCache/_rels/pivotCacheDefinition9.xml.rels><?xml version="1.0" encoding="UTF-8" standalone="yes"?>
<Relationships xmlns="http://schemas.openxmlformats.org/package/2006/relationships"><Relationship Id="rId1" Type="http://schemas.openxmlformats.org/officeDocument/2006/relationships/pivotCacheRecords" Target="pivotCacheRecords9.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dres Fernando Arias Cely" refreshedDate="44857.717460069442" createdVersion="4" refreshedVersion="8" minRefreshableVersion="3" recordCount="3" xr:uid="{00000000-000A-0000-FFFF-FFFF00000000}">
  <cacheSource type="worksheet">
    <worksheetSource ref="A1:H4" sheet="Proyectos"/>
  </cacheSource>
  <cacheFields count="8">
    <cacheField name="NÚMERO DEL CONTRATO" numFmtId="0">
      <sharedItems/>
    </cacheField>
    <cacheField name="CLIENTE" numFmtId="0">
      <sharedItems/>
    </cacheField>
    <cacheField name="OBJETO DEL CONTRATO" numFmtId="0">
      <sharedItems/>
    </cacheField>
    <cacheField name="DIAS" numFmtId="0">
      <sharedItems containsSemiMixedTypes="0" containsString="0" containsNumber="1" containsInteger="1" minValue="420" maxValue="1095"/>
    </cacheField>
    <cacheField name="INICIO" numFmtId="15">
      <sharedItems containsSemiMixedTypes="0" containsNonDate="0" containsDate="1" containsString="0" minDate="2020-11-24T00:00:00" maxDate="2022-04-19T00:00:00"/>
    </cacheField>
    <cacheField name="FIN" numFmtId="15">
      <sharedItems containsSemiMixedTypes="0" containsNonDate="0" containsDate="1" containsString="0" minDate="2023-02-09T00:00:00" maxDate="2023-11-25T00:00:00"/>
    </cacheField>
    <cacheField name="VALOR" numFmtId="165">
      <sharedItems containsSemiMixedTypes="0" containsString="0" containsNumber="1" minValue="31108115449.279999" maxValue="65843021338"/>
    </cacheField>
    <cacheField name="ÉXITO?" numFmtId="0">
      <sharedItems count="3">
        <s v="No"/>
        <s v="Si"/>
        <s v="Sí" u="1"/>
      </sharedItems>
    </cacheField>
  </cacheFields>
  <extLst>
    <ext xmlns:x14="http://schemas.microsoft.com/office/spreadsheetml/2009/9/main" uri="{725AE2AE-9491-48be-B2B4-4EB974FC3084}">
      <x14:pivotCacheDefinition/>
    </ext>
  </extLst>
</pivotCacheDefinition>
</file>

<file path=xl/pivotCache/pivotCacheDefinition1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dres Fernando Arias Cely" refreshedDate="45092.96385428241" createdVersion="8" refreshedVersion="8" minRefreshableVersion="3" recordCount="1" xr:uid="{00000000-000A-0000-FFFF-FFFF05000000}">
  <cacheSource type="worksheet">
    <worksheetSource ref="B250:D251" sheet="Mejores practicas OPM3"/>
  </cacheSource>
  <cacheFields count="3">
    <cacheField name="Puntaje Máximo de PyS" numFmtId="0">
      <sharedItems containsSemiMixedTypes="0" containsString="0" containsNumber="1" containsInteger="1" minValue="723" maxValue="723"/>
    </cacheField>
    <cacheField name="Puntaje real" numFmtId="0">
      <sharedItems containsSemiMixedTypes="0" containsString="0" containsNumber="1" containsInteger="1" minValue="514" maxValue="514"/>
    </cacheField>
    <cacheField name="Grado de cumplimiento %" numFmtId="9">
      <sharedItems containsSemiMixedTypes="0" containsString="0" containsNumber="1" minValue="0.71092669432918398" maxValue="0.71092669432918398"/>
    </cacheField>
  </cacheFields>
  <extLst>
    <ext xmlns:x14="http://schemas.microsoft.com/office/spreadsheetml/2009/9/main" uri="{725AE2AE-9491-48be-B2B4-4EB974FC3084}">
      <x14:pivotCacheDefinition/>
    </ext>
  </extLst>
</pivotCacheDefinition>
</file>

<file path=xl/pivotCache/pivotCacheDefinition1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dres Fernando Arias Cely" refreshedDate="45092.9638849537" createdVersion="8" refreshedVersion="8" minRefreshableVersion="3" recordCount="4" xr:uid="{00000000-000A-0000-FFFF-FFFF06000000}">
  <cacheSource type="worksheet">
    <worksheetSource ref="D265:F269" sheet="Mejores practicas OPM3"/>
  </cacheSource>
  <cacheFields count="3">
    <cacheField name="Grados de cumplimiento de procesos en proyectos" numFmtId="0">
      <sharedItems count="4">
        <s v="Estandarización"/>
        <s v="Medición"/>
        <s v="Control"/>
        <s v="Mejora"/>
      </sharedItems>
    </cacheField>
    <cacheField name="Cumplimiento real" numFmtId="9">
      <sharedItems containsSemiMixedTypes="0" containsString="0" containsNumber="1" minValue="0.71092669432918398" maxValue="0.80104712041884818"/>
    </cacheField>
    <cacheField name="Cumplimiento máximo" numFmtId="9">
      <sharedItems containsSemiMixedTypes="0" containsString="0" containsNumber="1" containsInteger="1" minValue="1" maxValue="1"/>
    </cacheField>
  </cacheFields>
  <extLst>
    <ext xmlns:x14="http://schemas.microsoft.com/office/spreadsheetml/2009/9/main" uri="{725AE2AE-9491-48be-B2B4-4EB974FC3084}">
      <x14:pivotCacheDefinition/>
    </ext>
  </extLst>
</pivotCacheDefinition>
</file>

<file path=xl/pivotCache/pivotCacheDefinition1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dres Fernando Arias Cely" refreshedDate="45092.965177546299" createdVersion="8" refreshedVersion="8" minRefreshableVersion="3" recordCount="5" xr:uid="{00000000-000A-0000-FFFF-FFFF18000000}">
  <cacheSource type="worksheet">
    <worksheetSource ref="E257:F262" sheet="Mejores practicas OPM3"/>
  </cacheSource>
  <cacheFields count="2">
    <cacheField name="Descripción" numFmtId="0">
      <sharedItems count="5">
        <s v="Número de MP  en PyS"/>
        <s v="Puntaje Máximo de PyS"/>
        <s v="Puntaje real"/>
        <s v="Grado de cumplimiento %"/>
        <s v="Grado de cumplimiento máximo"/>
      </sharedItems>
    </cacheField>
    <cacheField name="Valor" numFmtId="0">
      <sharedItems containsSemiMixedTypes="0" containsString="0" containsNumber="1" minValue="0.75276125743415467" maxValue="3531"/>
    </cacheField>
  </cacheFields>
  <extLst>
    <ext xmlns:x14="http://schemas.microsoft.com/office/spreadsheetml/2009/9/main" uri="{725AE2AE-9491-48be-B2B4-4EB974FC3084}">
      <x14:pivotCacheDefinition/>
    </ext>
  </extLst>
</pivotCacheDefinition>
</file>

<file path=xl/pivotCache/pivotCacheDefinition1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dres Fernando Arias Cely" refreshedDate="45092.968380555554" createdVersion="8" refreshedVersion="8" minRefreshableVersion="3" recordCount="1" xr:uid="{00000000-000A-0000-FFFF-FFFF13000000}">
  <cacheSource type="worksheet">
    <worksheetSource ref="B236:D237" sheet="Mejores practicas OPM3"/>
  </cacheSource>
  <cacheFields count="3">
    <cacheField name="Puntaje Máximo de PyS" numFmtId="0">
      <sharedItems containsSemiMixedTypes="0" containsString="0" containsNumber="1" containsInteger="1" minValue="903" maxValue="903"/>
    </cacheField>
    <cacheField name="Puntaje real" numFmtId="0">
      <sharedItems containsSemiMixedTypes="0" containsString="0" containsNumber="1" containsInteger="1" minValue="645" maxValue="645"/>
    </cacheField>
    <cacheField name="Grado de cumplimiento %" numFmtId="9">
      <sharedItems containsSemiMixedTypes="0" containsString="0" containsNumber="1" minValue="0.7142857142857143" maxValue="0.7142857142857143"/>
    </cacheField>
  </cacheFields>
  <extLst>
    <ext xmlns:x14="http://schemas.microsoft.com/office/spreadsheetml/2009/9/main" uri="{725AE2AE-9491-48be-B2B4-4EB974FC3084}">
      <x14:pivotCacheDefinition/>
    </ext>
  </extLst>
</pivotCacheDefinition>
</file>

<file path=xl/pivotCache/pivotCacheDefinition1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dres Fernando Arias Cely" refreshedDate="45092.970269791665" createdVersion="8" refreshedVersion="8" minRefreshableVersion="3" recordCount="30" xr:uid="{00000000-000A-0000-FFFF-FFFF1C000000}">
  <cacheSource type="worksheet">
    <worksheetSource ref="D283:J313" sheet="Mejores practicas OPM3"/>
  </cacheSource>
  <cacheFields count="7">
    <cacheField name="Proceso" numFmtId="0">
      <sharedItems count="5">
        <s v="Estandarización"/>
        <s v="Medición"/>
        <s v="Control"/>
        <s v="Mejora"/>
        <s v="General"/>
      </sharedItems>
    </cacheField>
    <cacheField name="Cumplimiento real" numFmtId="9">
      <sharedItems containsSemiMixedTypes="0" containsString="0" containsNumber="1" minValue="0.16666666666666666" maxValue="0.96296296296296291"/>
    </cacheField>
    <cacheField name="Cumplimiento máximo" numFmtId="9">
      <sharedItems containsSemiMixedTypes="0" containsString="0" containsNumber="1" containsInteger="1" minValue="1" maxValue="1"/>
    </cacheField>
    <cacheField name="Puntaje real" numFmtId="0">
      <sharedItems containsSemiMixedTypes="0" containsString="0" containsNumber="1" containsInteger="1" minValue="4" maxValue="1474"/>
    </cacheField>
    <cacheField name="Puntaje máximo" numFmtId="0">
      <sharedItems containsSemiMixedTypes="0" containsString="0" containsNumber="1" containsInteger="1" minValue="21" maxValue="1842"/>
    </cacheField>
    <cacheField name="Grado de madurez organizacional en la gestión de proyectos" numFmtId="0">
      <sharedItems/>
    </cacheField>
    <cacheField name="Cargo " numFmtId="0">
      <sharedItems count="9">
        <s v="Directores de proyectos"/>
        <s v="Líder gestión administrativas"/>
        <s v="Líder de gestión costos y presupuestos"/>
        <s v="Líder de gestión humana"/>
        <s v="Líder de adquisiciones / compras"/>
        <s v="Gerente de la PMO"/>
        <s v="Líder de contabilidad y tesorería" u="1"/>
        <s v="Gerente General de empresa Mejía y Acevedo S.A.S." u="1"/>
        <s v="Gerente General de Comercializadora S Y E." u="1"/>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dres Fernando Arias Cely" refreshedDate="45052.463503125" createdVersion="8" refreshedVersion="8" minRefreshableVersion="3" recordCount="1" xr:uid="{00000000-000A-0000-FFFF-FFFF01000000}">
  <cacheSource type="worksheet">
    <worksheetSource ref="C14:H15" sheet="Gráficos Autoevaluación OPM3"/>
  </cacheSource>
  <cacheFields count="6">
    <cacheField name="Dominio" numFmtId="0">
      <sharedItems count="1">
        <s v="Proyectos"/>
      </sharedItems>
    </cacheField>
    <cacheField name="% Cumplimiento" numFmtId="9">
      <sharedItems containsSemiMixedTypes="0" containsString="0" containsNumber="1" minValue="0.4825174825174825" maxValue="0.4825174825174825"/>
    </cacheField>
    <cacheField name="% Cumplimiento Max" numFmtId="9">
      <sharedItems containsSemiMixedTypes="0" containsString="0" containsNumber="1" containsInteger="1" minValue="1" maxValue="1"/>
    </cacheField>
    <cacheField name="Valor Máx" numFmtId="0">
      <sharedItems containsSemiMixedTypes="0" containsString="0" containsNumber="1" containsInteger="1" minValue="2145" maxValue="2145"/>
    </cacheField>
    <cacheField name="Valor Real" numFmtId="0">
      <sharedItems containsSemiMixedTypes="0" containsString="0" containsNumber="1" containsInteger="1" minValue="1035" maxValue="1035"/>
    </cacheField>
    <cacheField name="Grado de madurez organizacional en la gestión de proyectos" numFmtId="0">
      <sharedItems count="2">
        <s v="Intermedia Baja"/>
        <s v="Muy baja" u="1"/>
      </sharedItems>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dres Fernando Arias Cely" refreshedDate="45052.463559143522" createdVersion="8" refreshedVersion="8" minRefreshableVersion="3" recordCount="4" xr:uid="{00000000-000A-0000-FFFF-FFFF02000000}">
  <cacheSource type="worksheet">
    <worksheetSource ref="C6:I10" sheet="Gráficos Autoevaluación OPM3"/>
  </cacheSource>
  <cacheFields count="7">
    <cacheField name="Dominio" numFmtId="0">
      <sharedItems containsBlank="1"/>
    </cacheField>
    <cacheField name="Proceso" numFmtId="0">
      <sharedItems count="4">
        <s v="Estandarizar"/>
        <s v="Medir"/>
        <s v="Controlar"/>
        <s v="Mejorar"/>
      </sharedItems>
    </cacheField>
    <cacheField name="% Cumplimiento" numFmtId="9">
      <sharedItems containsSemiMixedTypes="0" containsString="0" containsNumber="1" minValue="0.60398860398860399" maxValue="0.64814814814814814"/>
    </cacheField>
    <cacheField name="% Cumplimiento Max" numFmtId="9">
      <sharedItems containsSemiMixedTypes="0" containsString="0" containsNumber="1" containsInteger="1" minValue="1" maxValue="1"/>
    </cacheField>
    <cacheField name="Valor Máx" numFmtId="0">
      <sharedItems containsSemiMixedTypes="0" containsString="0" containsNumber="1" containsInteger="1" minValue="216" maxValue="351"/>
    </cacheField>
    <cacheField name="Valor Real" numFmtId="0">
      <sharedItems containsSemiMixedTypes="0" containsString="0" containsNumber="1" containsInteger="1" minValue="140" maxValue="212"/>
    </cacheField>
    <cacheField name="Grado de madurez organizacional en la gestión de proyectos" numFmtId="0">
      <sharedItems/>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dres Fernando Arias Cely" refreshedDate="45052.470170138891" createdVersion="8" refreshedVersion="8" minRefreshableVersion="3" recordCount="48" xr:uid="{00000000-000A-0000-FFFF-FFFF03000000}">
  <cacheSource type="worksheet">
    <worksheetSource ref="D38:I86" sheet="Gráfico autoev desempeño"/>
  </cacheSource>
  <cacheFields count="6">
    <cacheField name="Dominio de desempeño" numFmtId="0">
      <sharedItems count="8">
        <s v="Interesados"/>
        <s v="Equipo"/>
        <s v="Enfoque de desarrollo y cliclo de vida"/>
        <s v="Planificación"/>
        <s v="Trabajo del proyecto"/>
        <s v="Entrega"/>
        <s v="Medición"/>
        <s v="Incertidumbre"/>
      </sharedItems>
    </cacheField>
    <cacheField name="Puntos suma" numFmtId="0">
      <sharedItems containsSemiMixedTypes="0" containsString="0" containsNumber="1" containsInteger="1" minValue="2" maxValue="29"/>
    </cacheField>
    <cacheField name="Puntos máximos" numFmtId="0">
      <sharedItems containsSemiMixedTypes="0" containsString="0" containsNumber="1" containsInteger="1" minValue="3" maxValue="36"/>
    </cacheField>
    <cacheField name="Porcentaje encuesta" numFmtId="9">
      <sharedItems containsSemiMixedTypes="0" containsString="0" containsNumber="1" minValue="0.5" maxValue="1"/>
    </cacheField>
    <cacheField name="Porcentaje Máximo" numFmtId="9">
      <sharedItems containsSemiMixedTypes="0" containsString="0" containsNumber="1" containsInteger="1" minValue="1" maxValue="1"/>
    </cacheField>
    <cacheField name="Cargo" numFmtId="9">
      <sharedItems count="7">
        <s v="Director de proyectos"/>
        <s v="Líder gestión administrativa"/>
        <s v="Líder costos y presupuestos"/>
        <s v="Líder gestión humana"/>
        <s v="Líder adquisiciones y compras"/>
        <s v="Gerente PMO"/>
        <s v="Líder contabilidad y tesorería" u="1"/>
      </sharedItems>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dres Fernando Arias Cely" refreshedDate="45052.475845717592" createdVersion="8" refreshedVersion="8" minRefreshableVersion="3" recordCount="8" xr:uid="{00000000-000A-0000-FFFF-FFFF04000000}">
  <cacheSource type="worksheet">
    <worksheetSource ref="C8:H16" sheet="Gráfico autoev desempeño"/>
  </cacheSource>
  <cacheFields count="6">
    <cacheField name="ID" numFmtId="0">
      <sharedItems containsSemiMixedTypes="0" containsString="0" containsNumber="1" containsInteger="1" minValue="1" maxValue="8"/>
    </cacheField>
    <cacheField name="Dominio de desempeño" numFmtId="0">
      <sharedItems count="8">
        <s v="Interesados"/>
        <s v="Equipo"/>
        <s v="Enfoque de desarrollo y cliclo de vida"/>
        <s v="Planificación"/>
        <s v="Trabajo del proyecto"/>
        <s v="Entrega"/>
        <s v="Medición"/>
        <s v="Incertidumbre"/>
      </sharedItems>
    </cacheField>
    <cacheField name="Puntos suma" numFmtId="0">
      <sharedItems containsSemiMixedTypes="0" containsString="0" containsNumber="1" containsInteger="1" minValue="18" maxValue="76"/>
    </cacheField>
    <cacheField name="Puntos máximos" numFmtId="0">
      <sharedItems containsSemiMixedTypes="0" containsString="0" containsNumber="1" containsInteger="1" minValue="24" maxValue="96"/>
    </cacheField>
    <cacheField name="Porcentaje encuesta" numFmtId="9">
      <sharedItems containsSemiMixedTypes="0" containsString="0" containsNumber="1" minValue="0.72222222222222221" maxValue="0.83333333333333337"/>
    </cacheField>
    <cacheField name="Porcentaje Máximo" numFmtId="9">
      <sharedItems containsSemiMixedTypes="0" containsString="0" containsNumber="1" containsInteger="1" minValue="1" maxValue="1"/>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jo" refreshedDate="45087.923431944444" createdVersion="8" refreshedVersion="6" minRefreshableVersion="3" recordCount="30" xr:uid="{00000000-000A-0000-FFFF-FFFF07000000}">
  <cacheSource type="worksheet">
    <worksheetSource ref="D46:J76" sheet="Gráficos Autoevaluación OPM3"/>
  </cacheSource>
  <cacheFields count="7">
    <cacheField name="Proceso" numFmtId="0">
      <sharedItems count="5">
        <s v="Estandarización"/>
        <s v="Medición"/>
        <s v="Control"/>
        <s v="Mejora"/>
        <s v="General"/>
      </sharedItems>
    </cacheField>
    <cacheField name="Cumplimiento real" numFmtId="9">
      <sharedItems containsSemiMixedTypes="0" containsString="0" containsNumber="1" minValue="0.33333333333333331" maxValue="1"/>
    </cacheField>
    <cacheField name="Cumplimiento máximo" numFmtId="9">
      <sharedItems containsSemiMixedTypes="0" containsString="0" containsNumber="1" containsInteger="1" minValue="1" maxValue="1"/>
    </cacheField>
    <cacheField name="Puntaje real" numFmtId="0">
      <sharedItems containsSemiMixedTypes="0" containsString="0" containsNumber="1" containsInteger="1" minValue="9" maxValue="488"/>
    </cacheField>
    <cacheField name="Puntaje máximo" numFmtId="0">
      <sharedItems containsSemiMixedTypes="0" containsString="0" containsNumber="1" containsInteger="1" minValue="24" maxValue="585"/>
    </cacheField>
    <cacheField name="Grado de madurez organizacional en la gestión de proyectos" numFmtId="0">
      <sharedItems/>
    </cacheField>
    <cacheField name="Rol en la empresa" numFmtId="0">
      <sharedItems count="9">
        <s v="Directores de proyectos"/>
        <s v="Líder gestión administrativas"/>
        <s v="Líder de gestión costos y presupuestos"/>
        <s v="Líder de gestión humana"/>
        <s v="Líder de adquisiciones / compras"/>
        <s v="Gerente de la PMO"/>
        <s v="Líder de contabilidad y tesorería" u="1"/>
        <s v="Gerente General de Comercializadora S Y E." u="1"/>
        <s v="Gerente General de empresa Mejía y Acevedo S.A.S." u="1"/>
      </sharedItems>
    </cacheField>
  </cacheFields>
  <extLst>
    <ext xmlns:x14="http://schemas.microsoft.com/office/spreadsheetml/2009/9/main" uri="{725AE2AE-9491-48be-B2B4-4EB974FC3084}">
      <x14:pivotCacheDefinition/>
    </ext>
  </extLst>
</pivotCacheDefinition>
</file>

<file path=xl/pivotCache/pivotCacheDefinition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dres Fernando Arias Cely" refreshedDate="45092.963696643521" createdVersion="8" refreshedVersion="8" minRefreshableVersion="3" recordCount="1" xr:uid="{00000000-000A-0000-FFFF-FFFF0F000000}">
  <cacheSource type="worksheet">
    <worksheetSource ref="B257:D258" sheet="Mejores practicas OPM3"/>
  </cacheSource>
  <cacheFields count="3">
    <cacheField name="Puntaje Máximo de PyS" numFmtId="0">
      <sharedItems containsSemiMixedTypes="0" containsString="0" containsNumber="1" containsInteger="1" minValue="3531" maxValue="3531"/>
    </cacheField>
    <cacheField name="Puntaje real" numFmtId="0">
      <sharedItems containsSemiMixedTypes="0" containsString="0" containsNumber="1" containsInteger="1" minValue="2658" maxValue="2658"/>
    </cacheField>
    <cacheField name="Grado de cumplimiento %" numFmtId="9">
      <sharedItems containsSemiMixedTypes="0" containsString="0" containsNumber="1" minValue="0.75276125743415467" maxValue="0.75276125743415467"/>
    </cacheField>
  </cacheFields>
  <extLst>
    <ext xmlns:x14="http://schemas.microsoft.com/office/spreadsheetml/2009/9/main" uri="{725AE2AE-9491-48be-B2B4-4EB974FC3084}">
      <x14:pivotCacheDefinition/>
    </ext>
  </extLst>
</pivotCacheDefinition>
</file>

<file path=xl/pivotCache/pivotCacheDefinition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dres Fernando Arias Cely" refreshedDate="45092.96374259259" createdVersion="8" refreshedVersion="8" minRefreshableVersion="3" recordCount="1" xr:uid="{00000000-000A-0000-FFFF-FFFF11000000}">
  <cacheSource type="worksheet">
    <worksheetSource ref="B229:D230" sheet="Mejores practicas OPM3"/>
  </cacheSource>
  <cacheFields count="3">
    <cacheField name="Puntaje Máximo de PyS" numFmtId="0">
      <sharedItems containsSemiMixedTypes="0" containsString="0" containsNumber="1" containsInteger="1" minValue="1146" maxValue="1146"/>
    </cacheField>
    <cacheField name="Puntaje real" numFmtId="0">
      <sharedItems containsSemiMixedTypes="0" containsString="0" containsNumber="1" containsInteger="1" minValue="918" maxValue="918"/>
    </cacheField>
    <cacheField name="Grado de cumplimiento %" numFmtId="9">
      <sharedItems containsSemiMixedTypes="0" containsString="0" containsNumber="1" minValue="0.80104712041884818" maxValue="0.80104712041884818"/>
    </cacheField>
  </cacheFields>
  <extLst>
    <ext xmlns:x14="http://schemas.microsoft.com/office/spreadsheetml/2009/9/main" uri="{725AE2AE-9491-48be-B2B4-4EB974FC3084}">
      <x14:pivotCacheDefinition/>
    </ext>
  </extLst>
</pivotCacheDefinition>
</file>

<file path=xl/pivotCache/pivotCacheDefinition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dres Fernando Arias Cely" refreshedDate="45092.963817824071" createdVersion="8" refreshedVersion="8" minRefreshableVersion="3" recordCount="1" xr:uid="{00000000-000A-0000-FFFF-FFFF15000000}">
  <cacheSource type="worksheet">
    <worksheetSource ref="B243:D244" sheet="Mejores practicas OPM3"/>
  </cacheSource>
  <cacheFields count="3">
    <cacheField name="Puntaje Máximo de PyS" numFmtId="0">
      <sharedItems containsSemiMixedTypes="0" containsString="0" containsNumber="1" containsInteger="1" minValue="633" maxValue="633"/>
    </cacheField>
    <cacheField name="Puntaje real" numFmtId="0">
      <sharedItems containsSemiMixedTypes="0" containsString="0" containsNumber="1" containsInteger="1" minValue="465" maxValue="465"/>
    </cacheField>
    <cacheField name="Grado de cumplimiento %" numFmtId="9">
      <sharedItems containsSemiMixedTypes="0" containsString="0" containsNumber="1" minValue="0.7345971563981043" maxValue="0.7345971563981043"/>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
  <r>
    <s v="CW 106869"/>
    <s v="EMPRESAS PÚBLICAS DE MEDELLÍN  E.S.P."/>
    <s v="Diagnóstico, diseño, construcción y reposición de redes de acueducto y alcantarillado y obras accesorias, donde EPM presta sus servicios - Grupo 1"/>
    <n v="1095"/>
    <d v="2020-11-24T00:00:00"/>
    <d v="2023-11-24T00:00:00"/>
    <n v="65843021338"/>
    <x v="0"/>
  </r>
  <r>
    <s v="CW 150250"/>
    <s v="EMPRESAS PÚBLICAS DE MEDELLÍN  E.S.P."/>
    <s v="Construcción de la red de conducción, obras complementarias y demás redes conexas en el área de influencia para el proyecto de Expansión Conducción Machado Volador. Grupo 1"/>
    <n v="420"/>
    <d v="2021-12-16T00:00:00"/>
    <d v="2023-02-09T00:00:00"/>
    <n v="39312518308"/>
    <x v="1"/>
  </r>
  <r>
    <s v="CW 170741"/>
    <s v="EMPRESAS PÚBLICAS DE MEDELLÍN  E.S.P."/>
    <s v="Construcción de obras civiles para la conducción de la fase 3 del proyecto expansión circuito Yulimar - Tercera salida Manantiales "/>
    <n v="455"/>
    <d v="2022-04-18T00:00:00"/>
    <d v="2023-07-17T00:00:00"/>
    <n v="31108115449.279999"/>
    <x v="1"/>
  </r>
</pivotCacheRecords>
</file>

<file path=xl/pivotCache/pivotCacheRecords10.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
  <r>
    <n v="723"/>
    <n v="514"/>
    <n v="0.71092669432918398"/>
  </r>
</pivotCacheRecords>
</file>

<file path=xl/pivotCache/pivotCacheRecords1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
  <r>
    <x v="0"/>
    <n v="0.80104712041884818"/>
    <n v="1"/>
  </r>
  <r>
    <x v="1"/>
    <n v="0.7142857142857143"/>
    <n v="1"/>
  </r>
  <r>
    <x v="2"/>
    <n v="0.7345971563981043"/>
    <n v="1"/>
  </r>
  <r>
    <x v="3"/>
    <n v="0.71092669432918398"/>
    <n v="1"/>
  </r>
</pivotCacheRecords>
</file>

<file path=xl/pivotCache/pivotCacheRecords1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
  <r>
    <x v="0"/>
    <n v="1177"/>
  </r>
  <r>
    <x v="1"/>
    <n v="3531"/>
  </r>
  <r>
    <x v="2"/>
    <n v="2658"/>
  </r>
  <r>
    <x v="3"/>
    <n v="0.75276125743415467"/>
  </r>
  <r>
    <x v="4"/>
    <n v="1"/>
  </r>
</pivotCacheRecords>
</file>

<file path=xl/pivotCache/pivotCacheRecords1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
  <r>
    <n v="903"/>
    <n v="645"/>
    <n v="0.7142857142857143"/>
  </r>
</pivotCacheRecords>
</file>

<file path=xl/pivotCache/pivotCacheRecords1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
  <r>
    <x v="0"/>
    <n v="0.82077051926298161"/>
    <n v="1"/>
    <n v="490"/>
    <n v="597"/>
    <s v="Alta"/>
    <x v="0"/>
  </r>
  <r>
    <x v="1"/>
    <n v="0.7337526205450734"/>
    <n v="1"/>
    <n v="350"/>
    <n v="477"/>
    <s v="Alta"/>
    <x v="0"/>
  </r>
  <r>
    <x v="2"/>
    <n v="0.79761904761904767"/>
    <n v="1"/>
    <n v="268"/>
    <n v="336"/>
    <s v="Alta"/>
    <x v="0"/>
  </r>
  <r>
    <x v="3"/>
    <n v="0.82804232804232802"/>
    <n v="1"/>
    <n v="313"/>
    <n v="378"/>
    <s v="Alta"/>
    <x v="0"/>
  </r>
  <r>
    <x v="4"/>
    <n v="0.80021715526601522"/>
    <n v="1"/>
    <n v="1474"/>
    <n v="1842"/>
    <s v="Alta"/>
    <x v="0"/>
  </r>
  <r>
    <x v="0"/>
    <n v="0.60416666666666663"/>
    <n v="1"/>
    <n v="29"/>
    <n v="48"/>
    <s v="Intermedia alta"/>
    <x v="1"/>
  </r>
  <r>
    <x v="1"/>
    <n v="0.16666666666666666"/>
    <n v="1"/>
    <n v="4"/>
    <n v="24"/>
    <s v="Muy baja"/>
    <x v="1"/>
  </r>
  <r>
    <x v="2"/>
    <n v="0.2857142857142857"/>
    <n v="1"/>
    <n v="6"/>
    <n v="21"/>
    <s v="Baja"/>
    <x v="1"/>
  </r>
  <r>
    <x v="3"/>
    <n v="0.40740740740740738"/>
    <n v="1"/>
    <n v="11"/>
    <n v="27"/>
    <s v="Intermedia Baja"/>
    <x v="1"/>
  </r>
  <r>
    <x v="4"/>
    <n v="0.44186046511627908"/>
    <n v="1"/>
    <n v="57"/>
    <n v="129"/>
    <s v="Intermedia Baja"/>
    <x v="1"/>
  </r>
  <r>
    <x v="0"/>
    <n v="0.74242424242424243"/>
    <n v="1"/>
    <n v="98"/>
    <n v="132"/>
    <s v="Alta"/>
    <x v="2"/>
  </r>
  <r>
    <x v="1"/>
    <n v="0.60185185185185186"/>
    <n v="1"/>
    <n v="65"/>
    <n v="108"/>
    <s v="Intermedia alta"/>
    <x v="2"/>
  </r>
  <r>
    <x v="2"/>
    <n v="0.59259259259259256"/>
    <n v="1"/>
    <n v="48"/>
    <n v="81"/>
    <s v="Intermedia alta"/>
    <x v="2"/>
  </r>
  <r>
    <x v="3"/>
    <n v="0.37634408602150538"/>
    <n v="1"/>
    <n v="35"/>
    <n v="93"/>
    <s v="Intermedia Baja"/>
    <x v="2"/>
  </r>
  <r>
    <x v="4"/>
    <n v="0.60606060606060608"/>
    <n v="1"/>
    <n v="260"/>
    <n v="429"/>
    <s v="Intermedia alta"/>
    <x v="2"/>
  </r>
  <r>
    <x v="0"/>
    <n v="0.60606060606060608"/>
    <n v="1"/>
    <n v="60"/>
    <n v="99"/>
    <s v="Intermedia alta"/>
    <x v="3"/>
  </r>
  <r>
    <x v="1"/>
    <n v="0.55555555555555558"/>
    <n v="1"/>
    <n v="50"/>
    <n v="90"/>
    <s v="Intermedia alta"/>
    <x v="3"/>
  </r>
  <r>
    <x v="2"/>
    <n v="0.33333333333333331"/>
    <n v="1"/>
    <n v="16"/>
    <n v="48"/>
    <s v="Intermedia Baja"/>
    <x v="3"/>
  </r>
  <r>
    <x v="3"/>
    <n v="0.33333333333333331"/>
    <n v="1"/>
    <n v="21"/>
    <n v="63"/>
    <s v="Intermedia Baja"/>
    <x v="3"/>
  </r>
  <r>
    <x v="4"/>
    <n v="0.50158730158730158"/>
    <n v="1"/>
    <n v="158"/>
    <n v="315"/>
    <s v="Intermedia alta"/>
    <x v="3"/>
  </r>
  <r>
    <x v="0"/>
    <n v="0.95652173913043481"/>
    <n v="1"/>
    <n v="66"/>
    <n v="69"/>
    <s v="Muy alta"/>
    <x v="4"/>
  </r>
  <r>
    <x v="1"/>
    <n v="0.87179487179487181"/>
    <n v="1"/>
    <n v="34"/>
    <n v="39"/>
    <s v="Muy alta"/>
    <x v="4"/>
  </r>
  <r>
    <x v="2"/>
    <n v="0.96296296296296291"/>
    <n v="1"/>
    <n v="26"/>
    <n v="27"/>
    <s v="Muy alta"/>
    <x v="4"/>
  </r>
  <r>
    <x v="3"/>
    <n v="0.76666666666666672"/>
    <n v="1"/>
    <n v="23"/>
    <n v="30"/>
    <s v="Alta"/>
    <x v="4"/>
  </r>
  <r>
    <x v="4"/>
    <n v="0.9"/>
    <n v="1"/>
    <n v="162"/>
    <n v="180"/>
    <s v="Muy alta"/>
    <x v="4"/>
  </r>
  <r>
    <x v="0"/>
    <n v="0.87064676616915426"/>
    <n v="1"/>
    <n v="175"/>
    <n v="201"/>
    <s v="Muy alta"/>
    <x v="5"/>
  </r>
  <r>
    <x v="1"/>
    <n v="0.8606060606060606"/>
    <n v="1"/>
    <n v="142"/>
    <n v="165"/>
    <s v="Muy alta"/>
    <x v="5"/>
  </r>
  <r>
    <x v="2"/>
    <n v="0.84166666666666667"/>
    <n v="1"/>
    <n v="101"/>
    <n v="120"/>
    <s v="Muy alta"/>
    <x v="5"/>
  </r>
  <r>
    <x v="3"/>
    <n v="0.84090909090909094"/>
    <n v="1"/>
    <n v="111"/>
    <n v="132"/>
    <s v="Muy alta"/>
    <x v="5"/>
  </r>
  <r>
    <x v="4"/>
    <n v="0.86006289308176098"/>
    <n v="1"/>
    <n v="547"/>
    <n v="636"/>
    <s v="Muy alta"/>
    <x v="5"/>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
  <r>
    <x v="0"/>
    <n v="0.4825174825174825"/>
    <n v="1"/>
    <n v="2145"/>
    <n v="1035"/>
    <x v="0"/>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
  <r>
    <s v="Proyectos"/>
    <x v="0"/>
    <n v="0.60398860398860399"/>
    <n v="1"/>
    <n v="351"/>
    <n v="212"/>
    <s v="Intermedia alta"/>
  </r>
  <r>
    <m/>
    <x v="1"/>
    <n v="0.64074074074074072"/>
    <n v="1"/>
    <n v="270"/>
    <n v="173"/>
    <s v="Intermedia alta"/>
  </r>
  <r>
    <m/>
    <x v="2"/>
    <n v="0.64814814814814814"/>
    <n v="1"/>
    <n v="216"/>
    <n v="140"/>
    <s v="Intermedia alta"/>
  </r>
  <r>
    <m/>
    <x v="3"/>
    <n v="0.62962962962962965"/>
    <n v="1"/>
    <n v="243"/>
    <n v="153"/>
    <s v="Intermedia alta"/>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8">
  <r>
    <x v="0"/>
    <n v="21"/>
    <n v="27"/>
    <n v="0.77777777777777779"/>
    <n v="1"/>
    <x v="0"/>
  </r>
  <r>
    <x v="1"/>
    <n v="14"/>
    <n v="18"/>
    <n v="0.77777777777777779"/>
    <n v="1"/>
    <x v="0"/>
  </r>
  <r>
    <x v="2"/>
    <n v="16"/>
    <n v="18"/>
    <n v="0.88888888888888884"/>
    <n v="1"/>
    <x v="0"/>
  </r>
  <r>
    <x v="3"/>
    <n v="21"/>
    <n v="27"/>
    <n v="0.77777777777777779"/>
    <n v="1"/>
    <x v="0"/>
  </r>
  <r>
    <x v="4"/>
    <n v="29"/>
    <n v="36"/>
    <n v="0.80555555555555558"/>
    <n v="1"/>
    <x v="0"/>
  </r>
  <r>
    <x v="5"/>
    <n v="19"/>
    <n v="27"/>
    <n v="0.70370370370370372"/>
    <n v="1"/>
    <x v="0"/>
  </r>
  <r>
    <x v="6"/>
    <n v="6"/>
    <n v="9"/>
    <n v="0.66666666666666663"/>
    <n v="1"/>
    <x v="0"/>
  </r>
  <r>
    <x v="7"/>
    <n v="12"/>
    <n v="18"/>
    <n v="0.66666666666666663"/>
    <n v="1"/>
    <x v="0"/>
  </r>
  <r>
    <x v="0"/>
    <n v="6"/>
    <n v="9"/>
    <n v="0.66666666666666663"/>
    <n v="1"/>
    <x v="1"/>
  </r>
  <r>
    <x v="1"/>
    <n v="4"/>
    <n v="6"/>
    <n v="0.66666666666666663"/>
    <n v="1"/>
    <x v="1"/>
  </r>
  <r>
    <x v="2"/>
    <n v="4"/>
    <n v="6"/>
    <n v="0.66666666666666663"/>
    <n v="1"/>
    <x v="1"/>
  </r>
  <r>
    <x v="3"/>
    <n v="5"/>
    <n v="9"/>
    <n v="0.55555555555555558"/>
    <n v="1"/>
    <x v="1"/>
  </r>
  <r>
    <x v="4"/>
    <n v="6"/>
    <n v="12"/>
    <n v="0.5"/>
    <n v="1"/>
    <x v="1"/>
  </r>
  <r>
    <x v="5"/>
    <n v="6"/>
    <n v="9"/>
    <n v="0.66666666666666663"/>
    <n v="1"/>
    <x v="1"/>
  </r>
  <r>
    <x v="6"/>
    <n v="3"/>
    <n v="3"/>
    <n v="1"/>
    <n v="1"/>
    <x v="1"/>
  </r>
  <r>
    <x v="7"/>
    <n v="5"/>
    <n v="6"/>
    <n v="0.83333333333333337"/>
    <n v="1"/>
    <x v="1"/>
  </r>
  <r>
    <x v="0"/>
    <n v="6"/>
    <n v="9"/>
    <n v="0.66666666666666663"/>
    <n v="1"/>
    <x v="2"/>
  </r>
  <r>
    <x v="1"/>
    <n v="5"/>
    <n v="6"/>
    <n v="0.83333333333333337"/>
    <n v="1"/>
    <x v="2"/>
  </r>
  <r>
    <x v="2"/>
    <n v="4"/>
    <n v="6"/>
    <n v="0.66666666666666663"/>
    <n v="1"/>
    <x v="2"/>
  </r>
  <r>
    <x v="3"/>
    <n v="9"/>
    <n v="9"/>
    <n v="1"/>
    <n v="1"/>
    <x v="2"/>
  </r>
  <r>
    <x v="4"/>
    <n v="9"/>
    <n v="12"/>
    <n v="0.75"/>
    <n v="1"/>
    <x v="2"/>
  </r>
  <r>
    <x v="5"/>
    <n v="7"/>
    <n v="9"/>
    <n v="0.77777777777777779"/>
    <n v="1"/>
    <x v="2"/>
  </r>
  <r>
    <x v="6"/>
    <n v="2"/>
    <n v="3"/>
    <n v="0.66666666666666663"/>
    <n v="1"/>
    <x v="2"/>
  </r>
  <r>
    <x v="7"/>
    <n v="5"/>
    <n v="6"/>
    <n v="0.83333333333333337"/>
    <n v="1"/>
    <x v="2"/>
  </r>
  <r>
    <x v="0"/>
    <n v="6"/>
    <n v="9"/>
    <n v="0.66666666666666663"/>
    <n v="1"/>
    <x v="3"/>
  </r>
  <r>
    <x v="1"/>
    <n v="5"/>
    <n v="6"/>
    <n v="0.83333333333333337"/>
    <n v="1"/>
    <x v="3"/>
  </r>
  <r>
    <x v="2"/>
    <n v="4"/>
    <n v="6"/>
    <n v="0.66666666666666663"/>
    <n v="1"/>
    <x v="3"/>
  </r>
  <r>
    <x v="3"/>
    <n v="7"/>
    <n v="9"/>
    <n v="0.77777777777777779"/>
    <n v="1"/>
    <x v="3"/>
  </r>
  <r>
    <x v="4"/>
    <n v="11"/>
    <n v="12"/>
    <n v="0.91666666666666663"/>
    <n v="1"/>
    <x v="3"/>
  </r>
  <r>
    <x v="5"/>
    <n v="9"/>
    <n v="9"/>
    <n v="1"/>
    <n v="1"/>
    <x v="3"/>
  </r>
  <r>
    <x v="6"/>
    <n v="3"/>
    <n v="3"/>
    <n v="1"/>
    <n v="1"/>
    <x v="3"/>
  </r>
  <r>
    <x v="7"/>
    <n v="5"/>
    <n v="6"/>
    <n v="0.83333333333333337"/>
    <n v="1"/>
    <x v="3"/>
  </r>
  <r>
    <x v="0"/>
    <n v="7"/>
    <n v="9"/>
    <n v="0.77777777777777779"/>
    <n v="1"/>
    <x v="4"/>
  </r>
  <r>
    <x v="1"/>
    <n v="5"/>
    <n v="6"/>
    <n v="0.83333333333333337"/>
    <n v="1"/>
    <x v="4"/>
  </r>
  <r>
    <x v="2"/>
    <n v="6"/>
    <n v="6"/>
    <n v="1"/>
    <n v="1"/>
    <x v="4"/>
  </r>
  <r>
    <x v="3"/>
    <n v="8"/>
    <n v="9"/>
    <n v="0.88888888888888884"/>
    <n v="1"/>
    <x v="4"/>
  </r>
  <r>
    <x v="4"/>
    <n v="11"/>
    <n v="12"/>
    <n v="0.91666666666666663"/>
    <n v="1"/>
    <x v="4"/>
  </r>
  <r>
    <x v="5"/>
    <n v="7"/>
    <n v="9"/>
    <n v="0.77777777777777779"/>
    <n v="1"/>
    <x v="4"/>
  </r>
  <r>
    <x v="6"/>
    <n v="2"/>
    <n v="3"/>
    <n v="0.66666666666666663"/>
    <n v="1"/>
    <x v="4"/>
  </r>
  <r>
    <x v="7"/>
    <n v="6"/>
    <n v="6"/>
    <n v="1"/>
    <n v="1"/>
    <x v="4"/>
  </r>
  <r>
    <x v="0"/>
    <n v="6"/>
    <n v="9"/>
    <n v="0.66666666666666663"/>
    <n v="1"/>
    <x v="5"/>
  </r>
  <r>
    <x v="1"/>
    <n v="4"/>
    <n v="6"/>
    <n v="0.66666666666666663"/>
    <n v="1"/>
    <x v="5"/>
  </r>
  <r>
    <x v="2"/>
    <n v="6"/>
    <n v="6"/>
    <n v="1"/>
    <n v="1"/>
    <x v="5"/>
  </r>
  <r>
    <x v="3"/>
    <n v="7"/>
    <n v="9"/>
    <n v="0.77777777777777779"/>
    <n v="1"/>
    <x v="5"/>
  </r>
  <r>
    <x v="4"/>
    <n v="10"/>
    <n v="12"/>
    <n v="0.83333333333333337"/>
    <n v="1"/>
    <x v="5"/>
  </r>
  <r>
    <x v="5"/>
    <n v="8"/>
    <n v="9"/>
    <n v="0.88888888888888884"/>
    <n v="1"/>
    <x v="5"/>
  </r>
  <r>
    <x v="6"/>
    <n v="2"/>
    <n v="3"/>
    <n v="0.66666666666666663"/>
    <n v="1"/>
    <x v="5"/>
  </r>
  <r>
    <x v="7"/>
    <n v="6"/>
    <n v="6"/>
    <n v="1"/>
    <n v="1"/>
    <x v="5"/>
  </r>
</pivotCacheRecords>
</file>

<file path=xl/pivotCache/pivotCacheRecords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8">
  <r>
    <n v="1"/>
    <x v="0"/>
    <n v="52"/>
    <n v="72"/>
    <n v="0.72222222222222221"/>
    <n v="1"/>
  </r>
  <r>
    <n v="2"/>
    <x v="1"/>
    <n v="37"/>
    <n v="48"/>
    <n v="0.77083333333333337"/>
    <n v="1"/>
  </r>
  <r>
    <n v="3"/>
    <x v="2"/>
    <n v="40"/>
    <n v="48"/>
    <n v="0.83333333333333337"/>
    <n v="1"/>
  </r>
  <r>
    <n v="4"/>
    <x v="3"/>
    <n v="57"/>
    <n v="72"/>
    <n v="0.79166666666666663"/>
    <n v="1"/>
  </r>
  <r>
    <n v="5"/>
    <x v="4"/>
    <n v="76"/>
    <n v="96"/>
    <n v="0.79166666666666663"/>
    <n v="1"/>
  </r>
  <r>
    <n v="6"/>
    <x v="5"/>
    <n v="56"/>
    <n v="72"/>
    <n v="0.77777777777777779"/>
    <n v="1"/>
  </r>
  <r>
    <n v="7"/>
    <x v="6"/>
    <n v="18"/>
    <n v="24"/>
    <n v="0.75"/>
    <n v="1"/>
  </r>
  <r>
    <n v="8"/>
    <x v="7"/>
    <n v="39"/>
    <n v="48"/>
    <n v="0.8125"/>
    <n v="1"/>
  </r>
</pivotCacheRecords>
</file>

<file path=xl/pivotCache/pivotCacheRecords6.xml><?xml version="1.0" encoding="utf-8"?>
<pivotCacheRecords xmlns="http://schemas.openxmlformats.org/spreadsheetml/2006/main" xmlns:r="http://schemas.openxmlformats.org/officeDocument/2006/relationships" count="30">
  <r>
    <x v="0"/>
    <n v="0.82051282051282048"/>
    <n v="1"/>
    <n v="96"/>
    <n v="117"/>
    <s v="Alta"/>
    <x v="0"/>
  </r>
  <r>
    <x v="1"/>
    <n v="0.87777777777777777"/>
    <n v="1"/>
    <n v="79"/>
    <n v="90"/>
    <s v="Muy alta"/>
    <x v="0"/>
  </r>
  <r>
    <x v="2"/>
    <n v="0.81944444444444442"/>
    <n v="1"/>
    <n v="59"/>
    <n v="72"/>
    <s v="Alta"/>
    <x v="0"/>
  </r>
  <r>
    <x v="3"/>
    <n v="0.85185185185185186"/>
    <n v="1"/>
    <n v="69"/>
    <n v="81"/>
    <s v="Muy alta"/>
    <x v="0"/>
  </r>
  <r>
    <x v="4"/>
    <n v="0.83418803418803422"/>
    <n v="1"/>
    <n v="488"/>
    <n v="585"/>
    <s v="Muy alta"/>
    <x v="0"/>
  </r>
  <r>
    <x v="0"/>
    <n v="0.38461538461538464"/>
    <n v="1"/>
    <n v="15"/>
    <n v="39"/>
    <s v="Intermedia Baja"/>
    <x v="1"/>
  </r>
  <r>
    <x v="1"/>
    <n v="0.33333333333333331"/>
    <n v="1"/>
    <n v="10"/>
    <n v="30"/>
    <s v="Intermedia Baja"/>
    <x v="1"/>
  </r>
  <r>
    <x v="2"/>
    <n v="0.54166666666666663"/>
    <n v="1"/>
    <n v="13"/>
    <n v="24"/>
    <s v="Intermedia alta"/>
    <x v="1"/>
  </r>
  <r>
    <x v="3"/>
    <n v="0.55555555555555558"/>
    <n v="1"/>
    <n v="15"/>
    <n v="27"/>
    <s v="Intermedia alta"/>
    <x v="1"/>
  </r>
  <r>
    <x v="4"/>
    <n v="0.36923076923076925"/>
    <n v="1"/>
    <n v="72"/>
    <n v="195"/>
    <s v="Intermedia Baja"/>
    <x v="1"/>
  </r>
  <r>
    <x v="0"/>
    <n v="0.48717948717948717"/>
    <n v="1"/>
    <n v="19"/>
    <n v="39"/>
    <s v="Intermedia Baja"/>
    <x v="2"/>
  </r>
  <r>
    <x v="1"/>
    <n v="0.9"/>
    <n v="1"/>
    <n v="27"/>
    <n v="30"/>
    <s v="Muy alta"/>
    <x v="2"/>
  </r>
  <r>
    <x v="2"/>
    <n v="0.875"/>
    <n v="1"/>
    <n v="21"/>
    <n v="24"/>
    <s v="Muy alta"/>
    <x v="2"/>
  </r>
  <r>
    <x v="3"/>
    <n v="0.33333333333333331"/>
    <n v="1"/>
    <n v="9"/>
    <n v="27"/>
    <s v="Intermedia Baja"/>
    <x v="2"/>
  </r>
  <r>
    <x v="4"/>
    <n v="0.57948717948717954"/>
    <n v="1"/>
    <n v="113"/>
    <n v="195"/>
    <s v="Intermedia alta"/>
    <x v="2"/>
  </r>
  <r>
    <x v="0"/>
    <n v="0.53846153846153844"/>
    <n v="1"/>
    <n v="21"/>
    <n v="39"/>
    <s v="Intermedia alta"/>
    <x v="3"/>
  </r>
  <r>
    <x v="1"/>
    <n v="0.43333333333333335"/>
    <n v="1"/>
    <n v="13"/>
    <n v="30"/>
    <s v="Intermedia Baja"/>
    <x v="3"/>
  </r>
  <r>
    <x v="2"/>
    <n v="0.41666666666666669"/>
    <n v="1"/>
    <n v="10"/>
    <n v="24"/>
    <s v="Intermedia Baja"/>
    <x v="3"/>
  </r>
  <r>
    <x v="3"/>
    <n v="0.51851851851851849"/>
    <n v="1"/>
    <n v="14"/>
    <n v="27"/>
    <s v="Intermedia alta"/>
    <x v="3"/>
  </r>
  <r>
    <x v="4"/>
    <n v="0.40512820512820513"/>
    <n v="1"/>
    <n v="79"/>
    <n v="195"/>
    <s v="Intermedia Baja"/>
    <x v="3"/>
  </r>
  <r>
    <x v="0"/>
    <n v="0.64102564102564108"/>
    <n v="1"/>
    <n v="25"/>
    <n v="39"/>
    <s v="Intermedia alta"/>
    <x v="4"/>
  </r>
  <r>
    <x v="1"/>
    <n v="0.5"/>
    <n v="1"/>
    <n v="15"/>
    <n v="30"/>
    <s v="Intermedia Baja"/>
    <x v="4"/>
  </r>
  <r>
    <x v="2"/>
    <n v="0.54166666666666663"/>
    <n v="1"/>
    <n v="13"/>
    <n v="24"/>
    <s v="Intermedia alta"/>
    <x v="4"/>
  </r>
  <r>
    <x v="3"/>
    <n v="0.70370370370370372"/>
    <n v="1"/>
    <n v="19"/>
    <n v="27"/>
    <s v="Alta"/>
    <x v="4"/>
  </r>
  <r>
    <x v="4"/>
    <n v="0.49743589743589745"/>
    <n v="1"/>
    <n v="97"/>
    <n v="195"/>
    <s v="Intermedia Baja"/>
    <x v="4"/>
  </r>
  <r>
    <x v="0"/>
    <n v="0.92307692307692313"/>
    <n v="1"/>
    <n v="36"/>
    <n v="39"/>
    <s v="Muy alta"/>
    <x v="5"/>
  </r>
  <r>
    <x v="1"/>
    <n v="0.96666666666666667"/>
    <n v="1"/>
    <n v="29"/>
    <n v="30"/>
    <s v="Muy alta"/>
    <x v="5"/>
  </r>
  <r>
    <x v="2"/>
    <n v="1"/>
    <n v="1"/>
    <n v="24"/>
    <n v="24"/>
    <s v="Muy alta"/>
    <x v="5"/>
  </r>
  <r>
    <x v="3"/>
    <n v="1"/>
    <n v="1"/>
    <n v="27"/>
    <n v="27"/>
    <s v="Muy alta"/>
    <x v="5"/>
  </r>
  <r>
    <x v="4"/>
    <n v="0.9538461538461539"/>
    <n v="1"/>
    <n v="186"/>
    <n v="195"/>
    <s v="Muy alta"/>
    <x v="5"/>
  </r>
</pivotCacheRecords>
</file>

<file path=xl/pivotCache/pivotCacheRecords7.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
  <r>
    <n v="3531"/>
    <n v="2658"/>
    <n v="0.75276125743415467"/>
  </r>
</pivotCacheRecords>
</file>

<file path=xl/pivotCache/pivotCacheRecords8.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
  <r>
    <n v="1146"/>
    <n v="918"/>
    <n v="0.80104712041884818"/>
  </r>
</pivotCacheRecords>
</file>

<file path=xl/pivotCache/pivotCacheRecords9.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
  <r>
    <n v="633"/>
    <n v="465"/>
    <n v="0.734597156398104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1.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10.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14.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3.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2.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300-000000000000}" name="TablaDinámica1" cacheId="4"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chartFormat="11">
  <location ref="L9:N18" firstHeaderRow="0" firstDataRow="1" firstDataCol="1"/>
  <pivotFields count="6">
    <pivotField showAll="0"/>
    <pivotField axis="axisRow" showAll="0">
      <items count="9">
        <item x="2"/>
        <item x="5"/>
        <item x="1"/>
        <item x="7"/>
        <item x="0"/>
        <item x="6"/>
        <item x="3"/>
        <item x="4"/>
        <item t="default"/>
      </items>
    </pivotField>
    <pivotField showAll="0"/>
    <pivotField showAll="0"/>
    <pivotField dataField="1" numFmtId="9" showAll="0"/>
    <pivotField dataField="1" numFmtId="9" showAll="0"/>
  </pivotFields>
  <rowFields count="1">
    <field x="1"/>
  </rowFields>
  <rowItems count="9">
    <i>
      <x/>
    </i>
    <i>
      <x v="1"/>
    </i>
    <i>
      <x v="2"/>
    </i>
    <i>
      <x v="3"/>
    </i>
    <i>
      <x v="4"/>
    </i>
    <i>
      <x v="5"/>
    </i>
    <i>
      <x v="6"/>
    </i>
    <i>
      <x v="7"/>
    </i>
    <i t="grand">
      <x/>
    </i>
  </rowItems>
  <colFields count="1">
    <field x="-2"/>
  </colFields>
  <colItems count="2">
    <i>
      <x/>
    </i>
    <i i="1">
      <x v="1"/>
    </i>
  </colItems>
  <dataFields count="2">
    <dataField name="Suma de Porcentaje encuesta" fld="4" baseField="0" baseItem="0"/>
    <dataField name="Suma de Porcentaje Máximo" fld="5" baseField="0" baseItem="0"/>
  </dataFields>
  <formats count="24">
    <format dxfId="117">
      <pivotArea type="all" dataOnly="0" outline="0" fieldPosition="0"/>
    </format>
    <format dxfId="116">
      <pivotArea outline="0" collapsedLevelsAreSubtotals="1" fieldPosition="0"/>
    </format>
    <format dxfId="115">
      <pivotArea field="1" type="button" dataOnly="0" labelOnly="1" outline="0" axis="axisRow" fieldPosition="0"/>
    </format>
    <format dxfId="114">
      <pivotArea dataOnly="0" labelOnly="1" fieldPosition="0">
        <references count="1">
          <reference field="1" count="0"/>
        </references>
      </pivotArea>
    </format>
    <format dxfId="113">
      <pivotArea dataOnly="0" labelOnly="1" grandRow="1" outline="0" fieldPosition="0"/>
    </format>
    <format dxfId="112">
      <pivotArea dataOnly="0" labelOnly="1" outline="0" fieldPosition="0">
        <references count="1">
          <reference field="4294967294" count="2">
            <x v="0"/>
            <x v="1"/>
          </reference>
        </references>
      </pivotArea>
    </format>
    <format dxfId="111">
      <pivotArea type="all" dataOnly="0" outline="0" fieldPosition="0"/>
    </format>
    <format dxfId="110">
      <pivotArea outline="0" collapsedLevelsAreSubtotals="1" fieldPosition="0"/>
    </format>
    <format dxfId="109">
      <pivotArea field="1" type="button" dataOnly="0" labelOnly="1" outline="0" axis="axisRow" fieldPosition="0"/>
    </format>
    <format dxfId="108">
      <pivotArea dataOnly="0" labelOnly="1" fieldPosition="0">
        <references count="1">
          <reference field="1" count="0"/>
        </references>
      </pivotArea>
    </format>
    <format dxfId="107">
      <pivotArea dataOnly="0" labelOnly="1" grandRow="1" outline="0" fieldPosition="0"/>
    </format>
    <format dxfId="106">
      <pivotArea dataOnly="0" labelOnly="1" outline="0" fieldPosition="0">
        <references count="1">
          <reference field="4294967294" count="2">
            <x v="0"/>
            <x v="1"/>
          </reference>
        </references>
      </pivotArea>
    </format>
    <format dxfId="105">
      <pivotArea type="all" dataOnly="0" outline="0" fieldPosition="0"/>
    </format>
    <format dxfId="104">
      <pivotArea outline="0" collapsedLevelsAreSubtotals="1" fieldPosition="0"/>
    </format>
    <format dxfId="103">
      <pivotArea field="1" type="button" dataOnly="0" labelOnly="1" outline="0" axis="axisRow" fieldPosition="0"/>
    </format>
    <format dxfId="102">
      <pivotArea dataOnly="0" labelOnly="1" fieldPosition="0">
        <references count="1">
          <reference field="1" count="0"/>
        </references>
      </pivotArea>
    </format>
    <format dxfId="101">
      <pivotArea dataOnly="0" labelOnly="1" grandRow="1" outline="0" fieldPosition="0"/>
    </format>
    <format dxfId="100">
      <pivotArea dataOnly="0" labelOnly="1" outline="0" fieldPosition="0">
        <references count="1">
          <reference field="4294967294" count="2">
            <x v="0"/>
            <x v="1"/>
          </reference>
        </references>
      </pivotArea>
    </format>
    <format dxfId="99">
      <pivotArea type="all" dataOnly="0" outline="0" fieldPosition="0"/>
    </format>
    <format dxfId="98">
      <pivotArea outline="0" collapsedLevelsAreSubtotals="1" fieldPosition="0"/>
    </format>
    <format dxfId="97">
      <pivotArea field="1" type="button" dataOnly="0" labelOnly="1" outline="0" axis="axisRow" fieldPosition="0"/>
    </format>
    <format dxfId="96">
      <pivotArea dataOnly="0" labelOnly="1" fieldPosition="0">
        <references count="1">
          <reference field="1" count="0"/>
        </references>
      </pivotArea>
    </format>
    <format dxfId="95">
      <pivotArea dataOnly="0" labelOnly="1" grandRow="1" outline="0" fieldPosition="0"/>
    </format>
    <format dxfId="94">
      <pivotArea dataOnly="0" labelOnly="1" outline="0" fieldPosition="0">
        <references count="1">
          <reference field="4294967294" count="2">
            <x v="0"/>
            <x v="1"/>
          </reference>
        </references>
      </pivotArea>
    </format>
  </formats>
  <chartFormats count="10">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1">
          <reference field="4294967294" count="1" selected="0">
            <x v="1"/>
          </reference>
        </references>
      </pivotArea>
    </chartFormat>
    <chartFormat chart="0" format="2">
      <pivotArea type="data" outline="0" fieldPosition="0">
        <references count="2">
          <reference field="4294967294" count="1" selected="0">
            <x v="0"/>
          </reference>
          <reference field="1" count="1" selected="0">
            <x v="4"/>
          </reference>
        </references>
      </pivotArea>
    </chartFormat>
    <chartFormat chart="0" format="3">
      <pivotArea type="data" outline="0" fieldPosition="0">
        <references count="2">
          <reference field="4294967294" count="1" selected="0">
            <x v="0"/>
          </reference>
          <reference field="1" count="1" selected="0">
            <x v="5"/>
          </reference>
        </references>
      </pivotArea>
    </chartFormat>
    <chartFormat chart="0" format="4">
      <pivotArea type="data" outline="0" fieldPosition="0">
        <references count="2">
          <reference field="4294967294" count="1" selected="0">
            <x v="0"/>
          </reference>
          <reference field="1" count="1" selected="0">
            <x v="6"/>
          </reference>
        </references>
      </pivotArea>
    </chartFormat>
    <chartFormat chart="0" format="5">
      <pivotArea type="data" outline="0" fieldPosition="0">
        <references count="2">
          <reference field="4294967294" count="1" selected="0">
            <x v="0"/>
          </reference>
          <reference field="1" count="1" selected="0">
            <x v="2"/>
          </reference>
        </references>
      </pivotArea>
    </chartFormat>
    <chartFormat chart="0" format="6">
      <pivotArea type="data" outline="0" fieldPosition="0">
        <references count="2">
          <reference field="4294967294" count="1" selected="0">
            <x v="0"/>
          </reference>
          <reference field="1" count="1" selected="0">
            <x v="1"/>
          </reference>
        </references>
      </pivotArea>
    </chartFormat>
    <chartFormat chart="0" format="7">
      <pivotArea type="data" outline="0" fieldPosition="0">
        <references count="2">
          <reference field="4294967294" count="1" selected="0">
            <x v="0"/>
          </reference>
          <reference field="1" count="1" selected="0">
            <x v="0"/>
          </reference>
        </references>
      </pivotArea>
    </chartFormat>
    <chartFormat chart="0" format="8">
      <pivotArea type="data" outline="0" fieldPosition="0">
        <references count="2">
          <reference field="4294967294" count="1" selected="0">
            <x v="0"/>
          </reference>
          <reference field="1" count="1" selected="0">
            <x v="7"/>
          </reference>
        </references>
      </pivotArea>
    </chartFormat>
    <chartFormat chart="0" format="9">
      <pivotArea type="data" outline="0" fieldPosition="0">
        <references count="2">
          <reference field="4294967294" count="1" selected="0">
            <x v="0"/>
          </reference>
          <reference field="1" count="1" selected="0">
            <x v="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00000000-0007-0000-0A00-000002000000}" name="TablaDinámica11" cacheId="1"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chartFormat="5">
  <location ref="AD3:AF6" firstHeaderRow="0" firstDataRow="1" firstDataCol="1"/>
  <pivotFields count="6">
    <pivotField axis="axisRow" showAll="0">
      <items count="2">
        <item x="0"/>
        <item t="default"/>
      </items>
    </pivotField>
    <pivotField dataField="1" numFmtId="9" showAll="0"/>
    <pivotField dataField="1" numFmtId="9" showAll="0"/>
    <pivotField showAll="0"/>
    <pivotField showAll="0"/>
    <pivotField axis="axisRow" showAll="0">
      <items count="3">
        <item m="1" x="1"/>
        <item x="0"/>
        <item t="default"/>
      </items>
    </pivotField>
  </pivotFields>
  <rowFields count="2">
    <field x="0"/>
    <field x="5"/>
  </rowFields>
  <rowItems count="3">
    <i>
      <x/>
    </i>
    <i r="1">
      <x v="1"/>
    </i>
    <i t="grand">
      <x/>
    </i>
  </rowItems>
  <colFields count="1">
    <field x="-2"/>
  </colFields>
  <colItems count="2">
    <i>
      <x/>
    </i>
    <i i="1">
      <x v="1"/>
    </i>
  </colItems>
  <dataFields count="2">
    <dataField name="Suma de % Cumplimiento" fld="1" baseField="0" baseItem="0"/>
    <dataField name="Suma de % Cumplimiento Max" fld="2" baseField="0" baseItem="0"/>
  </dataFields>
  <chartFormats count="3">
    <chartFormat chart="4" format="6" series="1">
      <pivotArea type="data" outline="0" fieldPosition="0">
        <references count="1">
          <reference field="4294967294" count="1" selected="0">
            <x v="0"/>
          </reference>
        </references>
      </pivotArea>
    </chartFormat>
    <chartFormat chart="4" format="7">
      <pivotArea type="data" outline="0" fieldPosition="0">
        <references count="3">
          <reference field="4294967294" count="1" selected="0">
            <x v="0"/>
          </reference>
          <reference field="0" count="1" selected="0">
            <x v="0"/>
          </reference>
          <reference field="5" count="1" selected="0">
            <x v="0"/>
          </reference>
        </references>
      </pivotArea>
    </chartFormat>
    <chartFormat chart="4" format="8"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00000000-0007-0000-0A00-000007000000}" name="TablaDinámica6" cacheId="26"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chartFormat="11">
  <location ref="R3:T8" firstHeaderRow="0" firstDataRow="1" firstDataCol="1"/>
  <pivotFields count="3">
    <pivotField axis="axisRow" showAll="0">
      <items count="5">
        <item x="2"/>
        <item x="0"/>
        <item x="1"/>
        <item x="3"/>
        <item t="default"/>
      </items>
    </pivotField>
    <pivotField dataField="1" numFmtId="9" showAll="0"/>
    <pivotField dataField="1" numFmtId="9" showAll="0"/>
  </pivotFields>
  <rowFields count="1">
    <field x="0"/>
  </rowFields>
  <rowItems count="5">
    <i>
      <x/>
    </i>
    <i>
      <x v="1"/>
    </i>
    <i>
      <x v="2"/>
    </i>
    <i>
      <x v="3"/>
    </i>
    <i t="grand">
      <x/>
    </i>
  </rowItems>
  <colFields count="1">
    <field x="-2"/>
  </colFields>
  <colItems count="2">
    <i>
      <x/>
    </i>
    <i i="1">
      <x v="1"/>
    </i>
  </colItems>
  <dataFields count="2">
    <dataField name="Suma de Cumplimiento real" fld="1" baseField="0" baseItem="0"/>
    <dataField name="Suma de Cumplimiento máximo" fld="2" baseField="0" baseItem="0"/>
  </dataFields>
  <chartFormats count="4">
    <chartFormat chart="2" format="3" series="1">
      <pivotArea type="data" outline="0" fieldPosition="0">
        <references count="1">
          <reference field="4294967294" count="1" selected="0">
            <x v="0"/>
          </reference>
        </references>
      </pivotArea>
    </chartFormat>
    <chartFormat chart="0" format="1" series="1">
      <pivotArea type="data" outline="0" fieldPosition="0">
        <references count="1">
          <reference field="4294967294" count="1" selected="0">
            <x v="0"/>
          </reference>
        </references>
      </pivotArea>
    </chartFormat>
    <chartFormat chart="2" format="4" series="1">
      <pivotArea type="data" outline="0" fieldPosition="0">
        <references count="1">
          <reference field="4294967294" count="1" selected="0">
            <x v="1"/>
          </reference>
        </references>
      </pivotArea>
    </chartFormat>
    <chartFormat chart="0" format="2"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00000000-0007-0000-0A00-000005000000}" name="TablaDinámica4" cacheId="23"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chartFormat="10">
  <location ref="L3:N4" firstHeaderRow="0" firstDataRow="1" firstDataCol="0"/>
  <pivotFields count="3">
    <pivotField dataField="1" showAll="0"/>
    <pivotField dataField="1" showAll="0"/>
    <pivotField dataField="1" numFmtId="9" showAll="0"/>
  </pivotFields>
  <rowItems count="1">
    <i/>
  </rowItems>
  <colFields count="1">
    <field x="-2"/>
  </colFields>
  <colItems count="3">
    <i>
      <x/>
    </i>
    <i i="1">
      <x v="1"/>
    </i>
    <i i="2">
      <x v="2"/>
    </i>
  </colItems>
  <dataFields count="3">
    <dataField name="Suma de Puntaje Máximo de PyS" fld="0" baseField="0" baseItem="0"/>
    <dataField name="Suma de Puntaje real" fld="1" baseField="0" baseItem="0"/>
    <dataField name="Suma de Grado de cumplimiento %" fld="2" baseField="0" baseItem="0"/>
  </dataFields>
  <chartFormats count="4">
    <chartFormat chart="0" format="1" series="1">
      <pivotArea type="data" outline="0" fieldPosition="0">
        <references count="1">
          <reference field="4294967294" count="1" selected="0">
            <x v="0"/>
          </reference>
        </references>
      </pivotArea>
    </chartFormat>
    <chartFormat chart="0" format="2" series="1">
      <pivotArea type="data" outline="0" fieldPosition="0">
        <references count="1">
          <reference field="4294967294" count="1" selected="0">
            <x v="1"/>
          </reference>
        </references>
      </pivotArea>
    </chartFormat>
    <chartFormat chart="0" format="3" series="1">
      <pivotArea type="data" outline="0" fieldPosition="0">
        <references count="1">
          <reference field="4294967294" count="1" selected="0">
            <x v="2"/>
          </reference>
        </references>
      </pivotArea>
    </chartFormat>
    <chartFormat chart="0" format="4">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00000000-0007-0000-0A00-000009000000}" name="TablaDinámica8" cacheId="2"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chartFormat="5">
  <location ref="Y3:AA8" firstHeaderRow="0" firstDataRow="1" firstDataCol="1"/>
  <pivotFields count="7">
    <pivotField showAll="0"/>
    <pivotField axis="axisRow" showAll="0">
      <items count="5">
        <item x="2"/>
        <item x="0"/>
        <item x="1"/>
        <item x="3"/>
        <item t="default"/>
      </items>
    </pivotField>
    <pivotField dataField="1" numFmtId="9" showAll="0"/>
    <pivotField dataField="1" numFmtId="9" showAll="0"/>
    <pivotField showAll="0"/>
    <pivotField showAll="0"/>
    <pivotField showAll="0"/>
  </pivotFields>
  <rowFields count="1">
    <field x="1"/>
  </rowFields>
  <rowItems count="5">
    <i>
      <x/>
    </i>
    <i>
      <x v="1"/>
    </i>
    <i>
      <x v="2"/>
    </i>
    <i>
      <x v="3"/>
    </i>
    <i t="grand">
      <x/>
    </i>
  </rowItems>
  <colFields count="1">
    <field x="-2"/>
  </colFields>
  <colItems count="2">
    <i>
      <x/>
    </i>
    <i i="1">
      <x v="1"/>
    </i>
  </colItems>
  <dataFields count="2">
    <dataField name="Suma de % Cumplimiento" fld="2" baseField="0" baseItem="0"/>
    <dataField name="Suma de % Cumplimiento Max" fld="3" baseField="0" baseItem="0"/>
  </dataFields>
  <chartFormats count="2">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00000000-0007-0000-0C00-000000000000}" name="TablaDinámica8" cacheId="44"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chartFormat="7">
  <location ref="B48:C84" firstHeaderRow="1" firstDataRow="1" firstDataCol="1"/>
  <pivotFields count="7">
    <pivotField axis="axisRow" showAll="0">
      <items count="6">
        <item x="2"/>
        <item x="0"/>
        <item x="4"/>
        <item x="1"/>
        <item x="3"/>
        <item t="default"/>
      </items>
    </pivotField>
    <pivotField dataField="1" showAll="0"/>
    <pivotField numFmtId="9" showAll="0"/>
    <pivotField showAll="0"/>
    <pivotField showAll="0"/>
    <pivotField showAll="0"/>
    <pivotField axis="axisRow" showAll="0">
      <items count="10">
        <item x="0"/>
        <item x="5"/>
        <item m="1" x="8"/>
        <item m="1" x="7"/>
        <item x="4"/>
        <item m="1" x="6"/>
        <item x="2"/>
        <item x="3"/>
        <item x="1"/>
        <item t="default"/>
      </items>
    </pivotField>
  </pivotFields>
  <rowFields count="2">
    <field x="0"/>
    <field x="6"/>
  </rowFields>
  <rowItems count="36">
    <i>
      <x/>
    </i>
    <i r="1">
      <x/>
    </i>
    <i r="1">
      <x v="1"/>
    </i>
    <i r="1">
      <x v="4"/>
    </i>
    <i r="1">
      <x v="6"/>
    </i>
    <i r="1">
      <x v="7"/>
    </i>
    <i r="1">
      <x v="8"/>
    </i>
    <i>
      <x v="1"/>
    </i>
    <i r="1">
      <x/>
    </i>
    <i r="1">
      <x v="1"/>
    </i>
    <i r="1">
      <x v="4"/>
    </i>
    <i r="1">
      <x v="6"/>
    </i>
    <i r="1">
      <x v="7"/>
    </i>
    <i r="1">
      <x v="8"/>
    </i>
    <i>
      <x v="2"/>
    </i>
    <i r="1">
      <x/>
    </i>
    <i r="1">
      <x v="1"/>
    </i>
    <i r="1">
      <x v="4"/>
    </i>
    <i r="1">
      <x v="6"/>
    </i>
    <i r="1">
      <x v="7"/>
    </i>
    <i r="1">
      <x v="8"/>
    </i>
    <i>
      <x v="3"/>
    </i>
    <i r="1">
      <x/>
    </i>
    <i r="1">
      <x v="1"/>
    </i>
    <i r="1">
      <x v="4"/>
    </i>
    <i r="1">
      <x v="6"/>
    </i>
    <i r="1">
      <x v="7"/>
    </i>
    <i r="1">
      <x v="8"/>
    </i>
    <i>
      <x v="4"/>
    </i>
    <i r="1">
      <x/>
    </i>
    <i r="1">
      <x v="1"/>
    </i>
    <i r="1">
      <x v="4"/>
    </i>
    <i r="1">
      <x v="6"/>
    </i>
    <i r="1">
      <x v="7"/>
    </i>
    <i r="1">
      <x v="8"/>
    </i>
    <i t="grand">
      <x/>
    </i>
  </rowItems>
  <colItems count="1">
    <i/>
  </colItems>
  <dataFields count="1">
    <dataField name="Suma de Cumplimiento real" fld="1" baseField="0" baseItem="0" numFmtId="9"/>
  </dataFields>
  <formats count="9">
    <format dxfId="26">
      <pivotArea outline="0" collapsedLevelsAreSubtotals="1" fieldPosition="0"/>
    </format>
    <format dxfId="25">
      <pivotArea outline="0" collapsedLevelsAreSubtotals="1" fieldPosition="0"/>
    </format>
    <format dxfId="24">
      <pivotArea outline="0" collapsedLevelsAreSubtotals="1" fieldPosition="0"/>
    </format>
    <format dxfId="23">
      <pivotArea type="all" dataOnly="0" outline="0" fieldPosition="0"/>
    </format>
    <format dxfId="22">
      <pivotArea outline="0" collapsedLevelsAreSubtotals="1" fieldPosition="0"/>
    </format>
    <format dxfId="21">
      <pivotArea field="0" type="button" dataOnly="0" labelOnly="1" outline="0" axis="axisRow" fieldPosition="0"/>
    </format>
    <format dxfId="20">
      <pivotArea dataOnly="0" labelOnly="1" fieldPosition="0">
        <references count="1">
          <reference field="0" count="0"/>
        </references>
      </pivotArea>
    </format>
    <format dxfId="19">
      <pivotArea dataOnly="0" labelOnly="1" grandRow="1" outline="0" fieldPosition="0"/>
    </format>
    <format dxfId="18">
      <pivotArea dataOnly="0" labelOnly="1" outline="0" axis="axisValues" fieldPosition="0"/>
    </format>
  </formats>
  <chartFormats count="31">
    <chartFormat chart="0" format="0" series="1">
      <pivotArea type="data" outline="0" fieldPosition="0">
        <references count="1">
          <reference field="4294967294" count="1" selected="0">
            <x v="0"/>
          </reference>
        </references>
      </pivotArea>
    </chartFormat>
    <chartFormat chart="0" format="1">
      <pivotArea type="data" outline="0" fieldPosition="0">
        <references count="3">
          <reference field="4294967294" count="1" selected="0">
            <x v="0"/>
          </reference>
          <reference field="0" count="1" selected="0">
            <x v="0"/>
          </reference>
          <reference field="6" count="1" selected="0">
            <x v="8"/>
          </reference>
        </references>
      </pivotArea>
    </chartFormat>
    <chartFormat chart="0" format="2">
      <pivotArea type="data" outline="0" fieldPosition="0">
        <references count="3">
          <reference field="4294967294" count="1" selected="0">
            <x v="0"/>
          </reference>
          <reference field="0" count="1" selected="0">
            <x v="0"/>
          </reference>
          <reference field="6" count="1" selected="0">
            <x v="7"/>
          </reference>
        </references>
      </pivotArea>
    </chartFormat>
    <chartFormat chart="0" format="3">
      <pivotArea type="data" outline="0" fieldPosition="0">
        <references count="3">
          <reference field="4294967294" count="1" selected="0">
            <x v="0"/>
          </reference>
          <reference field="0" count="1" selected="0">
            <x v="0"/>
          </reference>
          <reference field="6" count="1" selected="0">
            <x v="6"/>
          </reference>
        </references>
      </pivotArea>
    </chartFormat>
    <chartFormat chart="0" format="4">
      <pivotArea type="data" outline="0" fieldPosition="0">
        <references count="3">
          <reference field="4294967294" count="1" selected="0">
            <x v="0"/>
          </reference>
          <reference field="0" count="1" selected="0">
            <x v="1"/>
          </reference>
          <reference field="6" count="1" selected="0">
            <x v="7"/>
          </reference>
        </references>
      </pivotArea>
    </chartFormat>
    <chartFormat chart="0" format="5">
      <pivotArea type="data" outline="0" fieldPosition="0">
        <references count="3">
          <reference field="4294967294" count="1" selected="0">
            <x v="0"/>
          </reference>
          <reference field="0" count="1" selected="0">
            <x v="1"/>
          </reference>
          <reference field="6" count="1" selected="0">
            <x v="8"/>
          </reference>
        </references>
      </pivotArea>
    </chartFormat>
    <chartFormat chart="0" format="6">
      <pivotArea type="data" outline="0" fieldPosition="0">
        <references count="3">
          <reference field="4294967294" count="1" selected="0">
            <x v="0"/>
          </reference>
          <reference field="0" count="1" selected="0">
            <x v="0"/>
          </reference>
          <reference field="6" count="1" selected="0">
            <x v="1"/>
          </reference>
        </references>
      </pivotArea>
    </chartFormat>
    <chartFormat chart="0" format="7">
      <pivotArea type="data" outline="0" fieldPosition="0">
        <references count="3">
          <reference field="4294967294" count="1" selected="0">
            <x v="0"/>
          </reference>
          <reference field="0" count="1" selected="0">
            <x v="1"/>
          </reference>
          <reference field="6" count="1" selected="0">
            <x v="1"/>
          </reference>
        </references>
      </pivotArea>
    </chartFormat>
    <chartFormat chart="0" format="8">
      <pivotArea type="data" outline="0" fieldPosition="0">
        <references count="3">
          <reference field="4294967294" count="1" selected="0">
            <x v="0"/>
          </reference>
          <reference field="0" count="1" selected="0">
            <x v="1"/>
          </reference>
          <reference field="6" count="1" selected="0">
            <x v="6"/>
          </reference>
        </references>
      </pivotArea>
    </chartFormat>
    <chartFormat chart="0" format="9">
      <pivotArea type="data" outline="0" fieldPosition="0">
        <references count="3">
          <reference field="4294967294" count="1" selected="0">
            <x v="0"/>
          </reference>
          <reference field="0" count="1" selected="0">
            <x v="2"/>
          </reference>
          <reference field="6" count="1" selected="0">
            <x v="1"/>
          </reference>
        </references>
      </pivotArea>
    </chartFormat>
    <chartFormat chart="0" format="10">
      <pivotArea type="data" outline="0" fieldPosition="0">
        <references count="3">
          <reference field="4294967294" count="1" selected="0">
            <x v="0"/>
          </reference>
          <reference field="0" count="1" selected="0">
            <x v="2"/>
          </reference>
          <reference field="6" count="1" selected="0">
            <x v="6"/>
          </reference>
        </references>
      </pivotArea>
    </chartFormat>
    <chartFormat chart="0" format="10">
      <pivotArea type="data" outline="0" fieldPosition="0">
        <references count="3">
          <reference field="4294967294" count="1" selected="0">
            <x v="0"/>
          </reference>
          <reference field="0" count="1" selected="0">
            <x v="3"/>
          </reference>
          <reference field="6" count="1" selected="0">
            <x v="1"/>
          </reference>
        </references>
      </pivotArea>
    </chartFormat>
    <chartFormat chart="0" format="11">
      <pivotArea type="data" outline="0" fieldPosition="0">
        <references count="3">
          <reference field="4294967294" count="1" selected="0">
            <x v="0"/>
          </reference>
          <reference field="0" count="1" selected="0">
            <x v="4"/>
          </reference>
          <reference field="6" count="1" selected="0">
            <x v="1"/>
          </reference>
        </references>
      </pivotArea>
    </chartFormat>
    <chartFormat chart="0" format="12">
      <pivotArea type="data" outline="0" fieldPosition="0">
        <references count="3">
          <reference field="4294967294" count="1" selected="0">
            <x v="0"/>
          </reference>
          <reference field="0" count="1" selected="0">
            <x v="3"/>
          </reference>
          <reference field="6" count="1" selected="0">
            <x v="6"/>
          </reference>
        </references>
      </pivotArea>
    </chartFormat>
    <chartFormat chart="0" format="13">
      <pivotArea type="data" outline="0" fieldPosition="0">
        <references count="3">
          <reference field="4294967294" count="1" selected="0">
            <x v="0"/>
          </reference>
          <reference field="0" count="1" selected="0">
            <x v="3"/>
          </reference>
          <reference field="6" count="1" selected="0">
            <x v="7"/>
          </reference>
        </references>
      </pivotArea>
    </chartFormat>
    <chartFormat chart="0" format="14">
      <pivotArea type="data" outline="0" fieldPosition="0">
        <references count="3">
          <reference field="4294967294" count="1" selected="0">
            <x v="0"/>
          </reference>
          <reference field="0" count="1" selected="0">
            <x v="2"/>
          </reference>
          <reference field="6" count="1" selected="0">
            <x v="7"/>
          </reference>
        </references>
      </pivotArea>
    </chartFormat>
    <chartFormat chart="0" format="15">
      <pivotArea type="data" outline="0" fieldPosition="0">
        <references count="3">
          <reference field="4294967294" count="1" selected="0">
            <x v="0"/>
          </reference>
          <reference field="0" count="1" selected="0">
            <x v="3"/>
          </reference>
          <reference field="6" count="1" selected="0">
            <x v="8"/>
          </reference>
        </references>
      </pivotArea>
    </chartFormat>
    <chartFormat chart="0" format="16">
      <pivotArea type="data" outline="0" fieldPosition="0">
        <references count="3">
          <reference field="4294967294" count="1" selected="0">
            <x v="0"/>
          </reference>
          <reference field="0" count="1" selected="0">
            <x v="2"/>
          </reference>
          <reference field="6" count="1" selected="0">
            <x v="8"/>
          </reference>
        </references>
      </pivotArea>
    </chartFormat>
    <chartFormat chart="0" format="17">
      <pivotArea type="data" outline="0" fieldPosition="0">
        <references count="3">
          <reference field="4294967294" count="1" selected="0">
            <x v="0"/>
          </reference>
          <reference field="0" count="1" selected="0">
            <x v="4"/>
          </reference>
          <reference field="6" count="1" selected="0">
            <x v="8"/>
          </reference>
        </references>
      </pivotArea>
    </chartFormat>
    <chartFormat chart="0" format="18">
      <pivotArea type="data" outline="0" fieldPosition="0">
        <references count="3">
          <reference field="4294967294" count="1" selected="0">
            <x v="0"/>
          </reference>
          <reference field="0" count="1" selected="0">
            <x v="4"/>
          </reference>
          <reference field="6" count="1" selected="0">
            <x v="6"/>
          </reference>
        </references>
      </pivotArea>
    </chartFormat>
    <chartFormat chart="0" format="19">
      <pivotArea type="data" outline="0" fieldPosition="0">
        <references count="3">
          <reference field="4294967294" count="1" selected="0">
            <x v="0"/>
          </reference>
          <reference field="0" count="1" selected="0">
            <x v="4"/>
          </reference>
          <reference field="6" count="1" selected="0">
            <x v="7"/>
          </reference>
        </references>
      </pivotArea>
    </chartFormat>
    <chartFormat chart="0" format="20">
      <pivotArea type="data" outline="0" fieldPosition="0">
        <references count="3">
          <reference field="4294967294" count="1" selected="0">
            <x v="0"/>
          </reference>
          <reference field="0" count="1" selected="0">
            <x v="0"/>
          </reference>
          <reference field="6" count="1" selected="0">
            <x v="0"/>
          </reference>
        </references>
      </pivotArea>
    </chartFormat>
    <chartFormat chart="0" format="21">
      <pivotArea type="data" outline="0" fieldPosition="0">
        <references count="3">
          <reference field="4294967294" count="1" selected="0">
            <x v="0"/>
          </reference>
          <reference field="0" count="1" selected="0">
            <x v="1"/>
          </reference>
          <reference field="6" count="1" selected="0">
            <x v="0"/>
          </reference>
        </references>
      </pivotArea>
    </chartFormat>
    <chartFormat chart="0" format="22">
      <pivotArea type="data" outline="0" fieldPosition="0">
        <references count="3">
          <reference field="4294967294" count="1" selected="0">
            <x v="0"/>
          </reference>
          <reference field="0" count="1" selected="0">
            <x v="4"/>
          </reference>
          <reference field="6" count="1" selected="0">
            <x v="0"/>
          </reference>
        </references>
      </pivotArea>
    </chartFormat>
    <chartFormat chart="0" format="23">
      <pivotArea type="data" outline="0" fieldPosition="0">
        <references count="3">
          <reference field="4294967294" count="1" selected="0">
            <x v="0"/>
          </reference>
          <reference field="0" count="1" selected="0">
            <x v="4"/>
          </reference>
          <reference field="6" count="1" selected="0">
            <x v="4"/>
          </reference>
        </references>
      </pivotArea>
    </chartFormat>
    <chartFormat chart="0" format="24">
      <pivotArea type="data" outline="0" fieldPosition="0">
        <references count="3">
          <reference field="4294967294" count="1" selected="0">
            <x v="0"/>
          </reference>
          <reference field="0" count="1" selected="0">
            <x v="3"/>
          </reference>
          <reference field="6" count="1" selected="0">
            <x v="4"/>
          </reference>
        </references>
      </pivotArea>
    </chartFormat>
    <chartFormat chart="0" format="25">
      <pivotArea type="data" outline="0" fieldPosition="0">
        <references count="3">
          <reference field="4294967294" count="1" selected="0">
            <x v="0"/>
          </reference>
          <reference field="0" count="1" selected="0">
            <x v="0"/>
          </reference>
          <reference field="6" count="1" selected="0">
            <x v="4"/>
          </reference>
        </references>
      </pivotArea>
    </chartFormat>
    <chartFormat chart="0" format="26">
      <pivotArea type="data" outline="0" fieldPosition="0">
        <references count="3">
          <reference field="4294967294" count="1" selected="0">
            <x v="0"/>
          </reference>
          <reference field="0" count="1" selected="0">
            <x v="1"/>
          </reference>
          <reference field="6" count="1" selected="0">
            <x v="4"/>
          </reference>
        </references>
      </pivotArea>
    </chartFormat>
    <chartFormat chart="0" format="27">
      <pivotArea type="data" outline="0" fieldPosition="0">
        <references count="3">
          <reference field="4294967294" count="1" selected="0">
            <x v="0"/>
          </reference>
          <reference field="0" count="1" selected="0">
            <x v="2"/>
          </reference>
          <reference field="6" count="1" selected="0">
            <x v="4"/>
          </reference>
        </references>
      </pivotArea>
    </chartFormat>
    <chartFormat chart="0" format="28">
      <pivotArea type="data" outline="0" fieldPosition="0">
        <references count="3">
          <reference field="4294967294" count="1" selected="0">
            <x v="0"/>
          </reference>
          <reference field="0" count="1" selected="0">
            <x v="2"/>
          </reference>
          <reference field="6" count="1" selected="0">
            <x v="0"/>
          </reference>
        </references>
      </pivotArea>
    </chartFormat>
    <chartFormat chart="0" format="29">
      <pivotArea type="data" outline="0" fieldPosition="0">
        <references count="3">
          <reference field="4294967294" count="1" selected="0">
            <x v="0"/>
          </reference>
          <reference field="0" count="1" selected="0">
            <x v="3"/>
          </reference>
          <reference field="6"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900-000000000000}" name="Tabla dinámica3" cacheId="0" applyNumberFormats="0" applyBorderFormats="0" applyFontFormats="0" applyPatternFormats="0" applyAlignmentFormats="0" applyWidthHeightFormats="1" dataCaption="Valores" updatedVersion="8" minRefreshableVersion="3" useAutoFormatting="1" itemPrintTitles="1" createdVersion="4" indent="0" outline="1" outlineData="1" multipleFieldFilters="0" chartFormat="2">
  <location ref="J1:K4" firstHeaderRow="1" firstDataRow="1" firstDataCol="1"/>
  <pivotFields count="8">
    <pivotField showAll="0"/>
    <pivotField showAll="0"/>
    <pivotField showAll="0"/>
    <pivotField showAll="0"/>
    <pivotField numFmtId="15" showAll="0"/>
    <pivotField numFmtId="15" showAll="0"/>
    <pivotField numFmtId="165" showAll="0"/>
    <pivotField axis="axisRow" dataField="1" showAll="0">
      <items count="4">
        <item x="0"/>
        <item m="1" x="2"/>
        <item x="1"/>
        <item t="default"/>
      </items>
    </pivotField>
  </pivotFields>
  <rowFields count="1">
    <field x="7"/>
  </rowFields>
  <rowItems count="3">
    <i>
      <x/>
    </i>
    <i>
      <x v="2"/>
    </i>
    <i t="grand">
      <x/>
    </i>
  </rowItems>
  <colItems count="1">
    <i/>
  </colItems>
  <dataFields count="1">
    <dataField name="Cuenta de ÉXITO?" fld="7" subtotal="count" baseField="0" baseItem="0"/>
  </dataFields>
  <chartFormats count="3">
    <chartFormat chart="1" format="0" series="1">
      <pivotArea type="data" outline="0" fieldPosition="0">
        <references count="1">
          <reference field="4294967294" count="1" selected="0">
            <x v="0"/>
          </reference>
        </references>
      </pivotArea>
    </chartFormat>
    <chartFormat chart="1" format="1">
      <pivotArea type="data" outline="0" fieldPosition="0">
        <references count="2">
          <reference field="4294967294" count="1" selected="0">
            <x v="0"/>
          </reference>
          <reference field="7" count="1" selected="0">
            <x v="0"/>
          </reference>
        </references>
      </pivotArea>
    </chartFormat>
    <chartFormat chart="1" format="2">
      <pivotArea type="data" outline="0" fieldPosition="0">
        <references count="2">
          <reference field="4294967294" count="1" selected="0">
            <x v="0"/>
          </reference>
          <reference field="7"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A00-000001000000}" name="TablaDinámica10" cacheId="3"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chartFormat="2">
  <location ref="AM3:AN58" firstHeaderRow="1" firstDataRow="1" firstDataCol="1"/>
  <pivotFields count="6">
    <pivotField axis="axisRow" showAll="0">
      <items count="9">
        <item x="2"/>
        <item x="5"/>
        <item x="1"/>
        <item x="7"/>
        <item x="0"/>
        <item x="6"/>
        <item x="3"/>
        <item x="4"/>
        <item t="default"/>
      </items>
    </pivotField>
    <pivotField showAll="0"/>
    <pivotField showAll="0"/>
    <pivotField dataField="1" numFmtId="9" showAll="0"/>
    <pivotField numFmtId="9" showAll="0"/>
    <pivotField axis="axisRow" showAll="0">
      <items count="8">
        <item x="0"/>
        <item x="5"/>
        <item x="4"/>
        <item m="1" x="6"/>
        <item x="2"/>
        <item x="1"/>
        <item x="3"/>
        <item t="default"/>
      </items>
    </pivotField>
  </pivotFields>
  <rowFields count="2">
    <field x="5"/>
    <field x="0"/>
  </rowFields>
  <rowItems count="55">
    <i>
      <x/>
    </i>
    <i r="1">
      <x/>
    </i>
    <i r="1">
      <x v="1"/>
    </i>
    <i r="1">
      <x v="2"/>
    </i>
    <i r="1">
      <x v="3"/>
    </i>
    <i r="1">
      <x v="4"/>
    </i>
    <i r="1">
      <x v="5"/>
    </i>
    <i r="1">
      <x v="6"/>
    </i>
    <i r="1">
      <x v="7"/>
    </i>
    <i>
      <x v="1"/>
    </i>
    <i r="1">
      <x/>
    </i>
    <i r="1">
      <x v="1"/>
    </i>
    <i r="1">
      <x v="2"/>
    </i>
    <i r="1">
      <x v="3"/>
    </i>
    <i r="1">
      <x v="4"/>
    </i>
    <i r="1">
      <x v="5"/>
    </i>
    <i r="1">
      <x v="6"/>
    </i>
    <i r="1">
      <x v="7"/>
    </i>
    <i>
      <x v="2"/>
    </i>
    <i r="1">
      <x/>
    </i>
    <i r="1">
      <x v="1"/>
    </i>
    <i r="1">
      <x v="2"/>
    </i>
    <i r="1">
      <x v="3"/>
    </i>
    <i r="1">
      <x v="4"/>
    </i>
    <i r="1">
      <x v="5"/>
    </i>
    <i r="1">
      <x v="6"/>
    </i>
    <i r="1">
      <x v="7"/>
    </i>
    <i>
      <x v="4"/>
    </i>
    <i r="1">
      <x/>
    </i>
    <i r="1">
      <x v="1"/>
    </i>
    <i r="1">
      <x v="2"/>
    </i>
    <i r="1">
      <x v="3"/>
    </i>
    <i r="1">
      <x v="4"/>
    </i>
    <i r="1">
      <x v="5"/>
    </i>
    <i r="1">
      <x v="6"/>
    </i>
    <i r="1">
      <x v="7"/>
    </i>
    <i>
      <x v="5"/>
    </i>
    <i r="1">
      <x/>
    </i>
    <i r="1">
      <x v="1"/>
    </i>
    <i r="1">
      <x v="2"/>
    </i>
    <i r="1">
      <x v="3"/>
    </i>
    <i r="1">
      <x v="4"/>
    </i>
    <i r="1">
      <x v="5"/>
    </i>
    <i r="1">
      <x v="6"/>
    </i>
    <i r="1">
      <x v="7"/>
    </i>
    <i>
      <x v="6"/>
    </i>
    <i r="1">
      <x/>
    </i>
    <i r="1">
      <x v="1"/>
    </i>
    <i r="1">
      <x v="2"/>
    </i>
    <i r="1">
      <x v="3"/>
    </i>
    <i r="1">
      <x v="4"/>
    </i>
    <i r="1">
      <x v="5"/>
    </i>
    <i r="1">
      <x v="6"/>
    </i>
    <i r="1">
      <x v="7"/>
    </i>
    <i t="grand">
      <x/>
    </i>
  </rowItems>
  <colItems count="1">
    <i/>
  </colItems>
  <dataFields count="1">
    <dataField name="Suma de Porcentaje encuesta" fld="3" baseField="0" baseItem="0"/>
  </dataFields>
  <chartFormats count="49">
    <chartFormat chart="0" format="0" series="1">
      <pivotArea type="data" outline="0" fieldPosition="0">
        <references count="1">
          <reference field="4294967294" count="1" selected="0">
            <x v="0"/>
          </reference>
        </references>
      </pivotArea>
    </chartFormat>
    <chartFormat chart="0" format="1">
      <pivotArea type="data" outline="0" fieldPosition="0">
        <references count="3">
          <reference field="4294967294" count="1" selected="0">
            <x v="0"/>
          </reference>
          <reference field="0" count="1" selected="0">
            <x v="0"/>
          </reference>
          <reference field="5" count="1" selected="0">
            <x v="4"/>
          </reference>
        </references>
      </pivotArea>
    </chartFormat>
    <chartFormat chart="0" format="2">
      <pivotArea type="data" outline="0" fieldPosition="0">
        <references count="3">
          <reference field="4294967294" count="1" selected="0">
            <x v="0"/>
          </reference>
          <reference field="0" count="1" selected="0">
            <x v="2"/>
          </reference>
          <reference field="5" count="1" selected="0">
            <x v="4"/>
          </reference>
        </references>
      </pivotArea>
    </chartFormat>
    <chartFormat chart="0" format="3">
      <pivotArea type="data" outline="0" fieldPosition="0">
        <references count="3">
          <reference field="4294967294" count="1" selected="0">
            <x v="0"/>
          </reference>
          <reference field="0" count="1" selected="0">
            <x v="3"/>
          </reference>
          <reference field="5" count="1" selected="0">
            <x v="5"/>
          </reference>
        </references>
      </pivotArea>
    </chartFormat>
    <chartFormat chart="0" format="4">
      <pivotArea type="data" outline="0" fieldPosition="0">
        <references count="3">
          <reference field="4294967294" count="1" selected="0">
            <x v="0"/>
          </reference>
          <reference field="0" count="1" selected="0">
            <x v="5"/>
          </reference>
          <reference field="5" count="1" selected="0">
            <x v="5"/>
          </reference>
        </references>
      </pivotArea>
    </chartFormat>
    <chartFormat chart="0" format="5">
      <pivotArea type="data" outline="0" fieldPosition="0">
        <references count="3">
          <reference field="4294967294" count="1" selected="0">
            <x v="0"/>
          </reference>
          <reference field="0" count="1" selected="0">
            <x v="4"/>
          </reference>
          <reference field="5" count="1" selected="0">
            <x v="4"/>
          </reference>
        </references>
      </pivotArea>
    </chartFormat>
    <chartFormat chart="0" format="6">
      <pivotArea type="data" outline="0" fieldPosition="0">
        <references count="3">
          <reference field="4294967294" count="1" selected="0">
            <x v="0"/>
          </reference>
          <reference field="0" count="1" selected="0">
            <x v="6"/>
          </reference>
          <reference field="5" count="1" selected="0">
            <x v="4"/>
          </reference>
        </references>
      </pivotArea>
    </chartFormat>
    <chartFormat chart="0" format="7">
      <pivotArea type="data" outline="0" fieldPosition="0">
        <references count="3">
          <reference field="4294967294" count="1" selected="0">
            <x v="0"/>
          </reference>
          <reference field="0" count="1" selected="0">
            <x v="0"/>
          </reference>
          <reference field="5" count="1" selected="0">
            <x v="5"/>
          </reference>
        </references>
      </pivotArea>
    </chartFormat>
    <chartFormat chart="0" format="8">
      <pivotArea type="data" outline="0" fieldPosition="0">
        <references count="3">
          <reference field="4294967294" count="1" selected="0">
            <x v="0"/>
          </reference>
          <reference field="0" count="1" selected="0">
            <x v="1"/>
          </reference>
          <reference field="5" count="1" selected="0">
            <x v="5"/>
          </reference>
        </references>
      </pivotArea>
    </chartFormat>
    <chartFormat chart="0" format="9">
      <pivotArea type="data" outline="0" fieldPosition="0">
        <references count="3">
          <reference field="4294967294" count="1" selected="0">
            <x v="0"/>
          </reference>
          <reference field="0" count="1" selected="0">
            <x v="2"/>
          </reference>
          <reference field="5" count="1" selected="0">
            <x v="5"/>
          </reference>
        </references>
      </pivotArea>
    </chartFormat>
    <chartFormat chart="0" format="10">
      <pivotArea type="data" outline="0" fieldPosition="0">
        <references count="3">
          <reference field="4294967294" count="1" selected="0">
            <x v="0"/>
          </reference>
          <reference field="0" count="1" selected="0">
            <x v="4"/>
          </reference>
          <reference field="5" count="1" selected="0">
            <x v="5"/>
          </reference>
        </references>
      </pivotArea>
    </chartFormat>
    <chartFormat chart="0" format="11">
      <pivotArea type="data" outline="0" fieldPosition="0">
        <references count="3">
          <reference field="4294967294" count="1" selected="0">
            <x v="0"/>
          </reference>
          <reference field="0" count="1" selected="0">
            <x v="6"/>
          </reference>
          <reference field="5" count="1" selected="0">
            <x v="5"/>
          </reference>
        </references>
      </pivotArea>
    </chartFormat>
    <chartFormat chart="0" format="12">
      <pivotArea type="data" outline="0" fieldPosition="0">
        <references count="3">
          <reference field="4294967294" count="1" selected="0">
            <x v="0"/>
          </reference>
          <reference field="0" count="1" selected="0">
            <x v="7"/>
          </reference>
          <reference field="5" count="1" selected="0">
            <x v="5"/>
          </reference>
        </references>
      </pivotArea>
    </chartFormat>
    <chartFormat chart="0" format="13">
      <pivotArea type="data" outline="0" fieldPosition="0">
        <references count="3">
          <reference field="4294967294" count="1" selected="0">
            <x v="0"/>
          </reference>
          <reference field="0" count="1" selected="0">
            <x v="7"/>
          </reference>
          <reference field="5" count="1" selected="0">
            <x v="4"/>
          </reference>
        </references>
      </pivotArea>
    </chartFormat>
    <chartFormat chart="0" format="14">
      <pivotArea type="data" outline="0" fieldPosition="0">
        <references count="3">
          <reference field="4294967294" count="1" selected="0">
            <x v="0"/>
          </reference>
          <reference field="0" count="1" selected="0">
            <x v="0"/>
          </reference>
          <reference field="5" count="1" selected="0">
            <x v="1"/>
          </reference>
        </references>
      </pivotArea>
    </chartFormat>
    <chartFormat chart="0" format="15">
      <pivotArea type="data" outline="0" fieldPosition="0">
        <references count="3">
          <reference field="4294967294" count="1" selected="0">
            <x v="0"/>
          </reference>
          <reference field="0" count="1" selected="0">
            <x v="3"/>
          </reference>
          <reference field="5" count="1" selected="0">
            <x v="1"/>
          </reference>
        </references>
      </pivotArea>
    </chartFormat>
    <chartFormat chart="0" format="16">
      <pivotArea type="data" outline="0" fieldPosition="0">
        <references count="3">
          <reference field="4294967294" count="1" selected="0">
            <x v="0"/>
          </reference>
          <reference field="0" count="1" selected="0">
            <x v="1"/>
          </reference>
          <reference field="5" count="1" selected="0">
            <x v="1"/>
          </reference>
        </references>
      </pivotArea>
    </chartFormat>
    <chartFormat chart="0" format="17">
      <pivotArea type="data" outline="0" fieldPosition="0">
        <references count="3">
          <reference field="4294967294" count="1" selected="0">
            <x v="0"/>
          </reference>
          <reference field="0" count="1" selected="0">
            <x v="7"/>
          </reference>
          <reference field="5" count="1" selected="0">
            <x v="1"/>
          </reference>
        </references>
      </pivotArea>
    </chartFormat>
    <chartFormat chart="0" format="18">
      <pivotArea type="data" outline="0" fieldPosition="0">
        <references count="3">
          <reference field="4294967294" count="1" selected="0">
            <x v="0"/>
          </reference>
          <reference field="0" count="1" selected="0">
            <x v="6"/>
          </reference>
          <reference field="5" count="1" selected="0">
            <x v="1"/>
          </reference>
        </references>
      </pivotArea>
    </chartFormat>
    <chartFormat chart="0" format="19">
      <pivotArea type="data" outline="0" fieldPosition="0">
        <references count="3">
          <reference field="4294967294" count="1" selected="0">
            <x v="0"/>
          </reference>
          <reference field="0" count="1" selected="0">
            <x v="2"/>
          </reference>
          <reference field="5" count="1" selected="0">
            <x v="1"/>
          </reference>
        </references>
      </pivotArea>
    </chartFormat>
    <chartFormat chart="0" format="20">
      <pivotArea type="data" outline="0" fieldPosition="0">
        <references count="3">
          <reference field="4294967294" count="1" selected="0">
            <x v="0"/>
          </reference>
          <reference field="0" count="1" selected="0">
            <x v="4"/>
          </reference>
          <reference field="5" count="1" selected="0">
            <x v="1"/>
          </reference>
        </references>
      </pivotArea>
    </chartFormat>
    <chartFormat chart="0" format="21">
      <pivotArea type="data" outline="0" fieldPosition="0">
        <references count="3">
          <reference field="4294967294" count="1" selected="0">
            <x v="0"/>
          </reference>
          <reference field="0" count="1" selected="0">
            <x v="5"/>
          </reference>
          <reference field="5" count="1" selected="0">
            <x v="1"/>
          </reference>
        </references>
      </pivotArea>
    </chartFormat>
    <chartFormat chart="0" format="22">
      <pivotArea type="data" outline="0" fieldPosition="0">
        <references count="3">
          <reference field="4294967294" count="1" selected="0">
            <x v="0"/>
          </reference>
          <reference field="0" count="1" selected="0">
            <x v="0"/>
          </reference>
          <reference field="5" count="1" selected="0">
            <x v="6"/>
          </reference>
        </references>
      </pivotArea>
    </chartFormat>
    <chartFormat chart="0" format="23">
      <pivotArea type="data" outline="0" fieldPosition="0">
        <references count="3">
          <reference field="4294967294" count="1" selected="0">
            <x v="0"/>
          </reference>
          <reference field="0" count="1" selected="0">
            <x v="6"/>
          </reference>
          <reference field="5" count="1" selected="0">
            <x v="6"/>
          </reference>
        </references>
      </pivotArea>
    </chartFormat>
    <chartFormat chart="0" format="24">
      <pivotArea type="data" outline="0" fieldPosition="0">
        <references count="3">
          <reference field="4294967294" count="1" selected="0">
            <x v="0"/>
          </reference>
          <reference field="0" count="1" selected="0">
            <x v="4"/>
          </reference>
          <reference field="5" count="1" selected="0">
            <x v="6"/>
          </reference>
        </references>
      </pivotArea>
    </chartFormat>
    <chartFormat chart="0" format="25">
      <pivotArea type="data" outline="0" fieldPosition="0">
        <references count="3">
          <reference field="4294967294" count="1" selected="0">
            <x v="0"/>
          </reference>
          <reference field="0" count="1" selected="0">
            <x v="1"/>
          </reference>
          <reference field="5" count="1" selected="0">
            <x v="6"/>
          </reference>
        </references>
      </pivotArea>
    </chartFormat>
    <chartFormat chart="0" format="26">
      <pivotArea type="data" outline="0" fieldPosition="0">
        <references count="3">
          <reference field="4294967294" count="1" selected="0">
            <x v="0"/>
          </reference>
          <reference field="0" count="1" selected="0">
            <x v="2"/>
          </reference>
          <reference field="5" count="1" selected="0">
            <x v="6"/>
          </reference>
        </references>
      </pivotArea>
    </chartFormat>
    <chartFormat chart="0" format="27">
      <pivotArea type="data" outline="0" fieldPosition="0">
        <references count="3">
          <reference field="4294967294" count="1" selected="0">
            <x v="0"/>
          </reference>
          <reference field="0" count="1" selected="0">
            <x v="3"/>
          </reference>
          <reference field="5" count="1" selected="0">
            <x v="6"/>
          </reference>
        </references>
      </pivotArea>
    </chartFormat>
    <chartFormat chart="0" format="28">
      <pivotArea type="data" outline="0" fieldPosition="0">
        <references count="3">
          <reference field="4294967294" count="1" selected="0">
            <x v="0"/>
          </reference>
          <reference field="0" count="1" selected="0">
            <x v="5"/>
          </reference>
          <reference field="5" count="1" selected="0">
            <x v="6"/>
          </reference>
        </references>
      </pivotArea>
    </chartFormat>
    <chartFormat chart="0" format="29">
      <pivotArea type="data" outline="0" fieldPosition="0">
        <references count="3">
          <reference field="4294967294" count="1" selected="0">
            <x v="0"/>
          </reference>
          <reference field="0" count="1" selected="0">
            <x v="7"/>
          </reference>
          <reference field="5" count="1" selected="0">
            <x v="6"/>
          </reference>
        </references>
      </pivotArea>
    </chartFormat>
    <chartFormat chart="0" format="30">
      <pivotArea type="data" outline="0" fieldPosition="0">
        <references count="3">
          <reference field="4294967294" count="1" selected="0">
            <x v="0"/>
          </reference>
          <reference field="0" count="1" selected="0">
            <x v="3"/>
          </reference>
          <reference field="5" count="1" selected="0">
            <x v="4"/>
          </reference>
        </references>
      </pivotArea>
    </chartFormat>
    <chartFormat chart="0" format="31">
      <pivotArea type="data" outline="0" fieldPosition="0">
        <references count="3">
          <reference field="4294967294" count="1" selected="0">
            <x v="0"/>
          </reference>
          <reference field="0" count="1" selected="0">
            <x v="1"/>
          </reference>
          <reference field="5" count="1" selected="0">
            <x v="4"/>
          </reference>
        </references>
      </pivotArea>
    </chartFormat>
    <chartFormat chart="0" format="32">
      <pivotArea type="data" outline="0" fieldPosition="0">
        <references count="3">
          <reference field="4294967294" count="1" selected="0">
            <x v="0"/>
          </reference>
          <reference field="0" count="1" selected="0">
            <x v="5"/>
          </reference>
          <reference field="5" count="1" selected="0">
            <x v="4"/>
          </reference>
        </references>
      </pivotArea>
    </chartFormat>
    <chartFormat chart="0" format="33">
      <pivotArea type="data" outline="0" fieldPosition="0">
        <references count="3">
          <reference field="4294967294" count="1" selected="0">
            <x v="0"/>
          </reference>
          <reference field="0" count="1" selected="0">
            <x v="0"/>
          </reference>
          <reference field="5" count="1" selected="0">
            <x v="0"/>
          </reference>
        </references>
      </pivotArea>
    </chartFormat>
    <chartFormat chart="0" format="34">
      <pivotArea type="data" outline="0" fieldPosition="0">
        <references count="3">
          <reference field="4294967294" count="1" selected="0">
            <x v="0"/>
          </reference>
          <reference field="0" count="1" selected="0">
            <x v="1"/>
          </reference>
          <reference field="5" count="1" selected="0">
            <x v="0"/>
          </reference>
        </references>
      </pivotArea>
    </chartFormat>
    <chartFormat chart="0" format="35">
      <pivotArea type="data" outline="0" fieldPosition="0">
        <references count="3">
          <reference field="4294967294" count="1" selected="0">
            <x v="0"/>
          </reference>
          <reference field="0" count="1" selected="0">
            <x v="2"/>
          </reference>
          <reference field="5" count="1" selected="0">
            <x v="0"/>
          </reference>
        </references>
      </pivotArea>
    </chartFormat>
    <chartFormat chart="0" format="36">
      <pivotArea type="data" outline="0" fieldPosition="0">
        <references count="3">
          <reference field="4294967294" count="1" selected="0">
            <x v="0"/>
          </reference>
          <reference field="0" count="1" selected="0">
            <x v="3"/>
          </reference>
          <reference field="5" count="1" selected="0">
            <x v="0"/>
          </reference>
        </references>
      </pivotArea>
    </chartFormat>
    <chartFormat chart="0" format="37">
      <pivotArea type="data" outline="0" fieldPosition="0">
        <references count="3">
          <reference field="4294967294" count="1" selected="0">
            <x v="0"/>
          </reference>
          <reference field="0" count="1" selected="0">
            <x v="4"/>
          </reference>
          <reference field="5" count="1" selected="0">
            <x v="0"/>
          </reference>
        </references>
      </pivotArea>
    </chartFormat>
    <chartFormat chart="0" format="38">
      <pivotArea type="data" outline="0" fieldPosition="0">
        <references count="3">
          <reference field="4294967294" count="1" selected="0">
            <x v="0"/>
          </reference>
          <reference field="0" count="1" selected="0">
            <x v="5"/>
          </reference>
          <reference field="5" count="1" selected="0">
            <x v="0"/>
          </reference>
        </references>
      </pivotArea>
    </chartFormat>
    <chartFormat chart="0" format="39">
      <pivotArea type="data" outline="0" fieldPosition="0">
        <references count="3">
          <reference field="4294967294" count="1" selected="0">
            <x v="0"/>
          </reference>
          <reference field="0" count="1" selected="0">
            <x v="6"/>
          </reference>
          <reference field="5" count="1" selected="0">
            <x v="0"/>
          </reference>
        </references>
      </pivotArea>
    </chartFormat>
    <chartFormat chart="0" format="40">
      <pivotArea type="data" outline="0" fieldPosition="0">
        <references count="3">
          <reference field="4294967294" count="1" selected="0">
            <x v="0"/>
          </reference>
          <reference field="0" count="1" selected="0">
            <x v="7"/>
          </reference>
          <reference field="5" count="1" selected="0">
            <x v="0"/>
          </reference>
        </references>
      </pivotArea>
    </chartFormat>
    <chartFormat chart="0" format="41">
      <pivotArea type="data" outline="0" fieldPosition="0">
        <references count="3">
          <reference field="4294967294" count="1" selected="0">
            <x v="0"/>
          </reference>
          <reference field="0" count="1" selected="0">
            <x v="0"/>
          </reference>
          <reference field="5" count="1" selected="0">
            <x v="2"/>
          </reference>
        </references>
      </pivotArea>
    </chartFormat>
    <chartFormat chart="0" format="42">
      <pivotArea type="data" outline="0" fieldPosition="0">
        <references count="3">
          <reference field="4294967294" count="1" selected="0">
            <x v="0"/>
          </reference>
          <reference field="0" count="1" selected="0">
            <x v="3"/>
          </reference>
          <reference field="5" count="1" selected="0">
            <x v="2"/>
          </reference>
        </references>
      </pivotArea>
    </chartFormat>
    <chartFormat chart="0" format="43">
      <pivotArea type="data" outline="0" fieldPosition="0">
        <references count="3">
          <reference field="4294967294" count="1" selected="0">
            <x v="0"/>
          </reference>
          <reference field="0" count="1" selected="0">
            <x v="2"/>
          </reference>
          <reference field="5" count="1" selected="0">
            <x v="2"/>
          </reference>
        </references>
      </pivotArea>
    </chartFormat>
    <chartFormat chart="0" format="44">
      <pivotArea type="data" outline="0" fieldPosition="0">
        <references count="3">
          <reference field="4294967294" count="1" selected="0">
            <x v="0"/>
          </reference>
          <reference field="0" count="1" selected="0">
            <x v="6"/>
          </reference>
          <reference field="5" count="1" selected="0">
            <x v="2"/>
          </reference>
        </references>
      </pivotArea>
    </chartFormat>
    <chartFormat chart="0" format="45">
      <pivotArea type="data" outline="0" fieldPosition="0">
        <references count="3">
          <reference field="4294967294" count="1" selected="0">
            <x v="0"/>
          </reference>
          <reference field="0" count="1" selected="0">
            <x v="7"/>
          </reference>
          <reference field="5" count="1" selected="0">
            <x v="2"/>
          </reference>
        </references>
      </pivotArea>
    </chartFormat>
    <chartFormat chart="0" format="46">
      <pivotArea type="data" outline="0" fieldPosition="0">
        <references count="3">
          <reference field="4294967294" count="1" selected="0">
            <x v="0"/>
          </reference>
          <reference field="0" count="1" selected="0">
            <x v="1"/>
          </reference>
          <reference field="5" count="1" selected="0">
            <x v="2"/>
          </reference>
        </references>
      </pivotArea>
    </chartFormat>
    <chartFormat chart="0" format="47">
      <pivotArea type="data" outline="0" fieldPosition="0">
        <references count="3">
          <reference field="4294967294" count="1" selected="0">
            <x v="0"/>
          </reference>
          <reference field="0" count="1" selected="0">
            <x v="4"/>
          </reference>
          <reference field="5" count="1" selected="0">
            <x v="2"/>
          </reference>
        </references>
      </pivotArea>
    </chartFormat>
    <chartFormat chart="0" format="48">
      <pivotArea type="data" outline="0" fieldPosition="0">
        <references count="3">
          <reference field="4294967294" count="1" selected="0">
            <x v="0"/>
          </reference>
          <reference field="0" count="1" selected="0">
            <x v="5"/>
          </reference>
          <reference field="5"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A00-00000A000000}" name="TablaDinámica9" cacheId="7" applyNumberFormats="0" applyBorderFormats="0" applyFontFormats="0" applyPatternFormats="0" applyAlignmentFormats="0" applyWidthHeightFormats="1" dataCaption="Valores" updatedVersion="6" minRefreshableVersion="3" useAutoFormatting="1" itemPrintTitles="1" createdVersion="8" indent="0" outline="1" outlineData="1" multipleFieldFilters="0" chartFormat="3">
  <location ref="AI3:AJ32" firstHeaderRow="1" firstDataRow="1" firstDataCol="1"/>
  <pivotFields count="7">
    <pivotField axis="axisRow" showAll="0">
      <items count="6">
        <item x="2"/>
        <item x="0"/>
        <item h="1" x="4"/>
        <item x="1"/>
        <item x="3"/>
        <item t="default"/>
      </items>
    </pivotField>
    <pivotField dataField="1" numFmtId="9" showAll="0"/>
    <pivotField numFmtId="9" showAll="0"/>
    <pivotField showAll="0"/>
    <pivotField showAll="0"/>
    <pivotField showAll="0"/>
    <pivotField axis="axisRow" showAll="0">
      <items count="10">
        <item x="0"/>
        <item x="5"/>
        <item m="1" x="7"/>
        <item m="1" x="8"/>
        <item x="4"/>
        <item m="1" x="6"/>
        <item x="2"/>
        <item x="3"/>
        <item x="1"/>
        <item t="default"/>
      </items>
    </pivotField>
  </pivotFields>
  <rowFields count="2">
    <field x="0"/>
    <field x="6"/>
  </rowFields>
  <rowItems count="29">
    <i>
      <x/>
    </i>
    <i r="1">
      <x/>
    </i>
    <i r="1">
      <x v="1"/>
    </i>
    <i r="1">
      <x v="4"/>
    </i>
    <i r="1">
      <x v="6"/>
    </i>
    <i r="1">
      <x v="7"/>
    </i>
    <i r="1">
      <x v="8"/>
    </i>
    <i>
      <x v="1"/>
    </i>
    <i r="1">
      <x/>
    </i>
    <i r="1">
      <x v="1"/>
    </i>
    <i r="1">
      <x v="4"/>
    </i>
    <i r="1">
      <x v="6"/>
    </i>
    <i r="1">
      <x v="7"/>
    </i>
    <i r="1">
      <x v="8"/>
    </i>
    <i>
      <x v="3"/>
    </i>
    <i r="1">
      <x/>
    </i>
    <i r="1">
      <x v="1"/>
    </i>
    <i r="1">
      <x v="4"/>
    </i>
    <i r="1">
      <x v="6"/>
    </i>
    <i r="1">
      <x v="7"/>
    </i>
    <i r="1">
      <x v="8"/>
    </i>
    <i>
      <x v="4"/>
    </i>
    <i r="1">
      <x/>
    </i>
    <i r="1">
      <x v="1"/>
    </i>
    <i r="1">
      <x v="4"/>
    </i>
    <i r="1">
      <x v="6"/>
    </i>
    <i r="1">
      <x v="7"/>
    </i>
    <i r="1">
      <x v="8"/>
    </i>
    <i t="grand">
      <x/>
    </i>
  </rowItems>
  <colItems count="1">
    <i/>
  </colItems>
  <dataFields count="1">
    <dataField name="Suma de Cumplimiento real" fld="1" baseField="0" baseItem="0"/>
  </dataFields>
  <formats count="10">
    <format dxfId="36">
      <pivotArea type="all" dataOnly="0" outline="0" fieldPosition="0"/>
    </format>
    <format dxfId="35">
      <pivotArea outline="0" collapsedLevelsAreSubtotals="1" fieldPosition="0"/>
    </format>
    <format dxfId="34">
      <pivotArea field="0" type="button" dataOnly="0" labelOnly="1" outline="0" axis="axisRow" fieldPosition="0"/>
    </format>
    <format dxfId="33">
      <pivotArea dataOnly="0" labelOnly="1" fieldPosition="0">
        <references count="1">
          <reference field="0" count="0"/>
        </references>
      </pivotArea>
    </format>
    <format dxfId="32">
      <pivotArea dataOnly="0" labelOnly="1" grandRow="1" outline="0" fieldPosition="0"/>
    </format>
    <format dxfId="31">
      <pivotArea dataOnly="0" labelOnly="1" fieldPosition="0">
        <references count="2">
          <reference field="0" count="1" selected="0">
            <x v="0"/>
          </reference>
          <reference field="6" count="0"/>
        </references>
      </pivotArea>
    </format>
    <format dxfId="30">
      <pivotArea dataOnly="0" labelOnly="1" fieldPosition="0">
        <references count="2">
          <reference field="0" count="1" selected="0">
            <x v="1"/>
          </reference>
          <reference field="6" count="0"/>
        </references>
      </pivotArea>
    </format>
    <format dxfId="29">
      <pivotArea dataOnly="0" labelOnly="1" fieldPosition="0">
        <references count="2">
          <reference field="0" count="1" selected="0">
            <x v="3"/>
          </reference>
          <reference field="6" count="0"/>
        </references>
      </pivotArea>
    </format>
    <format dxfId="28">
      <pivotArea dataOnly="0" labelOnly="1" fieldPosition="0">
        <references count="2">
          <reference field="0" count="1" selected="0">
            <x v="4"/>
          </reference>
          <reference field="6" count="0"/>
        </references>
      </pivotArea>
    </format>
    <format dxfId="27">
      <pivotArea dataOnly="0" labelOnly="1" outline="0" axis="axisValues" fieldPosition="0"/>
    </format>
  </formats>
  <chartFormats count="5">
    <chartFormat chart="2" format="2" series="1">
      <pivotArea type="data" outline="0" fieldPosition="0">
        <references count="1">
          <reference field="4294967294" count="1" selected="0">
            <x v="0"/>
          </reference>
        </references>
      </pivotArea>
    </chartFormat>
    <chartFormat chart="2" format="3">
      <pivotArea type="data" outline="0" fieldPosition="0">
        <references count="3">
          <reference field="4294967294" count="1" selected="0">
            <x v="0"/>
          </reference>
          <reference field="0" count="1" selected="0">
            <x v="0"/>
          </reference>
          <reference field="6" count="1" selected="0">
            <x v="1"/>
          </reference>
        </references>
      </pivotArea>
    </chartFormat>
    <chartFormat chart="2" format="4">
      <pivotArea type="data" outline="0" fieldPosition="0">
        <references count="3">
          <reference field="4294967294" count="1" selected="0">
            <x v="0"/>
          </reference>
          <reference field="0" count="1" selected="0">
            <x v="1"/>
          </reference>
          <reference field="6" count="1" selected="0">
            <x v="1"/>
          </reference>
        </references>
      </pivotArea>
    </chartFormat>
    <chartFormat chart="2" format="5">
      <pivotArea type="data" outline="0" fieldPosition="0">
        <references count="3">
          <reference field="4294967294" count="1" selected="0">
            <x v="0"/>
          </reference>
          <reference field="0" count="1" selected="0">
            <x v="3"/>
          </reference>
          <reference field="6" count="1" selected="0">
            <x v="1"/>
          </reference>
        </references>
      </pivotArea>
    </chartFormat>
    <chartFormat chart="2" format="6">
      <pivotArea type="data" outline="0" fieldPosition="0">
        <references count="3">
          <reference field="4294967294" count="1" selected="0">
            <x v="0"/>
          </reference>
          <reference field="0" count="1" selected="0">
            <x v="4"/>
          </reference>
          <reference field="6"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0A00-000004000000}" name="TablaDinámica3" cacheId="21"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chartFormat="14">
  <location ref="I3:K4" firstHeaderRow="0" firstDataRow="1" firstDataCol="0"/>
  <pivotFields count="3">
    <pivotField dataField="1" showAll="0"/>
    <pivotField dataField="1" showAll="0"/>
    <pivotField dataField="1" numFmtId="9" showAll="0"/>
  </pivotFields>
  <rowItems count="1">
    <i/>
  </rowItems>
  <colFields count="1">
    <field x="-2"/>
  </colFields>
  <colItems count="3">
    <i>
      <x/>
    </i>
    <i i="1">
      <x v="1"/>
    </i>
    <i i="2">
      <x v="2"/>
    </i>
  </colItems>
  <dataFields count="3">
    <dataField name="Suma de Puntaje Máximo de PyS" fld="0" baseField="0" baseItem="0"/>
    <dataField name="Suma de Puntaje real" fld="1" baseField="0" baseItem="0"/>
    <dataField name="Suma de Grado de cumplimiento %" fld="2" baseField="0" baseItem="0"/>
  </dataFields>
  <chartFormats count="3">
    <chartFormat chart="0" format="1" series="1">
      <pivotArea type="data" outline="0" fieldPosition="0">
        <references count="1">
          <reference field="4294967294" count="1" selected="0">
            <x v="0"/>
          </reference>
        </references>
      </pivotArea>
    </chartFormat>
    <chartFormat chart="0" format="2" series="1">
      <pivotArea type="data" outline="0" fieldPosition="0">
        <references count="1">
          <reference field="4294967294" count="1" selected="0">
            <x v="1"/>
          </reference>
        </references>
      </pivotArea>
    </chartFormat>
    <chartFormat chart="0" format="3" series="1">
      <pivotArea type="data" outline="0" fieldPosition="0">
        <references count="1">
          <reference field="4294967294"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0000000-0007-0000-0A00-000006000000}" name="TablaDinámica5" cacheId="15"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chartFormat="14">
  <location ref="O3:Q4" firstHeaderRow="0" firstDataRow="1" firstDataCol="0"/>
  <pivotFields count="3">
    <pivotField dataField="1" showAll="0"/>
    <pivotField dataField="1" showAll="0"/>
    <pivotField dataField="1" numFmtId="9" showAll="0"/>
  </pivotFields>
  <rowItems count="1">
    <i/>
  </rowItems>
  <colFields count="1">
    <field x="-2"/>
  </colFields>
  <colItems count="3">
    <i>
      <x/>
    </i>
    <i i="1">
      <x v="1"/>
    </i>
    <i i="2">
      <x v="2"/>
    </i>
  </colItems>
  <dataFields count="3">
    <dataField name="Suma de Puntaje Máximo de PyS" fld="0" baseField="0" baseItem="0"/>
    <dataField name="Suma de Puntaje real" fld="1" baseField="0" baseItem="0"/>
    <dataField name="Suma de Grado de cumplimiento %" fld="2" baseField="0" baseItem="0"/>
  </dataFields>
  <chartFormats count="6">
    <chartFormat chart="0" format="1" series="1">
      <pivotArea type="data" outline="0" fieldPosition="0">
        <references count="1">
          <reference field="4294967294" count="1" selected="0">
            <x v="0"/>
          </reference>
        </references>
      </pivotArea>
    </chartFormat>
    <chartFormat chart="0" format="2" series="1">
      <pivotArea type="data" outline="0" fieldPosition="0">
        <references count="1">
          <reference field="4294967294" count="1" selected="0">
            <x v="1"/>
          </reference>
        </references>
      </pivotArea>
    </chartFormat>
    <chartFormat chart="0" format="3" series="1">
      <pivotArea type="data" outline="0" fieldPosition="0">
        <references count="1">
          <reference field="4294967294" count="1" selected="0">
            <x v="2"/>
          </reference>
        </references>
      </pivotArea>
    </chartFormat>
    <chartFormat chart="0" format="4">
      <pivotArea type="data" outline="0" fieldPosition="0">
        <references count="1">
          <reference field="4294967294" count="1" selected="0">
            <x v="2"/>
          </reference>
        </references>
      </pivotArea>
    </chartFormat>
    <chartFormat chart="0" format="5">
      <pivotArea type="data" outline="0" fieldPosition="0">
        <references count="1">
          <reference field="4294967294" count="1" selected="0">
            <x v="0"/>
          </reference>
        </references>
      </pivotArea>
    </chartFormat>
    <chartFormat chart="0" format="6">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00000000-0007-0000-0A00-000003000000}" name="TablaDinámica2" cacheId="36"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chartFormat="12">
  <location ref="F3:H4" firstHeaderRow="0" firstDataRow="1" firstDataCol="0"/>
  <pivotFields count="3">
    <pivotField dataField="1" showAll="0"/>
    <pivotField dataField="1" showAll="0"/>
    <pivotField dataField="1" numFmtId="9" showAll="0"/>
  </pivotFields>
  <rowItems count="1">
    <i/>
  </rowItems>
  <colFields count="1">
    <field x="-2"/>
  </colFields>
  <colItems count="3">
    <i>
      <x/>
    </i>
    <i i="1">
      <x v="1"/>
    </i>
    <i i="2">
      <x v="2"/>
    </i>
  </colItems>
  <dataFields count="3">
    <dataField name="Suma de Puntaje Máximo de PyS" fld="0" baseField="0" baseItem="0"/>
    <dataField name="Suma de Puntaje real" fld="1" baseField="0" baseItem="0"/>
    <dataField name="Suma de Grado de cumplimiento %" fld="2" baseField="0" baseItem="0"/>
  </dataFields>
  <chartFormats count="4">
    <chartFormat chart="0" format="1" series="1">
      <pivotArea type="data" outline="0" fieldPosition="0">
        <references count="1">
          <reference field="4294967294" count="1" selected="0">
            <x v="0"/>
          </reference>
        </references>
      </pivotArea>
    </chartFormat>
    <chartFormat chart="0" format="2" series="1">
      <pivotArea type="data" outline="0" fieldPosition="0">
        <references count="1">
          <reference field="4294967294" count="1" selected="0">
            <x v="1"/>
          </reference>
        </references>
      </pivotArea>
    </chartFormat>
    <chartFormat chart="0" format="3" series="1">
      <pivotArea type="data" outline="0" fieldPosition="0">
        <references count="1">
          <reference field="4294967294" count="1" selected="0">
            <x v="2"/>
          </reference>
        </references>
      </pivotArea>
    </chartFormat>
    <chartFormat chart="0" format="4">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00000000-0007-0000-0A00-000008000000}" name="TablaDinámica7" cacheId="32"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chartFormat="9">
  <location ref="R12:S15" firstHeaderRow="1" firstDataRow="1" firstDataCol="1"/>
  <pivotFields count="2">
    <pivotField axis="axisRow" showAll="0">
      <items count="6">
        <item x="3"/>
        <item h="1" x="0"/>
        <item h="1" x="1"/>
        <item h="1" x="2"/>
        <item x="4"/>
        <item t="default"/>
      </items>
    </pivotField>
    <pivotField dataField="1" showAll="0"/>
  </pivotFields>
  <rowFields count="1">
    <field x="0"/>
  </rowFields>
  <rowItems count="3">
    <i>
      <x/>
    </i>
    <i>
      <x v="4"/>
    </i>
    <i t="grand">
      <x/>
    </i>
  </rowItems>
  <colItems count="1">
    <i/>
  </colItems>
  <dataFields count="1">
    <dataField name="Suma de Valor" fld="1" baseField="0" baseItem="0"/>
  </dataFields>
  <chartFormats count="3">
    <chartFormat chart="0" format="0" series="1">
      <pivotArea type="data" outline="0" fieldPosition="0">
        <references count="1">
          <reference field="4294967294" count="1" selected="0">
            <x v="0"/>
          </reference>
        </references>
      </pivotArea>
    </chartFormat>
    <chartFormat chart="0" format="1">
      <pivotArea type="data" outline="0" fieldPosition="0">
        <references count="2">
          <reference field="4294967294" count="1" selected="0">
            <x v="0"/>
          </reference>
          <reference field="0" count="1" selected="0">
            <x v="4"/>
          </reference>
        </references>
      </pivotArea>
    </chartFormat>
    <chartFormat chart="0" format="2">
      <pivotArea type="data" outline="0" fieldPosition="0">
        <references count="2">
          <reference field="4294967294" count="1" selected="0">
            <x v="0"/>
          </reference>
          <reference field="0"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00000000-0007-0000-0A00-000000000000}" name="TablaDinámica1" cacheId="17"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chartFormat="13">
  <location ref="B3:D4" firstHeaderRow="0" firstDataRow="1" firstDataCol="0"/>
  <pivotFields count="3">
    <pivotField dataField="1" showAll="0"/>
    <pivotField dataField="1" showAll="0"/>
    <pivotField dataField="1" numFmtId="9" showAll="0"/>
  </pivotFields>
  <rowItems count="1">
    <i/>
  </rowItems>
  <colFields count="1">
    <field x="-2"/>
  </colFields>
  <colItems count="3">
    <i>
      <x/>
    </i>
    <i i="1">
      <x v="1"/>
    </i>
    <i i="2">
      <x v="2"/>
    </i>
  </colItems>
  <dataFields count="3">
    <dataField name="Suma de Puntaje Máximo de PyS" fld="0" baseField="0" baseItem="0"/>
    <dataField name="Suma de Puntaje real" fld="1" baseField="0" baseItem="0"/>
    <dataField name="Suma de Grado de cumplimiento %" fld="2" baseField="0" baseItem="0"/>
  </dataFields>
  <chartFormats count="4">
    <chartFormat chart="2" format="3" series="1">
      <pivotArea type="data" outline="0" fieldPosition="0">
        <references count="1">
          <reference field="4294967294" count="1" selected="0">
            <x v="0"/>
          </reference>
        </references>
      </pivotArea>
    </chartFormat>
    <chartFormat chart="2" format="4" series="1">
      <pivotArea type="data" outline="0" fieldPosition="0">
        <references count="1">
          <reference field="4294967294" count="1" selected="0">
            <x v="1"/>
          </reference>
        </references>
      </pivotArea>
    </chartFormat>
    <chartFormat chart="2" format="5" series="1">
      <pivotArea type="data" outline="0" fieldPosition="0">
        <references count="1">
          <reference field="4294967294" count="1" selected="0">
            <x v="2"/>
          </reference>
        </references>
      </pivotArea>
    </chartFormat>
    <chartFormat chart="2" format="6">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la13" displayName="Tabla13" ref="A1:J152" totalsRowShown="0" headerRowDxfId="131" headerRowBorderDxfId="130" tableBorderDxfId="129" totalsRowBorderDxfId="128">
  <autoFilter ref="A1:J152" xr:uid="{00000000-0009-0000-0100-000002000000}"/>
  <tableColumns count="10">
    <tableColumn id="1" xr3:uid="{00000000-0010-0000-0000-000001000000}" name="No." dataDxfId="127"/>
    <tableColumn id="2" xr3:uid="{00000000-0010-0000-0000-000002000000}" name="Pregunta" dataDxfId="126"/>
    <tableColumn id="3" xr3:uid="{00000000-0010-0000-0000-000003000000}" name="Proyectos" dataDxfId="125"/>
    <tableColumn id="4" xr3:uid="{00000000-0010-0000-0000-000004000000}" name="Programas" dataDxfId="124"/>
    <tableColumn id="5" xr3:uid="{00000000-0010-0000-0000-000005000000}" name="Portafolios" dataDxfId="123"/>
    <tableColumn id="6" xr3:uid="{00000000-0010-0000-0000-000006000000}" name="Estandarizar" dataDxfId="122"/>
    <tableColumn id="7" xr3:uid="{00000000-0010-0000-0000-000007000000}" name="Medir" dataDxfId="121"/>
    <tableColumn id="8" xr3:uid="{00000000-0010-0000-0000-000008000000}" name="Controlar" dataDxfId="120"/>
    <tableColumn id="9" xr3:uid="{00000000-0010-0000-0000-000009000000}" name="Mejorar" dataDxfId="119"/>
    <tableColumn id="10" xr3:uid="{00000000-0010-0000-0000-00000A000000}" name="Respuesta" dataDxfId="118"/>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1000000}" name="Tabla1" displayName="Tabla1" ref="A1:BA66" totalsRowShown="0" headerRowDxfId="93" headerRowBorderDxfId="92" tableBorderDxfId="91" totalsRowBorderDxfId="90">
  <autoFilter ref="A1:BA66" xr:uid="{00000000-0009-0000-0100-000001000000}"/>
  <tableColumns count="53">
    <tableColumn id="1" xr3:uid="{00000000-0010-0000-0100-000001000000}" name="No." dataDxfId="89"/>
    <tableColumn id="2" xr3:uid="{00000000-0010-0000-0100-000002000000}" name="Pregunta" dataDxfId="88"/>
    <tableColumn id="3" xr3:uid="{00000000-0010-0000-0100-000003000000}" name="Proyectos" dataDxfId="87"/>
    <tableColumn id="4" xr3:uid="{00000000-0010-0000-0100-000004000000}" name="Programas" dataDxfId="86"/>
    <tableColumn id="5" xr3:uid="{00000000-0010-0000-0100-000005000000}" name="Portafolios" dataDxfId="85"/>
    <tableColumn id="6" xr3:uid="{00000000-0010-0000-0100-000006000000}" name="Estandarizar" dataDxfId="84"/>
    <tableColumn id="7" xr3:uid="{00000000-0010-0000-0100-000007000000}" name="Medir" dataDxfId="83"/>
    <tableColumn id="8" xr3:uid="{00000000-0010-0000-0100-000008000000}" name="Controlar" dataDxfId="82"/>
    <tableColumn id="9" xr3:uid="{00000000-0010-0000-0100-000009000000}" name="Mejorar" dataDxfId="81"/>
    <tableColumn id="72" xr3:uid="{00000000-0010-0000-0100-000048000000}" name="Nunca (0)          " dataDxfId="80">
      <calculatedColumnFormula>(Tabla1[[#This Row],[Nunca (0)                       ]]+Tabla1[[#This Row],[Nunca (0) ]]+Tabla1[[#This Row],[Nunca (0)  ]]+Tabla1[[#This Row],[Nunca (0)   ]]+Tabla1[[#This Row],[Nunca (0)    ]]+Tabla1[[#This Row],[Nunca (0)      ]]+Tabla1[[#This Row],[Nunca (0)       ]]+Tabla1[[#This Row],[Nunca (0)        ]])</calculatedColumnFormula>
    </tableColumn>
    <tableColumn id="71" xr3:uid="{00000000-0010-0000-0100-000047000000}" name="En pocos casos (1)          " dataDxfId="79">
      <calculatedColumnFormula>(Tabla1[[#This Row],[En pocos casos (1)                       ]]+Tabla1[[#This Row],[En pocos casos (1) ]]+Tabla1[[#This Row],[En pocos casos (1)  ]]+Tabla1[[#This Row],[En pocos casos (1)   ]]+Tabla1[[#This Row],[En pocos casos (1)    ]]+Tabla1[[#This Row],[En pocos casos (1)      ]]+Tabla1[[#This Row],[En pocos casos (1)       ]]+Tabla1[[#This Row],[En pocos casos (1)        ]])</calculatedColumnFormula>
    </tableColumn>
    <tableColumn id="70" xr3:uid="{00000000-0010-0000-0100-000046000000}" name="En la mayoria de casos (2)          " dataDxfId="78">
      <calculatedColumnFormula>(Tabla1[[#This Row],[En la mayoria de casos (2)                                  ]]+Tabla1[[#This Row],[En la mayoria de casos (2) ]]+Tabla1[[#This Row],[En la mayoria de casos (2)  ]]+Tabla1[[#This Row],[En la mayoria de casos (2)   ]]+Tabla1[[#This Row],[En la mayoria de casos (2)    ]]+Tabla1[[#This Row],[En la mayoria de casos (2)      ]]+Tabla1[[#This Row],[En la mayoria de casos (2)       ]]+Tabla1[[#This Row],[En la mayoria de casos (2)        ]])</calculatedColumnFormula>
    </tableColumn>
    <tableColumn id="69" xr3:uid="{00000000-0010-0000-0100-000045000000}" name="Siempre (3)          " dataDxfId="77">
      <calculatedColumnFormula>(Tabla1[[#This Row],[Siempre (3)                     ]]+Tabla1[[#This Row],[Siempre (3) ]]+Tabla1[[#This Row],[Siempre (3)  ]]+Tabla1[[#This Row],[Siempre (3)   ]]+Tabla1[[#This Row],[Siempre (3)    ]]+Tabla1[[#This Row],[Siempre (3)      ]]+Tabla1[[#This Row],[Siempre (3)       ]]+Tabla1[[#This Row],[Siempre (3)        ]])</calculatedColumnFormula>
    </tableColumn>
    <tableColumn id="12" xr3:uid="{00000000-0010-0000-0100-00000C000000}" name="Director de proyectos Machado Volador" dataDxfId="76"/>
    <tableColumn id="29" xr3:uid="{00000000-0010-0000-0100-00001D000000}" name="Nunca (0)                       " dataDxfId="75"/>
    <tableColumn id="28" xr3:uid="{00000000-0010-0000-0100-00001C000000}" name="En pocos casos (1)                       " dataDxfId="74"/>
    <tableColumn id="27" xr3:uid="{00000000-0010-0000-0100-00001B000000}" name="En la mayoria de casos (2)                                  " dataDxfId="73"/>
    <tableColumn id="10" xr3:uid="{00000000-0010-0000-0100-00000A000000}" name="Siempre (3)                     " dataDxfId="72"/>
    <tableColumn id="35" xr3:uid="{00000000-0010-0000-0100-000023000000}" name="Director de proyectos Asbesto-cemento" dataDxfId="71"/>
    <tableColumn id="34" xr3:uid="{00000000-0010-0000-0100-000022000000}" name="Nunca (0) " dataDxfId="70"/>
    <tableColumn id="33" xr3:uid="{00000000-0010-0000-0100-000021000000}" name="En pocos casos (1) " dataDxfId="69"/>
    <tableColumn id="32" xr3:uid="{00000000-0010-0000-0100-000020000000}" name="En la mayoria de casos (2) " dataDxfId="68"/>
    <tableColumn id="31" xr3:uid="{00000000-0010-0000-0100-00001F000000}" name="Siempre (3) " dataDxfId="67"/>
    <tableColumn id="40" xr3:uid="{00000000-0010-0000-0100-000028000000}" name="Director de proyectos Yulimar fase 3" dataDxfId="66"/>
    <tableColumn id="39" xr3:uid="{00000000-0010-0000-0100-000027000000}" name="Nunca (0)  " dataDxfId="65"/>
    <tableColumn id="38" xr3:uid="{00000000-0010-0000-0100-000026000000}" name="En pocos casos (1)  " dataDxfId="64"/>
    <tableColumn id="37" xr3:uid="{00000000-0010-0000-0100-000025000000}" name="En la mayoria de casos (2)  " dataDxfId="63"/>
    <tableColumn id="36" xr3:uid="{00000000-0010-0000-0100-000024000000}" name="Siempre (3)  " dataDxfId="62"/>
    <tableColumn id="13" xr3:uid="{00000000-0010-0000-0100-00000D000000}" name="Líder gestión administrativa" dataDxfId="61"/>
    <tableColumn id="44" xr3:uid="{00000000-0010-0000-0100-00002C000000}" name="Nunca (0)   " dataDxfId="60"/>
    <tableColumn id="43" xr3:uid="{00000000-0010-0000-0100-00002B000000}" name="En pocos casos (1)   " dataDxfId="59"/>
    <tableColumn id="42" xr3:uid="{00000000-0010-0000-0100-00002A000000}" name="En la mayoria de casos (2)   " dataDxfId="58"/>
    <tableColumn id="41" xr3:uid="{00000000-0010-0000-0100-000029000000}" name="Siempre (3)   " dataDxfId="57"/>
    <tableColumn id="14" xr3:uid="{00000000-0010-0000-0100-00000E000000}" name="Líder costos y presupuestos" dataDxfId="56"/>
    <tableColumn id="48" xr3:uid="{00000000-0010-0000-0100-000030000000}" name="Nunca (0)    " dataDxfId="55"/>
    <tableColumn id="47" xr3:uid="{00000000-0010-0000-0100-00002F000000}" name="En pocos casos (1)    " dataDxfId="54"/>
    <tableColumn id="46" xr3:uid="{00000000-0010-0000-0100-00002E000000}" name="En la mayoria de casos (2)    " dataDxfId="53"/>
    <tableColumn id="45" xr3:uid="{00000000-0010-0000-0100-00002D000000}" name="Siempre (3)    " dataDxfId="52"/>
    <tableColumn id="16" xr3:uid="{00000000-0010-0000-0100-000010000000}" name="Líder gestión humana" dataDxfId="51"/>
    <tableColumn id="56" xr3:uid="{00000000-0010-0000-0100-000038000000}" name="Nunca (0)      " dataDxfId="50"/>
    <tableColumn id="55" xr3:uid="{00000000-0010-0000-0100-000037000000}" name="En pocos casos (1)      " dataDxfId="49"/>
    <tableColumn id="54" xr3:uid="{00000000-0010-0000-0100-000036000000}" name="En la mayoria de casos (2)      " dataDxfId="48"/>
    <tableColumn id="53" xr3:uid="{00000000-0010-0000-0100-000035000000}" name="Siempre (3)      " dataDxfId="47"/>
    <tableColumn id="17" xr3:uid="{00000000-0010-0000-0100-000011000000}" name="Líder adquisiciones y logística" dataDxfId="46"/>
    <tableColumn id="60" xr3:uid="{00000000-0010-0000-0100-00003C000000}" name="Nunca (0)       " dataDxfId="45"/>
    <tableColumn id="59" xr3:uid="{00000000-0010-0000-0100-00003B000000}" name="En pocos casos (1)       " dataDxfId="44"/>
    <tableColumn id="58" xr3:uid="{00000000-0010-0000-0100-00003A000000}" name="En la mayoria de casos (2)       " dataDxfId="43"/>
    <tableColumn id="57" xr3:uid="{00000000-0010-0000-0100-000039000000}" name="Siempre (3)       " dataDxfId="42"/>
    <tableColumn id="18" xr3:uid="{00000000-0010-0000-0100-000012000000}" name="Gerente PMO" dataDxfId="41"/>
    <tableColumn id="26" xr3:uid="{00000000-0010-0000-0100-00001A000000}" name="Nunca (0)        " dataDxfId="40"/>
    <tableColumn id="25" xr3:uid="{00000000-0010-0000-0100-000019000000}" name="En pocos casos (1)        " dataDxfId="39"/>
    <tableColumn id="24" xr3:uid="{00000000-0010-0000-0100-000018000000}" name="En la mayoria de casos (2)        " dataDxfId="38"/>
    <tableColumn id="23" xr3:uid="{00000000-0010-0000-0100-000017000000}" name="Siempre (3)        " dataDxfId="37"/>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ivotTable" Target="../pivotTables/pivotTable2.xml"/></Relationships>
</file>

<file path=xl/worksheets/_rels/sheet11.xml.rels><?xml version="1.0" encoding="UTF-8" standalone="yes"?>
<Relationships xmlns="http://schemas.openxmlformats.org/package/2006/relationships"><Relationship Id="rId8" Type="http://schemas.openxmlformats.org/officeDocument/2006/relationships/pivotTable" Target="../pivotTables/pivotTable10.xml"/><Relationship Id="rId3" Type="http://schemas.openxmlformats.org/officeDocument/2006/relationships/pivotTable" Target="../pivotTables/pivotTable5.xml"/><Relationship Id="rId7" Type="http://schemas.openxmlformats.org/officeDocument/2006/relationships/pivotTable" Target="../pivotTables/pivotTable9.xml"/><Relationship Id="rId2" Type="http://schemas.openxmlformats.org/officeDocument/2006/relationships/pivotTable" Target="../pivotTables/pivotTable4.xml"/><Relationship Id="rId1" Type="http://schemas.openxmlformats.org/officeDocument/2006/relationships/pivotTable" Target="../pivotTables/pivotTable3.xml"/><Relationship Id="rId6" Type="http://schemas.openxmlformats.org/officeDocument/2006/relationships/pivotTable" Target="../pivotTables/pivotTable8.xml"/><Relationship Id="rId11" Type="http://schemas.openxmlformats.org/officeDocument/2006/relationships/pivotTable" Target="../pivotTables/pivotTable13.xml"/><Relationship Id="rId5" Type="http://schemas.openxmlformats.org/officeDocument/2006/relationships/pivotTable" Target="../pivotTables/pivotTable7.xml"/><Relationship Id="rId10" Type="http://schemas.openxmlformats.org/officeDocument/2006/relationships/pivotTable" Target="../pivotTables/pivotTable12.xml"/><Relationship Id="rId4" Type="http://schemas.openxmlformats.org/officeDocument/2006/relationships/pivotTable" Target="../pivotTables/pivotTable6.xml"/><Relationship Id="rId9" Type="http://schemas.openxmlformats.org/officeDocument/2006/relationships/pivotTable" Target="../pivotTables/pivotTable11.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ivotTable" Target="../pivotTables/pivotTable14.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4.bin"/><Relationship Id="rId1" Type="http://schemas.openxmlformats.org/officeDocument/2006/relationships/pivotTable" Target="../pivotTables/pivotTable1.xml"/></Relationships>
</file>

<file path=xl/worksheets/_rels/sheet5.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vmlDrawing" Target="../drawings/vmlDrawing1.vml"/><Relationship Id="rId1" Type="http://schemas.openxmlformats.org/officeDocument/2006/relationships/printerSettings" Target="../printerSettings/printerSettings5.bin"/><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tint="-0.249977111117893"/>
  </sheetPr>
  <dimension ref="A1:J152"/>
  <sheetViews>
    <sheetView workbookViewId="0">
      <selection activeCell="B155" activeCellId="1" sqref="H153 B155"/>
    </sheetView>
  </sheetViews>
  <sheetFormatPr baseColWidth="10" defaultColWidth="11.42578125" defaultRowHeight="15" x14ac:dyDescent="0.25"/>
  <cols>
    <col min="1" max="1" width="8.7109375" bestFit="1" customWidth="1"/>
    <col min="2" max="2" width="64.85546875" style="1" customWidth="1"/>
    <col min="3" max="9" width="8.140625" customWidth="1"/>
    <col min="10" max="10" width="8.140625" bestFit="1" customWidth="1"/>
  </cols>
  <sheetData>
    <row r="1" spans="1:10" ht="123.75" customHeight="1" x14ac:dyDescent="0.25">
      <c r="A1" s="71" t="s">
        <v>0</v>
      </c>
      <c r="B1" s="72" t="s">
        <v>1</v>
      </c>
      <c r="C1" s="62" t="s">
        <v>2</v>
      </c>
      <c r="D1" s="62" t="s">
        <v>3</v>
      </c>
      <c r="E1" s="62" t="s">
        <v>4</v>
      </c>
      <c r="F1" s="62" t="s">
        <v>5</v>
      </c>
      <c r="G1" s="62" t="s">
        <v>6</v>
      </c>
      <c r="H1" s="62" t="s">
        <v>7</v>
      </c>
      <c r="I1" s="62" t="s">
        <v>8</v>
      </c>
      <c r="J1" s="63" t="s">
        <v>9</v>
      </c>
    </row>
    <row r="2" spans="1:10" ht="27" x14ac:dyDescent="0.25">
      <c r="A2" s="64">
        <v>1</v>
      </c>
      <c r="B2" s="65" t="s">
        <v>10</v>
      </c>
      <c r="C2" s="2" t="s">
        <v>11</v>
      </c>
      <c r="D2" s="2"/>
      <c r="E2" s="2"/>
      <c r="F2" s="2"/>
      <c r="G2" s="2"/>
      <c r="H2" s="2"/>
      <c r="I2" s="2"/>
      <c r="J2" s="66"/>
    </row>
    <row r="3" spans="1:10" x14ac:dyDescent="0.25">
      <c r="A3" s="64">
        <v>2</v>
      </c>
      <c r="B3" s="65" t="s">
        <v>12</v>
      </c>
      <c r="C3" s="2" t="s">
        <v>11</v>
      </c>
      <c r="D3" s="2"/>
      <c r="E3" s="2"/>
      <c r="F3" s="2"/>
      <c r="G3" s="2"/>
      <c r="H3" s="2"/>
      <c r="I3" s="2"/>
      <c r="J3" s="66"/>
    </row>
    <row r="4" spans="1:10" ht="27" x14ac:dyDescent="0.25">
      <c r="A4" s="64">
        <v>3</v>
      </c>
      <c r="B4" s="65" t="s">
        <v>13</v>
      </c>
      <c r="C4" s="2" t="s">
        <v>11</v>
      </c>
      <c r="D4" s="2"/>
      <c r="E4" s="2"/>
      <c r="F4" s="2"/>
      <c r="G4" s="2"/>
      <c r="H4" s="2"/>
      <c r="I4" s="2"/>
      <c r="J4" s="66"/>
    </row>
    <row r="5" spans="1:10" ht="27" x14ac:dyDescent="0.25">
      <c r="A5" s="64">
        <v>4</v>
      </c>
      <c r="B5" s="65" t="s">
        <v>14</v>
      </c>
      <c r="C5" s="2" t="s">
        <v>11</v>
      </c>
      <c r="D5" s="2"/>
      <c r="E5" s="2"/>
      <c r="F5" s="2"/>
      <c r="G5" s="2"/>
      <c r="H5" s="2"/>
      <c r="I5" s="2"/>
      <c r="J5" s="66"/>
    </row>
    <row r="6" spans="1:10" ht="27" x14ac:dyDescent="0.25">
      <c r="A6" s="64">
        <v>5</v>
      </c>
      <c r="B6" s="65" t="s">
        <v>15</v>
      </c>
      <c r="C6" s="2" t="s">
        <v>11</v>
      </c>
      <c r="D6" s="2"/>
      <c r="E6" s="2"/>
      <c r="F6" s="2"/>
      <c r="G6" s="2"/>
      <c r="H6" s="2"/>
      <c r="I6" s="2"/>
      <c r="J6" s="66"/>
    </row>
    <row r="7" spans="1:10" ht="40.5" x14ac:dyDescent="0.25">
      <c r="A7" s="64">
        <v>6</v>
      </c>
      <c r="B7" s="65" t="s">
        <v>16</v>
      </c>
      <c r="C7" s="2" t="s">
        <v>11</v>
      </c>
      <c r="D7" s="2"/>
      <c r="E7" s="2"/>
      <c r="F7" s="2"/>
      <c r="G7" s="2"/>
      <c r="H7" s="2"/>
      <c r="I7" s="2"/>
      <c r="J7" s="66"/>
    </row>
    <row r="8" spans="1:10" ht="29.25" x14ac:dyDescent="0.25">
      <c r="A8" s="64">
        <v>7</v>
      </c>
      <c r="B8" s="65" t="s">
        <v>17</v>
      </c>
      <c r="C8" s="2" t="s">
        <v>11</v>
      </c>
      <c r="D8" s="2"/>
      <c r="E8" s="2"/>
      <c r="F8" s="2"/>
      <c r="G8" s="2"/>
      <c r="H8" s="2"/>
      <c r="I8" s="2"/>
      <c r="J8" s="66"/>
    </row>
    <row r="9" spans="1:10" ht="27" x14ac:dyDescent="0.25">
      <c r="A9" s="64">
        <v>8</v>
      </c>
      <c r="B9" s="65" t="s">
        <v>18</v>
      </c>
      <c r="C9" s="2" t="s">
        <v>11</v>
      </c>
      <c r="D9" s="2"/>
      <c r="E9" s="2"/>
      <c r="F9" s="2"/>
      <c r="G9" s="2"/>
      <c r="H9" s="2"/>
      <c r="I9" s="2"/>
      <c r="J9" s="66"/>
    </row>
    <row r="10" spans="1:10" ht="40.5" x14ac:dyDescent="0.25">
      <c r="A10" s="64">
        <v>9</v>
      </c>
      <c r="B10" s="65" t="s">
        <v>19</v>
      </c>
      <c r="C10" s="2" t="s">
        <v>11</v>
      </c>
      <c r="D10" s="2"/>
      <c r="E10" s="2"/>
      <c r="F10" s="2"/>
      <c r="G10" s="2"/>
      <c r="H10" s="2"/>
      <c r="I10" s="2"/>
      <c r="J10" s="66"/>
    </row>
    <row r="11" spans="1:10" x14ac:dyDescent="0.25">
      <c r="A11" s="64">
        <v>10</v>
      </c>
      <c r="B11" s="65" t="s">
        <v>20</v>
      </c>
      <c r="C11" s="2" t="s">
        <v>11</v>
      </c>
      <c r="D11" s="2"/>
      <c r="E11" s="2"/>
      <c r="F11" s="2"/>
      <c r="G11" s="2"/>
      <c r="H11" s="2"/>
      <c r="I11" s="2"/>
      <c r="J11" s="66"/>
    </row>
    <row r="12" spans="1:10" ht="27" x14ac:dyDescent="0.25">
      <c r="A12" s="64">
        <v>11</v>
      </c>
      <c r="B12" s="65" t="s">
        <v>21</v>
      </c>
      <c r="C12" s="2" t="s">
        <v>11</v>
      </c>
      <c r="D12" s="2"/>
      <c r="E12" s="2"/>
      <c r="F12" s="2" t="s">
        <v>11</v>
      </c>
      <c r="G12" s="2"/>
      <c r="H12" s="2"/>
      <c r="I12" s="2"/>
      <c r="J12" s="66"/>
    </row>
    <row r="13" spans="1:10" ht="40.5" x14ac:dyDescent="0.25">
      <c r="A13" s="64">
        <v>12</v>
      </c>
      <c r="B13" s="65" t="s">
        <v>22</v>
      </c>
      <c r="C13" s="2" t="s">
        <v>11</v>
      </c>
      <c r="D13" s="2"/>
      <c r="E13" s="2"/>
      <c r="F13" s="2"/>
      <c r="G13" s="2"/>
      <c r="H13" s="2"/>
      <c r="I13" s="2"/>
      <c r="J13" s="66"/>
    </row>
    <row r="14" spans="1:10" ht="54" x14ac:dyDescent="0.25">
      <c r="A14" s="64">
        <v>13</v>
      </c>
      <c r="B14" s="65" t="s">
        <v>23</v>
      </c>
      <c r="C14" s="2" t="s">
        <v>11</v>
      </c>
      <c r="D14" s="2"/>
      <c r="E14" s="2"/>
      <c r="F14" s="2" t="s">
        <v>11</v>
      </c>
      <c r="G14" s="2"/>
      <c r="H14" s="2"/>
      <c r="I14" s="2"/>
      <c r="J14" s="66"/>
    </row>
    <row r="15" spans="1:10" ht="27" x14ac:dyDescent="0.25">
      <c r="A15" s="64">
        <v>14</v>
      </c>
      <c r="B15" s="65" t="s">
        <v>24</v>
      </c>
      <c r="C15" s="2" t="s">
        <v>11</v>
      </c>
      <c r="D15" s="2"/>
      <c r="E15" s="2"/>
      <c r="F15" s="2"/>
      <c r="G15" s="2"/>
      <c r="H15" s="2"/>
      <c r="I15" s="2"/>
      <c r="J15" s="66"/>
    </row>
    <row r="16" spans="1:10" ht="40.5" x14ac:dyDescent="0.25">
      <c r="A16" s="64">
        <v>15</v>
      </c>
      <c r="B16" s="65" t="s">
        <v>25</v>
      </c>
      <c r="C16" s="2" t="s">
        <v>11</v>
      </c>
      <c r="D16" s="2"/>
      <c r="E16" s="2"/>
      <c r="F16" s="2"/>
      <c r="G16" s="2"/>
      <c r="H16" s="2"/>
      <c r="I16" s="2"/>
      <c r="J16" s="66"/>
    </row>
    <row r="17" spans="1:10" ht="27" x14ac:dyDescent="0.25">
      <c r="A17" s="64">
        <v>16</v>
      </c>
      <c r="B17" s="65" t="s">
        <v>26</v>
      </c>
      <c r="C17" s="2" t="s">
        <v>11</v>
      </c>
      <c r="D17" s="2"/>
      <c r="E17" s="2"/>
      <c r="F17" s="2" t="s">
        <v>11</v>
      </c>
      <c r="G17" s="2"/>
      <c r="H17" s="2"/>
      <c r="I17" s="2"/>
      <c r="J17" s="66"/>
    </row>
    <row r="18" spans="1:10" ht="67.5" x14ac:dyDescent="0.25">
      <c r="A18" s="64">
        <v>17</v>
      </c>
      <c r="B18" s="65" t="s">
        <v>27</v>
      </c>
      <c r="C18" s="2" t="s">
        <v>11</v>
      </c>
      <c r="D18" s="2"/>
      <c r="E18" s="2"/>
      <c r="F18" s="2" t="s">
        <v>11</v>
      </c>
      <c r="G18" s="2"/>
      <c r="H18" s="2"/>
      <c r="I18" s="2"/>
      <c r="J18" s="66"/>
    </row>
    <row r="19" spans="1:10" ht="67.5" x14ac:dyDescent="0.25">
      <c r="A19" s="64">
        <v>18</v>
      </c>
      <c r="B19" s="65" t="s">
        <v>28</v>
      </c>
      <c r="C19" s="2" t="s">
        <v>11</v>
      </c>
      <c r="D19" s="2"/>
      <c r="E19" s="2"/>
      <c r="F19" s="2" t="s">
        <v>11</v>
      </c>
      <c r="G19" s="2"/>
      <c r="H19" s="2"/>
      <c r="I19" s="2"/>
      <c r="J19" s="66"/>
    </row>
    <row r="20" spans="1:10" ht="40.5" x14ac:dyDescent="0.25">
      <c r="A20" s="64">
        <v>19</v>
      </c>
      <c r="B20" s="65" t="s">
        <v>29</v>
      </c>
      <c r="C20" s="2" t="s">
        <v>11</v>
      </c>
      <c r="D20" s="2"/>
      <c r="E20" s="2"/>
      <c r="F20" s="2" t="s">
        <v>11</v>
      </c>
      <c r="G20" s="2"/>
      <c r="H20" s="2"/>
      <c r="I20" s="2"/>
      <c r="J20" s="66"/>
    </row>
    <row r="21" spans="1:10" ht="54" x14ac:dyDescent="0.25">
      <c r="A21" s="64">
        <v>20</v>
      </c>
      <c r="B21" s="65" t="s">
        <v>30</v>
      </c>
      <c r="C21" s="2" t="s">
        <v>11</v>
      </c>
      <c r="D21" s="2"/>
      <c r="E21" s="2"/>
      <c r="F21" s="2" t="s">
        <v>11</v>
      </c>
      <c r="G21" s="2"/>
      <c r="H21" s="2"/>
      <c r="I21" s="2"/>
      <c r="J21" s="66"/>
    </row>
    <row r="22" spans="1:10" ht="40.5" x14ac:dyDescent="0.25">
      <c r="A22" s="64">
        <v>21</v>
      </c>
      <c r="B22" s="65" t="s">
        <v>31</v>
      </c>
      <c r="C22" s="2" t="s">
        <v>11</v>
      </c>
      <c r="D22" s="2"/>
      <c r="E22" s="2"/>
      <c r="F22" s="2" t="s">
        <v>11</v>
      </c>
      <c r="G22" s="2"/>
      <c r="H22" s="2"/>
      <c r="I22" s="2"/>
      <c r="J22" s="66"/>
    </row>
    <row r="23" spans="1:10" ht="54" x14ac:dyDescent="0.25">
      <c r="A23" s="64">
        <v>22</v>
      </c>
      <c r="B23" s="65" t="s">
        <v>32</v>
      </c>
      <c r="C23" s="2" t="s">
        <v>11</v>
      </c>
      <c r="D23" s="2"/>
      <c r="E23" s="2"/>
      <c r="F23" s="2" t="s">
        <v>11</v>
      </c>
      <c r="G23" s="2"/>
      <c r="H23" s="2"/>
      <c r="I23" s="2"/>
      <c r="J23" s="66"/>
    </row>
    <row r="24" spans="1:10" ht="40.5" x14ac:dyDescent="0.25">
      <c r="A24" s="64">
        <v>23</v>
      </c>
      <c r="B24" s="65" t="s">
        <v>33</v>
      </c>
      <c r="C24" s="2" t="s">
        <v>11</v>
      </c>
      <c r="D24" s="2"/>
      <c r="E24" s="2"/>
      <c r="F24" s="2" t="s">
        <v>11</v>
      </c>
      <c r="G24" s="2"/>
      <c r="H24" s="2"/>
      <c r="I24" s="2"/>
      <c r="J24" s="66"/>
    </row>
    <row r="25" spans="1:10" ht="27" x14ac:dyDescent="0.25">
      <c r="A25" s="64">
        <v>24</v>
      </c>
      <c r="B25" s="65" t="s">
        <v>34</v>
      </c>
      <c r="C25" s="2" t="s">
        <v>11</v>
      </c>
      <c r="D25" s="2"/>
      <c r="E25" s="2"/>
      <c r="F25" s="2"/>
      <c r="G25" s="2"/>
      <c r="H25" s="2"/>
      <c r="I25" s="2"/>
      <c r="J25" s="66"/>
    </row>
    <row r="26" spans="1:10" ht="40.5" x14ac:dyDescent="0.25">
      <c r="A26" s="64">
        <v>25</v>
      </c>
      <c r="B26" s="65" t="s">
        <v>35</v>
      </c>
      <c r="C26" s="2" t="s">
        <v>11</v>
      </c>
      <c r="D26" s="2"/>
      <c r="E26" s="2"/>
      <c r="F26" s="2"/>
      <c r="G26" s="2"/>
      <c r="H26" s="2"/>
      <c r="I26" s="2"/>
      <c r="J26" s="66"/>
    </row>
    <row r="27" spans="1:10" ht="40.5" x14ac:dyDescent="0.25">
      <c r="A27" s="64">
        <v>26</v>
      </c>
      <c r="B27" s="65" t="s">
        <v>36</v>
      </c>
      <c r="C27" s="2" t="s">
        <v>11</v>
      </c>
      <c r="D27" s="2"/>
      <c r="E27" s="2"/>
      <c r="F27" s="2"/>
      <c r="G27" s="2"/>
      <c r="H27" s="2"/>
      <c r="I27" s="2"/>
      <c r="J27" s="66"/>
    </row>
    <row r="28" spans="1:10" ht="27" x14ac:dyDescent="0.25">
      <c r="A28" s="64">
        <v>27</v>
      </c>
      <c r="B28" s="65" t="s">
        <v>37</v>
      </c>
      <c r="C28" s="2" t="s">
        <v>11</v>
      </c>
      <c r="D28" s="2"/>
      <c r="E28" s="2"/>
      <c r="F28" s="2" t="s">
        <v>11</v>
      </c>
      <c r="G28" s="2"/>
      <c r="H28" s="2"/>
      <c r="I28" s="2"/>
      <c r="J28" s="66"/>
    </row>
    <row r="29" spans="1:10" ht="40.5" x14ac:dyDescent="0.25">
      <c r="A29" s="64">
        <v>28</v>
      </c>
      <c r="B29" s="65" t="s">
        <v>38</v>
      </c>
      <c r="C29" s="2" t="s">
        <v>11</v>
      </c>
      <c r="D29" s="2"/>
      <c r="E29" s="2"/>
      <c r="F29" s="2"/>
      <c r="G29" s="2"/>
      <c r="H29" s="2"/>
      <c r="I29" s="2"/>
      <c r="J29" s="66"/>
    </row>
    <row r="30" spans="1:10" ht="27" x14ac:dyDescent="0.25">
      <c r="A30" s="64">
        <v>29</v>
      </c>
      <c r="B30" s="65" t="s">
        <v>39</v>
      </c>
      <c r="C30" s="2" t="s">
        <v>11</v>
      </c>
      <c r="D30" s="2"/>
      <c r="E30" s="2"/>
      <c r="F30" s="2"/>
      <c r="G30" s="2"/>
      <c r="H30" s="2"/>
      <c r="I30" s="2"/>
      <c r="J30" s="66"/>
    </row>
    <row r="31" spans="1:10" ht="40.5" x14ac:dyDescent="0.25">
      <c r="A31" s="64">
        <v>30</v>
      </c>
      <c r="B31" s="65" t="s">
        <v>40</v>
      </c>
      <c r="C31" s="2" t="s">
        <v>11</v>
      </c>
      <c r="D31" s="2"/>
      <c r="E31" s="2"/>
      <c r="F31" s="2"/>
      <c r="G31" s="2"/>
      <c r="H31" s="2"/>
      <c r="I31" s="2"/>
      <c r="J31" s="66"/>
    </row>
    <row r="32" spans="1:10" ht="27" x14ac:dyDescent="0.25">
      <c r="A32" s="64">
        <v>31</v>
      </c>
      <c r="B32" s="65" t="s">
        <v>41</v>
      </c>
      <c r="C32" s="2" t="s">
        <v>11</v>
      </c>
      <c r="D32" s="2"/>
      <c r="E32" s="2"/>
      <c r="F32" s="2"/>
      <c r="G32" s="2" t="s">
        <v>11</v>
      </c>
      <c r="H32" s="2"/>
      <c r="I32" s="2"/>
      <c r="J32" s="66"/>
    </row>
    <row r="33" spans="1:10" ht="67.5" x14ac:dyDescent="0.25">
      <c r="A33" s="64">
        <v>32</v>
      </c>
      <c r="B33" s="65" t="s">
        <v>42</v>
      </c>
      <c r="C33" s="2" t="s">
        <v>11</v>
      </c>
      <c r="D33" s="2"/>
      <c r="E33" s="2"/>
      <c r="F33" s="2"/>
      <c r="G33" s="2" t="s">
        <v>11</v>
      </c>
      <c r="H33" s="2"/>
      <c r="I33" s="2"/>
      <c r="J33" s="66"/>
    </row>
    <row r="34" spans="1:10" ht="67.5" x14ac:dyDescent="0.25">
      <c r="A34" s="64">
        <v>33</v>
      </c>
      <c r="B34" s="65" t="s">
        <v>43</v>
      </c>
      <c r="C34" s="2" t="s">
        <v>11</v>
      </c>
      <c r="D34" s="2"/>
      <c r="E34" s="2"/>
      <c r="F34" s="2"/>
      <c r="G34" s="2" t="s">
        <v>11</v>
      </c>
      <c r="H34" s="2"/>
      <c r="I34" s="2"/>
      <c r="J34" s="66"/>
    </row>
    <row r="35" spans="1:10" ht="27" x14ac:dyDescent="0.25">
      <c r="A35" s="64">
        <v>34</v>
      </c>
      <c r="B35" s="65" t="s">
        <v>44</v>
      </c>
      <c r="C35" s="2" t="s">
        <v>11</v>
      </c>
      <c r="D35" s="2"/>
      <c r="E35" s="2"/>
      <c r="F35" s="2"/>
      <c r="G35" s="2" t="s">
        <v>11</v>
      </c>
      <c r="H35" s="2"/>
      <c r="I35" s="2"/>
      <c r="J35" s="66"/>
    </row>
    <row r="36" spans="1:10" ht="54" x14ac:dyDescent="0.25">
      <c r="A36" s="64">
        <v>35</v>
      </c>
      <c r="B36" s="65" t="s">
        <v>45</v>
      </c>
      <c r="C36" s="2" t="s">
        <v>11</v>
      </c>
      <c r="D36" s="2"/>
      <c r="E36" s="2"/>
      <c r="F36" s="2"/>
      <c r="G36" s="2" t="s">
        <v>11</v>
      </c>
      <c r="H36" s="2"/>
      <c r="I36" s="2"/>
      <c r="J36" s="66"/>
    </row>
    <row r="37" spans="1:10" ht="40.5" x14ac:dyDescent="0.25">
      <c r="A37" s="64">
        <v>36</v>
      </c>
      <c r="B37" s="65" t="s">
        <v>46</v>
      </c>
      <c r="C37" s="2" t="s">
        <v>11</v>
      </c>
      <c r="D37" s="2"/>
      <c r="E37" s="2"/>
      <c r="F37" s="2"/>
      <c r="G37" s="2" t="s">
        <v>11</v>
      </c>
      <c r="H37" s="2"/>
      <c r="I37" s="2"/>
      <c r="J37" s="66"/>
    </row>
    <row r="38" spans="1:10" ht="54" x14ac:dyDescent="0.25">
      <c r="A38" s="64">
        <v>37</v>
      </c>
      <c r="B38" s="65" t="s">
        <v>47</v>
      </c>
      <c r="C38" s="2" t="s">
        <v>11</v>
      </c>
      <c r="D38" s="2"/>
      <c r="E38" s="2"/>
      <c r="F38" s="2"/>
      <c r="G38" s="2" t="s">
        <v>11</v>
      </c>
      <c r="H38" s="2"/>
      <c r="I38" s="2"/>
      <c r="J38" s="66"/>
    </row>
    <row r="39" spans="1:10" ht="27" x14ac:dyDescent="0.25">
      <c r="A39" s="64">
        <v>38</v>
      </c>
      <c r="B39" s="65" t="s">
        <v>48</v>
      </c>
      <c r="C39" s="2" t="s">
        <v>11</v>
      </c>
      <c r="D39" s="2"/>
      <c r="E39" s="2"/>
      <c r="F39" s="2"/>
      <c r="G39" s="2" t="s">
        <v>11</v>
      </c>
      <c r="H39" s="2"/>
      <c r="I39" s="2"/>
      <c r="J39" s="66"/>
    </row>
    <row r="40" spans="1:10" ht="27" x14ac:dyDescent="0.25">
      <c r="A40" s="64">
        <v>39</v>
      </c>
      <c r="B40" s="65" t="s">
        <v>49</v>
      </c>
      <c r="C40" s="2" t="s">
        <v>11</v>
      </c>
      <c r="D40" s="2"/>
      <c r="E40" s="2"/>
      <c r="F40" s="2"/>
      <c r="G40" s="2" t="s">
        <v>50</v>
      </c>
      <c r="H40" s="2" t="s">
        <v>11</v>
      </c>
      <c r="I40" s="2"/>
      <c r="J40" s="66"/>
    </row>
    <row r="41" spans="1:10" ht="67.5" x14ac:dyDescent="0.25">
      <c r="A41" s="64">
        <v>40</v>
      </c>
      <c r="B41" s="65" t="s">
        <v>51</v>
      </c>
      <c r="C41" s="2" t="s">
        <v>11</v>
      </c>
      <c r="D41" s="2"/>
      <c r="E41" s="2"/>
      <c r="F41" s="2"/>
      <c r="G41" s="2" t="s">
        <v>50</v>
      </c>
      <c r="H41" s="2" t="s">
        <v>11</v>
      </c>
      <c r="I41" s="2"/>
      <c r="J41" s="66"/>
    </row>
    <row r="42" spans="1:10" ht="67.5" x14ac:dyDescent="0.25">
      <c r="A42" s="64">
        <v>41</v>
      </c>
      <c r="B42" s="65" t="s">
        <v>52</v>
      </c>
      <c r="C42" s="2" t="s">
        <v>11</v>
      </c>
      <c r="D42" s="2"/>
      <c r="E42" s="2"/>
      <c r="F42" s="2"/>
      <c r="G42" s="2"/>
      <c r="H42" s="2" t="s">
        <v>11</v>
      </c>
      <c r="I42" s="2"/>
      <c r="J42" s="66"/>
    </row>
    <row r="43" spans="1:10" ht="40.5" x14ac:dyDescent="0.25">
      <c r="A43" s="64">
        <v>42</v>
      </c>
      <c r="B43" s="65" t="s">
        <v>53</v>
      </c>
      <c r="C43" s="2" t="s">
        <v>11</v>
      </c>
      <c r="D43" s="2"/>
      <c r="E43" s="2"/>
      <c r="F43" s="2"/>
      <c r="G43" s="2"/>
      <c r="H43" s="2" t="s">
        <v>11</v>
      </c>
      <c r="I43" s="2"/>
      <c r="J43" s="66"/>
    </row>
    <row r="44" spans="1:10" ht="54" x14ac:dyDescent="0.25">
      <c r="A44" s="64">
        <v>43</v>
      </c>
      <c r="B44" s="65" t="s">
        <v>54</v>
      </c>
      <c r="C44" s="2" t="s">
        <v>11</v>
      </c>
      <c r="D44" s="2"/>
      <c r="E44" s="2"/>
      <c r="F44" s="2"/>
      <c r="G44" s="2"/>
      <c r="H44" s="2" t="s">
        <v>11</v>
      </c>
      <c r="I44" s="2"/>
      <c r="J44" s="66"/>
    </row>
    <row r="45" spans="1:10" ht="40.5" x14ac:dyDescent="0.25">
      <c r="A45" s="64">
        <v>44</v>
      </c>
      <c r="B45" s="65" t="s">
        <v>55</v>
      </c>
      <c r="C45" s="2" t="s">
        <v>11</v>
      </c>
      <c r="D45" s="2"/>
      <c r="E45" s="2"/>
      <c r="F45" s="2"/>
      <c r="G45" s="2"/>
      <c r="H45" s="2" t="s">
        <v>11</v>
      </c>
      <c r="I45" s="2"/>
      <c r="J45" s="66"/>
    </row>
    <row r="46" spans="1:10" ht="54" x14ac:dyDescent="0.25">
      <c r="A46" s="64">
        <v>45</v>
      </c>
      <c r="B46" s="65" t="s">
        <v>56</v>
      </c>
      <c r="C46" s="2" t="s">
        <v>11</v>
      </c>
      <c r="D46" s="2"/>
      <c r="E46" s="2"/>
      <c r="F46" s="2"/>
      <c r="G46" s="2"/>
      <c r="H46" s="2" t="s">
        <v>11</v>
      </c>
      <c r="I46" s="2"/>
      <c r="J46" s="66"/>
    </row>
    <row r="47" spans="1:10" ht="40.5" x14ac:dyDescent="0.25">
      <c r="A47" s="64">
        <v>46</v>
      </c>
      <c r="B47" s="65" t="s">
        <v>57</v>
      </c>
      <c r="C47" s="2" t="s">
        <v>11</v>
      </c>
      <c r="D47" s="2"/>
      <c r="E47" s="2"/>
      <c r="F47" s="2"/>
      <c r="G47" s="2"/>
      <c r="H47" s="2" t="s">
        <v>11</v>
      </c>
      <c r="I47" s="2"/>
      <c r="J47" s="66"/>
    </row>
    <row r="48" spans="1:10" ht="27" x14ac:dyDescent="0.25">
      <c r="A48" s="64">
        <v>47</v>
      </c>
      <c r="B48" s="65" t="s">
        <v>58</v>
      </c>
      <c r="C48" s="2" t="s">
        <v>11</v>
      </c>
      <c r="D48" s="2"/>
      <c r="E48" s="2"/>
      <c r="F48" s="2"/>
      <c r="G48" s="2"/>
      <c r="H48" s="2"/>
      <c r="I48" s="2" t="s">
        <v>11</v>
      </c>
      <c r="J48" s="66"/>
    </row>
    <row r="49" spans="1:10" ht="27" x14ac:dyDescent="0.25">
      <c r="A49" s="64">
        <v>48</v>
      </c>
      <c r="B49" s="65" t="s">
        <v>59</v>
      </c>
      <c r="C49" s="2" t="s">
        <v>11</v>
      </c>
      <c r="D49" s="2"/>
      <c r="E49" s="2"/>
      <c r="F49" s="2"/>
      <c r="G49" s="2"/>
      <c r="H49" s="2"/>
      <c r="I49" s="2" t="s">
        <v>11</v>
      </c>
      <c r="J49" s="66"/>
    </row>
    <row r="50" spans="1:10" ht="67.5" x14ac:dyDescent="0.25">
      <c r="A50" s="64">
        <v>49</v>
      </c>
      <c r="B50" s="65" t="s">
        <v>60</v>
      </c>
      <c r="C50" s="2" t="s">
        <v>11</v>
      </c>
      <c r="D50" s="2"/>
      <c r="E50" s="2"/>
      <c r="F50" s="2"/>
      <c r="G50" s="2"/>
      <c r="H50" s="2"/>
      <c r="I50" s="2" t="s">
        <v>11</v>
      </c>
      <c r="J50" s="66"/>
    </row>
    <row r="51" spans="1:10" ht="67.5" x14ac:dyDescent="0.25">
      <c r="A51" s="64">
        <v>50</v>
      </c>
      <c r="B51" s="65" t="s">
        <v>61</v>
      </c>
      <c r="C51" s="2" t="s">
        <v>11</v>
      </c>
      <c r="D51" s="2"/>
      <c r="E51" s="2"/>
      <c r="F51" s="2"/>
      <c r="G51" s="2"/>
      <c r="H51" s="2"/>
      <c r="I51" s="2" t="s">
        <v>11</v>
      </c>
      <c r="J51" s="66"/>
    </row>
    <row r="52" spans="1:10" ht="27" x14ac:dyDescent="0.25">
      <c r="A52" s="64">
        <v>51</v>
      </c>
      <c r="B52" s="65" t="s">
        <v>62</v>
      </c>
      <c r="C52" s="2" t="s">
        <v>11</v>
      </c>
      <c r="D52" s="2"/>
      <c r="E52" s="2"/>
      <c r="F52" s="2"/>
      <c r="G52" s="2"/>
      <c r="H52" s="2"/>
      <c r="I52" s="2" t="s">
        <v>11</v>
      </c>
      <c r="J52" s="66"/>
    </row>
    <row r="53" spans="1:10" ht="54" x14ac:dyDescent="0.25">
      <c r="A53" s="64">
        <v>52</v>
      </c>
      <c r="B53" s="65" t="s">
        <v>63</v>
      </c>
      <c r="C53" s="2" t="s">
        <v>11</v>
      </c>
      <c r="D53" s="2"/>
      <c r="E53" s="2"/>
      <c r="F53" s="2"/>
      <c r="G53" s="2"/>
      <c r="H53" s="2"/>
      <c r="I53" s="2" t="s">
        <v>11</v>
      </c>
      <c r="J53" s="66"/>
    </row>
    <row r="54" spans="1:10" ht="40.5" x14ac:dyDescent="0.25">
      <c r="A54" s="64">
        <v>53</v>
      </c>
      <c r="B54" s="65" t="s">
        <v>64</v>
      </c>
      <c r="C54" s="2" t="s">
        <v>11</v>
      </c>
      <c r="D54" s="2"/>
      <c r="E54" s="2"/>
      <c r="F54" s="2"/>
      <c r="G54" s="2"/>
      <c r="H54" s="2"/>
      <c r="I54" s="2" t="s">
        <v>11</v>
      </c>
      <c r="J54" s="66"/>
    </row>
    <row r="55" spans="1:10" ht="54" x14ac:dyDescent="0.25">
      <c r="A55" s="64">
        <v>54</v>
      </c>
      <c r="B55" s="65" t="s">
        <v>65</v>
      </c>
      <c r="C55" s="2" t="s">
        <v>11</v>
      </c>
      <c r="D55" s="2"/>
      <c r="E55" s="2"/>
      <c r="F55" s="2"/>
      <c r="G55" s="2"/>
      <c r="H55" s="2"/>
      <c r="I55" s="2" t="s">
        <v>11</v>
      </c>
      <c r="J55" s="66"/>
    </row>
    <row r="56" spans="1:10" ht="40.5" x14ac:dyDescent="0.25">
      <c r="A56" s="64">
        <v>55</v>
      </c>
      <c r="B56" s="65" t="s">
        <v>66</v>
      </c>
      <c r="C56" s="2" t="s">
        <v>11</v>
      </c>
      <c r="D56" s="2"/>
      <c r="E56" s="2"/>
      <c r="F56" s="2"/>
      <c r="G56" s="2"/>
      <c r="H56" s="2"/>
      <c r="I56" s="2" t="s">
        <v>11</v>
      </c>
      <c r="J56" s="66"/>
    </row>
    <row r="57" spans="1:10" ht="40.5" x14ac:dyDescent="0.25">
      <c r="A57" s="64">
        <v>56</v>
      </c>
      <c r="B57" s="65" t="s">
        <v>67</v>
      </c>
      <c r="C57" s="2"/>
      <c r="D57" s="2" t="s">
        <v>11</v>
      </c>
      <c r="E57" s="2"/>
      <c r="F57" s="2"/>
      <c r="G57" s="2"/>
      <c r="H57" s="2"/>
      <c r="I57" s="2"/>
      <c r="J57" s="66"/>
    </row>
    <row r="58" spans="1:10" ht="40.5" x14ac:dyDescent="0.25">
      <c r="A58" s="64">
        <v>57</v>
      </c>
      <c r="B58" s="65" t="s">
        <v>68</v>
      </c>
      <c r="C58" s="2"/>
      <c r="D58" s="2" t="s">
        <v>11</v>
      </c>
      <c r="E58" s="2"/>
      <c r="F58" s="2"/>
      <c r="G58" s="2"/>
      <c r="H58" s="2"/>
      <c r="I58" s="2"/>
      <c r="J58" s="66"/>
    </row>
    <row r="59" spans="1:10" ht="40.5" x14ac:dyDescent="0.25">
      <c r="A59" s="64">
        <v>58</v>
      </c>
      <c r="B59" s="65" t="s">
        <v>69</v>
      </c>
      <c r="C59" s="2"/>
      <c r="D59" s="2" t="s">
        <v>11</v>
      </c>
      <c r="E59" s="2"/>
      <c r="F59" s="2"/>
      <c r="G59" s="2"/>
      <c r="H59" s="2"/>
      <c r="I59" s="2"/>
      <c r="J59" s="66"/>
    </row>
    <row r="60" spans="1:10" ht="27" x14ac:dyDescent="0.25">
      <c r="A60" s="64">
        <v>59</v>
      </c>
      <c r="B60" s="65" t="s">
        <v>70</v>
      </c>
      <c r="C60" s="2"/>
      <c r="D60" s="2" t="s">
        <v>11</v>
      </c>
      <c r="E60" s="2"/>
      <c r="F60" s="2"/>
      <c r="G60" s="2"/>
      <c r="H60" s="2"/>
      <c r="I60" s="2"/>
      <c r="J60" s="66"/>
    </row>
    <row r="61" spans="1:10" ht="27" x14ac:dyDescent="0.25">
      <c r="A61" s="64">
        <v>60</v>
      </c>
      <c r="B61" s="65" t="s">
        <v>71</v>
      </c>
      <c r="C61" s="2"/>
      <c r="D61" s="2" t="s">
        <v>11</v>
      </c>
      <c r="E61" s="2"/>
      <c r="F61" s="2" t="s">
        <v>11</v>
      </c>
      <c r="G61" s="2"/>
      <c r="H61" s="2"/>
      <c r="I61" s="2"/>
      <c r="J61" s="66"/>
    </row>
    <row r="62" spans="1:10" ht="67.5" x14ac:dyDescent="0.25">
      <c r="A62" s="64">
        <v>61</v>
      </c>
      <c r="B62" s="65" t="s">
        <v>72</v>
      </c>
      <c r="C62" s="2"/>
      <c r="D62" s="2" t="s">
        <v>11</v>
      </c>
      <c r="E62" s="2"/>
      <c r="F62" s="2" t="s">
        <v>11</v>
      </c>
      <c r="G62" s="2"/>
      <c r="H62" s="2"/>
      <c r="I62" s="2"/>
      <c r="J62" s="66"/>
    </row>
    <row r="63" spans="1:10" ht="81" x14ac:dyDescent="0.25">
      <c r="A63" s="64">
        <v>62</v>
      </c>
      <c r="B63" s="65" t="s">
        <v>73</v>
      </c>
      <c r="C63" s="2"/>
      <c r="D63" s="2" t="s">
        <v>11</v>
      </c>
      <c r="E63" s="2"/>
      <c r="F63" s="2" t="s">
        <v>11</v>
      </c>
      <c r="G63" s="2"/>
      <c r="H63" s="2"/>
      <c r="I63" s="2"/>
      <c r="J63" s="66"/>
    </row>
    <row r="64" spans="1:10" ht="40.5" x14ac:dyDescent="0.25">
      <c r="A64" s="64">
        <v>63</v>
      </c>
      <c r="B64" s="65" t="s">
        <v>74</v>
      </c>
      <c r="C64" s="2"/>
      <c r="D64" s="2" t="s">
        <v>11</v>
      </c>
      <c r="E64" s="2"/>
      <c r="F64" s="2" t="s">
        <v>11</v>
      </c>
      <c r="G64" s="2"/>
      <c r="H64" s="2"/>
      <c r="I64" s="2"/>
      <c r="J64" s="66"/>
    </row>
    <row r="65" spans="1:10" ht="54" x14ac:dyDescent="0.25">
      <c r="A65" s="64">
        <v>64</v>
      </c>
      <c r="B65" s="65" t="s">
        <v>75</v>
      </c>
      <c r="C65" s="2"/>
      <c r="D65" s="2" t="s">
        <v>11</v>
      </c>
      <c r="E65" s="2"/>
      <c r="F65" s="2" t="s">
        <v>11</v>
      </c>
      <c r="G65" s="2"/>
      <c r="H65" s="2"/>
      <c r="I65" s="2"/>
      <c r="J65" s="66"/>
    </row>
    <row r="66" spans="1:10" ht="40.5" x14ac:dyDescent="0.25">
      <c r="A66" s="64">
        <v>65</v>
      </c>
      <c r="B66" s="65" t="s">
        <v>76</v>
      </c>
      <c r="C66" s="2"/>
      <c r="D66" s="2" t="s">
        <v>11</v>
      </c>
      <c r="E66" s="2"/>
      <c r="F66" s="2" t="s">
        <v>11</v>
      </c>
      <c r="G66" s="2"/>
      <c r="H66" s="2"/>
      <c r="I66" s="2"/>
      <c r="J66" s="66"/>
    </row>
    <row r="67" spans="1:10" ht="54" x14ac:dyDescent="0.25">
      <c r="A67" s="64">
        <v>66</v>
      </c>
      <c r="B67" s="65" t="s">
        <v>77</v>
      </c>
      <c r="C67" s="2"/>
      <c r="D67" s="2" t="s">
        <v>11</v>
      </c>
      <c r="E67" s="2"/>
      <c r="F67" s="2" t="s">
        <v>11</v>
      </c>
      <c r="G67" s="2"/>
      <c r="H67" s="2"/>
      <c r="I67" s="2"/>
      <c r="J67" s="66"/>
    </row>
    <row r="68" spans="1:10" ht="40.5" x14ac:dyDescent="0.25">
      <c r="A68" s="64">
        <v>67</v>
      </c>
      <c r="B68" s="65" t="s">
        <v>78</v>
      </c>
      <c r="C68" s="2"/>
      <c r="D68" s="2" t="s">
        <v>11</v>
      </c>
      <c r="E68" s="2"/>
      <c r="F68" s="2" t="s">
        <v>11</v>
      </c>
      <c r="G68" s="2"/>
      <c r="H68" s="2"/>
      <c r="I68" s="2"/>
      <c r="J68" s="66"/>
    </row>
    <row r="69" spans="1:10" ht="27" x14ac:dyDescent="0.25">
      <c r="A69" s="64">
        <v>68</v>
      </c>
      <c r="B69" s="65" t="s">
        <v>79</v>
      </c>
      <c r="C69" s="2" t="s">
        <v>11</v>
      </c>
      <c r="D69" s="2" t="s">
        <v>11</v>
      </c>
      <c r="E69" s="2" t="s">
        <v>11</v>
      </c>
      <c r="F69" s="2"/>
      <c r="G69" s="2" t="s">
        <v>11</v>
      </c>
      <c r="H69" s="2"/>
      <c r="I69" s="2"/>
      <c r="J69" s="66"/>
    </row>
    <row r="70" spans="1:10" ht="27" x14ac:dyDescent="0.25">
      <c r="A70" s="64">
        <v>69</v>
      </c>
      <c r="B70" s="65" t="s">
        <v>80</v>
      </c>
      <c r="C70" s="2"/>
      <c r="D70" s="2" t="s">
        <v>11</v>
      </c>
      <c r="E70" s="2"/>
      <c r="F70" s="2"/>
      <c r="G70" s="2" t="s">
        <v>11</v>
      </c>
      <c r="H70" s="2"/>
      <c r="I70" s="2"/>
      <c r="J70" s="66"/>
    </row>
    <row r="71" spans="1:10" ht="67.5" x14ac:dyDescent="0.25">
      <c r="A71" s="64">
        <v>70</v>
      </c>
      <c r="B71" s="65" t="s">
        <v>81</v>
      </c>
      <c r="C71" s="2"/>
      <c r="D71" s="2" t="s">
        <v>11</v>
      </c>
      <c r="E71" s="2"/>
      <c r="F71" s="2"/>
      <c r="G71" s="2" t="s">
        <v>11</v>
      </c>
      <c r="H71" s="2"/>
      <c r="I71" s="2"/>
      <c r="J71" s="66"/>
    </row>
    <row r="72" spans="1:10" ht="67.5" x14ac:dyDescent="0.25">
      <c r="A72" s="64">
        <v>71</v>
      </c>
      <c r="B72" s="65" t="s">
        <v>82</v>
      </c>
      <c r="C72" s="2"/>
      <c r="D72" s="2" t="s">
        <v>11</v>
      </c>
      <c r="E72" s="2"/>
      <c r="F72" s="2"/>
      <c r="G72" s="2" t="s">
        <v>11</v>
      </c>
      <c r="H72" s="2"/>
      <c r="I72" s="2"/>
      <c r="J72" s="66"/>
    </row>
    <row r="73" spans="1:10" ht="27" x14ac:dyDescent="0.25">
      <c r="A73" s="64">
        <v>72</v>
      </c>
      <c r="B73" s="65" t="s">
        <v>83</v>
      </c>
      <c r="C73" s="2"/>
      <c r="D73" s="2" t="s">
        <v>11</v>
      </c>
      <c r="E73" s="2"/>
      <c r="F73" s="2"/>
      <c r="G73" s="2" t="s">
        <v>11</v>
      </c>
      <c r="H73" s="2"/>
      <c r="I73" s="2"/>
      <c r="J73" s="66"/>
    </row>
    <row r="74" spans="1:10" ht="54" x14ac:dyDescent="0.25">
      <c r="A74" s="64">
        <v>73</v>
      </c>
      <c r="B74" s="65" t="s">
        <v>84</v>
      </c>
      <c r="C74" s="2"/>
      <c r="D74" s="2" t="s">
        <v>11</v>
      </c>
      <c r="E74" s="2"/>
      <c r="F74" s="2"/>
      <c r="G74" s="2" t="s">
        <v>11</v>
      </c>
      <c r="H74" s="2"/>
      <c r="I74" s="2"/>
      <c r="J74" s="66"/>
    </row>
    <row r="75" spans="1:10" ht="40.5" x14ac:dyDescent="0.25">
      <c r="A75" s="64">
        <v>74</v>
      </c>
      <c r="B75" s="65" t="s">
        <v>85</v>
      </c>
      <c r="C75" s="2"/>
      <c r="D75" s="2" t="s">
        <v>11</v>
      </c>
      <c r="E75" s="2"/>
      <c r="F75" s="2"/>
      <c r="G75" s="2" t="s">
        <v>11</v>
      </c>
      <c r="H75" s="2"/>
      <c r="I75" s="2"/>
      <c r="J75" s="66"/>
    </row>
    <row r="76" spans="1:10" ht="54" x14ac:dyDescent="0.25">
      <c r="A76" s="64">
        <v>75</v>
      </c>
      <c r="B76" s="65" t="s">
        <v>86</v>
      </c>
      <c r="C76" s="2"/>
      <c r="D76" s="2" t="s">
        <v>11</v>
      </c>
      <c r="E76" s="2"/>
      <c r="F76" s="2"/>
      <c r="G76" s="2" t="s">
        <v>11</v>
      </c>
      <c r="H76" s="2"/>
      <c r="I76" s="2"/>
      <c r="J76" s="66"/>
    </row>
    <row r="77" spans="1:10" ht="27" x14ac:dyDescent="0.25">
      <c r="A77" s="64">
        <v>76</v>
      </c>
      <c r="B77" s="65" t="s">
        <v>87</v>
      </c>
      <c r="C77" s="2"/>
      <c r="D77" s="2" t="s">
        <v>11</v>
      </c>
      <c r="E77" s="2"/>
      <c r="F77" s="2"/>
      <c r="G77" s="2" t="s">
        <v>11</v>
      </c>
      <c r="H77" s="2"/>
      <c r="I77" s="2"/>
      <c r="J77" s="66"/>
    </row>
    <row r="78" spans="1:10" ht="27" x14ac:dyDescent="0.25">
      <c r="A78" s="64">
        <v>77</v>
      </c>
      <c r="B78" s="65" t="s">
        <v>88</v>
      </c>
      <c r="C78" s="2"/>
      <c r="D78" s="2" t="s">
        <v>11</v>
      </c>
      <c r="E78" s="2"/>
      <c r="F78" s="2"/>
      <c r="G78" s="2"/>
      <c r="H78" s="2" t="s">
        <v>11</v>
      </c>
      <c r="I78" s="2"/>
      <c r="J78" s="66"/>
    </row>
    <row r="79" spans="1:10" ht="67.5" x14ac:dyDescent="0.25">
      <c r="A79" s="64">
        <v>78</v>
      </c>
      <c r="B79" s="65" t="s">
        <v>89</v>
      </c>
      <c r="C79" s="2"/>
      <c r="D79" s="2" t="s">
        <v>11</v>
      </c>
      <c r="E79" s="2"/>
      <c r="F79" s="2"/>
      <c r="G79" s="2"/>
      <c r="H79" s="2" t="s">
        <v>11</v>
      </c>
      <c r="I79" s="2"/>
      <c r="J79" s="66"/>
    </row>
    <row r="80" spans="1:10" ht="67.5" x14ac:dyDescent="0.25">
      <c r="A80" s="64">
        <v>79</v>
      </c>
      <c r="B80" s="65" t="s">
        <v>90</v>
      </c>
      <c r="C80" s="2"/>
      <c r="D80" s="2" t="s">
        <v>11</v>
      </c>
      <c r="E80" s="2"/>
      <c r="F80" s="2"/>
      <c r="G80" s="2"/>
      <c r="H80" s="2" t="s">
        <v>11</v>
      </c>
      <c r="I80" s="2"/>
      <c r="J80" s="66"/>
    </row>
    <row r="81" spans="1:10" ht="40.5" x14ac:dyDescent="0.25">
      <c r="A81" s="64">
        <v>80</v>
      </c>
      <c r="B81" s="65" t="s">
        <v>91</v>
      </c>
      <c r="C81" s="2"/>
      <c r="D81" s="2" t="s">
        <v>11</v>
      </c>
      <c r="E81" s="2"/>
      <c r="F81" s="2"/>
      <c r="G81" s="2"/>
      <c r="H81" s="2" t="s">
        <v>11</v>
      </c>
      <c r="I81" s="2"/>
      <c r="J81" s="66"/>
    </row>
    <row r="82" spans="1:10" ht="54" x14ac:dyDescent="0.25">
      <c r="A82" s="64">
        <v>81</v>
      </c>
      <c r="B82" s="65" t="s">
        <v>92</v>
      </c>
      <c r="C82" s="2"/>
      <c r="D82" s="2" t="s">
        <v>11</v>
      </c>
      <c r="E82" s="2"/>
      <c r="F82" s="2"/>
      <c r="G82" s="2"/>
      <c r="H82" s="2" t="s">
        <v>11</v>
      </c>
      <c r="I82" s="2"/>
      <c r="J82" s="66"/>
    </row>
    <row r="83" spans="1:10" ht="40.5" x14ac:dyDescent="0.25">
      <c r="A83" s="64">
        <v>82</v>
      </c>
      <c r="B83" s="65" t="s">
        <v>93</v>
      </c>
      <c r="C83" s="2"/>
      <c r="D83" s="2" t="s">
        <v>11</v>
      </c>
      <c r="E83" s="2"/>
      <c r="F83" s="2"/>
      <c r="G83" s="2"/>
      <c r="H83" s="2" t="s">
        <v>11</v>
      </c>
      <c r="I83" s="2"/>
      <c r="J83" s="66"/>
    </row>
    <row r="84" spans="1:10" ht="54" x14ac:dyDescent="0.25">
      <c r="A84" s="64">
        <v>83</v>
      </c>
      <c r="B84" s="65" t="s">
        <v>94</v>
      </c>
      <c r="C84" s="2"/>
      <c r="D84" s="2" t="s">
        <v>11</v>
      </c>
      <c r="E84" s="2"/>
      <c r="F84" s="2"/>
      <c r="G84" s="2"/>
      <c r="H84" s="2" t="s">
        <v>11</v>
      </c>
      <c r="I84" s="2"/>
      <c r="J84" s="66"/>
    </row>
    <row r="85" spans="1:10" ht="40.5" x14ac:dyDescent="0.25">
      <c r="A85" s="64">
        <v>84</v>
      </c>
      <c r="B85" s="65" t="s">
        <v>95</v>
      </c>
      <c r="C85" s="2"/>
      <c r="D85" s="2" t="s">
        <v>11</v>
      </c>
      <c r="E85" s="2"/>
      <c r="F85" s="2"/>
      <c r="G85" s="2"/>
      <c r="H85" s="2" t="s">
        <v>11</v>
      </c>
      <c r="I85" s="2"/>
      <c r="J85" s="66"/>
    </row>
    <row r="86" spans="1:10" ht="27" x14ac:dyDescent="0.25">
      <c r="A86" s="64">
        <v>85</v>
      </c>
      <c r="B86" s="65" t="s">
        <v>96</v>
      </c>
      <c r="C86" s="2"/>
      <c r="D86" s="2" t="s">
        <v>11</v>
      </c>
      <c r="E86" s="2"/>
      <c r="F86" s="2"/>
      <c r="G86" s="2"/>
      <c r="H86" s="2"/>
      <c r="I86" s="2" t="s">
        <v>11</v>
      </c>
      <c r="J86" s="66"/>
    </row>
    <row r="87" spans="1:10" ht="67.5" x14ac:dyDescent="0.25">
      <c r="A87" s="64">
        <v>86</v>
      </c>
      <c r="B87" s="65" t="s">
        <v>97</v>
      </c>
      <c r="C87" s="2"/>
      <c r="D87" s="2" t="s">
        <v>11</v>
      </c>
      <c r="E87" s="2"/>
      <c r="F87" s="2"/>
      <c r="G87" s="2"/>
      <c r="H87" s="2"/>
      <c r="I87" s="2" t="s">
        <v>11</v>
      </c>
      <c r="J87" s="66"/>
    </row>
    <row r="88" spans="1:10" ht="67.5" x14ac:dyDescent="0.25">
      <c r="A88" s="64">
        <v>87</v>
      </c>
      <c r="B88" s="65" t="s">
        <v>98</v>
      </c>
      <c r="C88" s="2"/>
      <c r="D88" s="2" t="s">
        <v>11</v>
      </c>
      <c r="E88" s="2"/>
      <c r="F88" s="2"/>
      <c r="G88" s="2"/>
      <c r="H88" s="2"/>
      <c r="I88" s="2" t="s">
        <v>11</v>
      </c>
      <c r="J88" s="66"/>
    </row>
    <row r="89" spans="1:10" ht="40.5" x14ac:dyDescent="0.25">
      <c r="A89" s="64">
        <v>88</v>
      </c>
      <c r="B89" s="65" t="s">
        <v>99</v>
      </c>
      <c r="C89" s="2"/>
      <c r="D89" s="2" t="s">
        <v>11</v>
      </c>
      <c r="E89" s="2"/>
      <c r="F89" s="2"/>
      <c r="G89" s="2"/>
      <c r="H89" s="2"/>
      <c r="I89" s="2" t="s">
        <v>11</v>
      </c>
      <c r="J89" s="66"/>
    </row>
    <row r="90" spans="1:10" ht="54" x14ac:dyDescent="0.25">
      <c r="A90" s="64">
        <v>89</v>
      </c>
      <c r="B90" s="65" t="s">
        <v>100</v>
      </c>
      <c r="C90" s="2"/>
      <c r="D90" s="2" t="s">
        <v>11</v>
      </c>
      <c r="E90" s="2"/>
      <c r="F90" s="2"/>
      <c r="G90" s="2"/>
      <c r="H90" s="2"/>
      <c r="I90" s="2" t="s">
        <v>11</v>
      </c>
      <c r="J90" s="66"/>
    </row>
    <row r="91" spans="1:10" ht="40.5" x14ac:dyDescent="0.25">
      <c r="A91" s="64">
        <v>90</v>
      </c>
      <c r="B91" s="65" t="s">
        <v>101</v>
      </c>
      <c r="C91" s="2"/>
      <c r="D91" s="2" t="s">
        <v>11</v>
      </c>
      <c r="E91" s="2"/>
      <c r="F91" s="2"/>
      <c r="G91" s="2"/>
      <c r="H91" s="2"/>
      <c r="I91" s="2" t="s">
        <v>11</v>
      </c>
      <c r="J91" s="66"/>
    </row>
    <row r="92" spans="1:10" ht="54" x14ac:dyDescent="0.25">
      <c r="A92" s="64">
        <v>91</v>
      </c>
      <c r="B92" s="65" t="s">
        <v>102</v>
      </c>
      <c r="C92" s="2"/>
      <c r="D92" s="2" t="s">
        <v>11</v>
      </c>
      <c r="E92" s="2"/>
      <c r="F92" s="2"/>
      <c r="G92" s="2"/>
      <c r="H92" s="2"/>
      <c r="I92" s="2" t="s">
        <v>11</v>
      </c>
      <c r="J92" s="66"/>
    </row>
    <row r="93" spans="1:10" ht="40.5" x14ac:dyDescent="0.25">
      <c r="A93" s="64">
        <v>92</v>
      </c>
      <c r="B93" s="65" t="s">
        <v>103</v>
      </c>
      <c r="C93" s="2"/>
      <c r="D93" s="2" t="s">
        <v>11</v>
      </c>
      <c r="E93" s="2"/>
      <c r="F93" s="2"/>
      <c r="G93" s="2"/>
      <c r="H93" s="2"/>
      <c r="I93" s="2" t="s">
        <v>11</v>
      </c>
      <c r="J93" s="66"/>
    </row>
    <row r="94" spans="1:10" ht="40.5" x14ac:dyDescent="0.25">
      <c r="A94" s="64">
        <v>93</v>
      </c>
      <c r="B94" s="65" t="s">
        <v>104</v>
      </c>
      <c r="C94" s="2" t="s">
        <v>11</v>
      </c>
      <c r="D94" s="2"/>
      <c r="E94" s="2"/>
      <c r="F94" s="2"/>
      <c r="G94" s="2"/>
      <c r="H94" s="2"/>
      <c r="I94" s="2"/>
      <c r="J94" s="66"/>
    </row>
    <row r="95" spans="1:10" ht="27" x14ac:dyDescent="0.25">
      <c r="A95" s="64">
        <v>94</v>
      </c>
      <c r="B95" s="65" t="s">
        <v>105</v>
      </c>
      <c r="C95" s="2" t="s">
        <v>11</v>
      </c>
      <c r="D95" s="2"/>
      <c r="E95" s="2"/>
      <c r="F95" s="2"/>
      <c r="G95" s="2"/>
      <c r="H95" s="2"/>
      <c r="I95" s="2"/>
      <c r="J95" s="66"/>
    </row>
    <row r="96" spans="1:10" ht="40.5" x14ac:dyDescent="0.25">
      <c r="A96" s="64">
        <v>95</v>
      </c>
      <c r="B96" s="65" t="s">
        <v>106</v>
      </c>
      <c r="C96" s="2" t="s">
        <v>11</v>
      </c>
      <c r="D96" s="2"/>
      <c r="E96" s="2"/>
      <c r="F96" s="2" t="s">
        <v>11</v>
      </c>
      <c r="G96" s="2"/>
      <c r="H96" s="2"/>
      <c r="I96" s="2"/>
      <c r="J96" s="66"/>
    </row>
    <row r="97" spans="1:10" ht="27" x14ac:dyDescent="0.25">
      <c r="A97" s="64">
        <v>96</v>
      </c>
      <c r="B97" s="65" t="s">
        <v>107</v>
      </c>
      <c r="C97" s="2" t="s">
        <v>11</v>
      </c>
      <c r="D97" s="2"/>
      <c r="E97" s="2"/>
      <c r="F97" s="2" t="s">
        <v>11</v>
      </c>
      <c r="G97" s="2"/>
      <c r="H97" s="2"/>
      <c r="I97" s="2"/>
      <c r="J97" s="66"/>
    </row>
    <row r="98" spans="1:10" ht="40.5" x14ac:dyDescent="0.25">
      <c r="A98" s="64">
        <v>97</v>
      </c>
      <c r="B98" s="65" t="s">
        <v>108</v>
      </c>
      <c r="C98" s="2" t="s">
        <v>11</v>
      </c>
      <c r="D98" s="2"/>
      <c r="E98" s="2"/>
      <c r="F98" s="2"/>
      <c r="G98" s="2"/>
      <c r="H98" s="2"/>
      <c r="I98" s="2"/>
      <c r="J98" s="66"/>
    </row>
    <row r="99" spans="1:10" ht="27" x14ac:dyDescent="0.25">
      <c r="A99" s="64">
        <v>98</v>
      </c>
      <c r="B99" s="65" t="s">
        <v>109</v>
      </c>
      <c r="C99" s="2" t="s">
        <v>11</v>
      </c>
      <c r="D99" s="2"/>
      <c r="E99" s="2"/>
      <c r="F99" s="2"/>
      <c r="G99" s="2"/>
      <c r="H99" s="2"/>
      <c r="I99" s="2"/>
      <c r="J99" s="66"/>
    </row>
    <row r="100" spans="1:10" x14ac:dyDescent="0.25">
      <c r="A100" s="64">
        <v>99</v>
      </c>
      <c r="B100" s="65" t="s">
        <v>110</v>
      </c>
      <c r="C100" s="2" t="s">
        <v>11</v>
      </c>
      <c r="D100" s="2"/>
      <c r="E100" s="2"/>
      <c r="F100" s="2"/>
      <c r="G100" s="2"/>
      <c r="H100" s="2"/>
      <c r="I100" s="2"/>
      <c r="J100" s="66"/>
    </row>
    <row r="101" spans="1:10" ht="27" x14ac:dyDescent="0.25">
      <c r="A101" s="64">
        <v>100</v>
      </c>
      <c r="B101" s="65" t="s">
        <v>111</v>
      </c>
      <c r="C101" s="2" t="s">
        <v>50</v>
      </c>
      <c r="D101" s="2"/>
      <c r="E101" s="2" t="s">
        <v>11</v>
      </c>
      <c r="F101" s="2"/>
      <c r="G101" s="2"/>
      <c r="H101" s="2"/>
      <c r="I101" s="2"/>
      <c r="J101" s="66"/>
    </row>
    <row r="102" spans="1:10" ht="27" x14ac:dyDescent="0.25">
      <c r="A102" s="64">
        <v>101</v>
      </c>
      <c r="B102" s="65" t="s">
        <v>112</v>
      </c>
      <c r="C102" s="2" t="s">
        <v>50</v>
      </c>
      <c r="D102" s="2"/>
      <c r="E102" s="2" t="s">
        <v>11</v>
      </c>
      <c r="F102" s="2"/>
      <c r="G102" s="2"/>
      <c r="H102" s="2"/>
      <c r="I102" s="2"/>
      <c r="J102" s="66"/>
    </row>
    <row r="103" spans="1:10" ht="40.5" x14ac:dyDescent="0.25">
      <c r="A103" s="64">
        <v>102</v>
      </c>
      <c r="B103" s="65" t="s">
        <v>113</v>
      </c>
      <c r="C103" s="2"/>
      <c r="D103" s="2"/>
      <c r="E103" s="2" t="s">
        <v>11</v>
      </c>
      <c r="F103" s="2"/>
      <c r="G103" s="2"/>
      <c r="H103" s="2"/>
      <c r="I103" s="2"/>
      <c r="J103" s="66"/>
    </row>
    <row r="104" spans="1:10" ht="27" x14ac:dyDescent="0.25">
      <c r="A104" s="64">
        <v>103</v>
      </c>
      <c r="B104" s="65" t="s">
        <v>114</v>
      </c>
      <c r="C104" s="2"/>
      <c r="D104" s="2"/>
      <c r="E104" s="2" t="s">
        <v>11</v>
      </c>
      <c r="F104" s="2"/>
      <c r="G104" s="2"/>
      <c r="H104" s="2"/>
      <c r="I104" s="2"/>
      <c r="J104" s="66"/>
    </row>
    <row r="105" spans="1:10" ht="27" x14ac:dyDescent="0.25">
      <c r="A105" s="64">
        <v>104</v>
      </c>
      <c r="B105" s="65" t="s">
        <v>115</v>
      </c>
      <c r="C105" s="2"/>
      <c r="D105" s="2"/>
      <c r="E105" s="2" t="s">
        <v>11</v>
      </c>
      <c r="F105" s="2"/>
      <c r="G105" s="2"/>
      <c r="H105" s="2"/>
      <c r="I105" s="2"/>
      <c r="J105" s="66"/>
    </row>
    <row r="106" spans="1:10" ht="27" x14ac:dyDescent="0.25">
      <c r="A106" s="64">
        <v>105</v>
      </c>
      <c r="B106" s="65" t="s">
        <v>116</v>
      </c>
      <c r="C106" s="2"/>
      <c r="D106" s="2"/>
      <c r="E106" s="2" t="s">
        <v>11</v>
      </c>
      <c r="F106" s="2"/>
      <c r="G106" s="2"/>
      <c r="H106" s="2"/>
      <c r="I106" s="2"/>
      <c r="J106" s="66"/>
    </row>
    <row r="107" spans="1:10" ht="27" x14ac:dyDescent="0.25">
      <c r="A107" s="64">
        <v>106</v>
      </c>
      <c r="B107" s="65" t="s">
        <v>117</v>
      </c>
      <c r="C107" s="2"/>
      <c r="D107" s="2"/>
      <c r="E107" s="2" t="s">
        <v>11</v>
      </c>
      <c r="F107" s="2"/>
      <c r="G107" s="2"/>
      <c r="H107" s="2"/>
      <c r="I107" s="2"/>
      <c r="J107" s="66"/>
    </row>
    <row r="108" spans="1:10" ht="27" x14ac:dyDescent="0.25">
      <c r="A108" s="64">
        <v>107</v>
      </c>
      <c r="B108" s="65" t="s">
        <v>118</v>
      </c>
      <c r="C108" s="2"/>
      <c r="D108" s="2"/>
      <c r="E108" s="2" t="s">
        <v>11</v>
      </c>
      <c r="F108" s="2"/>
      <c r="G108" s="2"/>
      <c r="H108" s="2"/>
      <c r="I108" s="2"/>
      <c r="J108" s="66"/>
    </row>
    <row r="109" spans="1:10" ht="27" x14ac:dyDescent="0.25">
      <c r="A109" s="64">
        <v>108</v>
      </c>
      <c r="B109" s="65" t="s">
        <v>119</v>
      </c>
      <c r="C109" s="2"/>
      <c r="D109" s="2"/>
      <c r="E109" s="2" t="s">
        <v>11</v>
      </c>
      <c r="F109" s="2"/>
      <c r="G109" s="2"/>
      <c r="H109" s="2"/>
      <c r="I109" s="2"/>
      <c r="J109" s="66"/>
    </row>
    <row r="110" spans="1:10" ht="27" x14ac:dyDescent="0.25">
      <c r="A110" s="64">
        <v>109</v>
      </c>
      <c r="B110" s="65" t="s">
        <v>120</v>
      </c>
      <c r="C110" s="2"/>
      <c r="D110" s="2"/>
      <c r="E110" s="2" t="s">
        <v>11</v>
      </c>
      <c r="F110" s="2"/>
      <c r="G110" s="2"/>
      <c r="H110" s="2"/>
      <c r="I110" s="2"/>
      <c r="J110" s="66"/>
    </row>
    <row r="111" spans="1:10" ht="27" x14ac:dyDescent="0.25">
      <c r="A111" s="64">
        <v>110</v>
      </c>
      <c r="B111" s="65" t="s">
        <v>121</v>
      </c>
      <c r="C111" s="2"/>
      <c r="D111" s="2"/>
      <c r="E111" s="2" t="s">
        <v>11</v>
      </c>
      <c r="F111" s="2" t="s">
        <v>11</v>
      </c>
      <c r="G111" s="2"/>
      <c r="H111" s="2"/>
      <c r="I111" s="2"/>
      <c r="J111" s="66"/>
    </row>
    <row r="112" spans="1:10" ht="67.5" x14ac:dyDescent="0.25">
      <c r="A112" s="64">
        <v>111</v>
      </c>
      <c r="B112" s="65" t="s">
        <v>122</v>
      </c>
      <c r="C112" s="2"/>
      <c r="D112" s="2"/>
      <c r="E112" s="2" t="s">
        <v>11</v>
      </c>
      <c r="F112" s="2" t="s">
        <v>11</v>
      </c>
      <c r="G112" s="2"/>
      <c r="H112" s="2"/>
      <c r="I112" s="2"/>
      <c r="J112" s="66"/>
    </row>
    <row r="113" spans="1:10" ht="81" x14ac:dyDescent="0.25">
      <c r="A113" s="64">
        <v>112</v>
      </c>
      <c r="B113" s="65" t="s">
        <v>123</v>
      </c>
      <c r="C113" s="2"/>
      <c r="D113" s="2"/>
      <c r="E113" s="2" t="s">
        <v>11</v>
      </c>
      <c r="F113" s="2" t="s">
        <v>11</v>
      </c>
      <c r="G113" s="2"/>
      <c r="H113" s="2"/>
      <c r="I113" s="2"/>
      <c r="J113" s="66"/>
    </row>
    <row r="114" spans="1:10" ht="40.5" x14ac:dyDescent="0.25">
      <c r="A114" s="64">
        <v>113</v>
      </c>
      <c r="B114" s="65" t="s">
        <v>124</v>
      </c>
      <c r="C114" s="2"/>
      <c r="D114" s="2"/>
      <c r="E114" s="2" t="s">
        <v>11</v>
      </c>
      <c r="F114" s="2" t="s">
        <v>11</v>
      </c>
      <c r="G114" s="2"/>
      <c r="H114" s="2"/>
      <c r="I114" s="2"/>
      <c r="J114" s="66"/>
    </row>
    <row r="115" spans="1:10" ht="54" x14ac:dyDescent="0.25">
      <c r="A115" s="64">
        <v>114</v>
      </c>
      <c r="B115" s="65" t="s">
        <v>125</v>
      </c>
      <c r="C115" s="2"/>
      <c r="D115" s="2"/>
      <c r="E115" s="2" t="s">
        <v>11</v>
      </c>
      <c r="F115" s="2" t="s">
        <v>11</v>
      </c>
      <c r="G115" s="2"/>
      <c r="H115" s="2"/>
      <c r="I115" s="2"/>
      <c r="J115" s="66"/>
    </row>
    <row r="116" spans="1:10" ht="40.5" x14ac:dyDescent="0.25">
      <c r="A116" s="64">
        <v>115</v>
      </c>
      <c r="B116" s="65" t="s">
        <v>126</v>
      </c>
      <c r="C116" s="2"/>
      <c r="D116" s="2"/>
      <c r="E116" s="2" t="s">
        <v>11</v>
      </c>
      <c r="F116" s="2" t="s">
        <v>11</v>
      </c>
      <c r="G116" s="2"/>
      <c r="H116" s="2"/>
      <c r="I116" s="2"/>
      <c r="J116" s="66"/>
    </row>
    <row r="117" spans="1:10" ht="54" x14ac:dyDescent="0.25">
      <c r="A117" s="64">
        <v>116</v>
      </c>
      <c r="B117" s="65" t="s">
        <v>127</v>
      </c>
      <c r="C117" s="2"/>
      <c r="D117" s="2"/>
      <c r="E117" s="2" t="s">
        <v>11</v>
      </c>
      <c r="F117" s="2" t="s">
        <v>11</v>
      </c>
      <c r="G117" s="2"/>
      <c r="H117" s="2"/>
      <c r="I117" s="2"/>
      <c r="J117" s="66"/>
    </row>
    <row r="118" spans="1:10" ht="40.5" x14ac:dyDescent="0.25">
      <c r="A118" s="64">
        <v>117</v>
      </c>
      <c r="B118" s="65" t="s">
        <v>128</v>
      </c>
      <c r="C118" s="2"/>
      <c r="D118" s="2"/>
      <c r="E118" s="2" t="s">
        <v>11</v>
      </c>
      <c r="F118" s="2" t="s">
        <v>11</v>
      </c>
      <c r="G118" s="2"/>
      <c r="H118" s="2"/>
      <c r="I118" s="2"/>
      <c r="J118" s="66"/>
    </row>
    <row r="119" spans="1:10" x14ac:dyDescent="0.25">
      <c r="A119" s="64">
        <v>118</v>
      </c>
      <c r="B119" s="65" t="s">
        <v>129</v>
      </c>
      <c r="C119" s="2"/>
      <c r="D119" s="2"/>
      <c r="E119" s="2" t="s">
        <v>11</v>
      </c>
      <c r="F119" s="2"/>
      <c r="G119" s="2" t="s">
        <v>11</v>
      </c>
      <c r="H119" s="2"/>
      <c r="I119" s="2"/>
      <c r="J119" s="66"/>
    </row>
    <row r="120" spans="1:10" x14ac:dyDescent="0.25">
      <c r="A120" s="64">
        <v>119</v>
      </c>
      <c r="B120" s="65" t="s">
        <v>130</v>
      </c>
      <c r="C120" s="2"/>
      <c r="D120" s="2"/>
      <c r="E120" s="2" t="s">
        <v>11</v>
      </c>
      <c r="F120" s="2"/>
      <c r="G120" s="2" t="s">
        <v>11</v>
      </c>
      <c r="H120" s="2"/>
      <c r="I120" s="2"/>
      <c r="J120" s="66"/>
    </row>
    <row r="121" spans="1:10" ht="27" x14ac:dyDescent="0.25">
      <c r="A121" s="64">
        <v>120</v>
      </c>
      <c r="B121" s="65" t="s">
        <v>131</v>
      </c>
      <c r="C121" s="2"/>
      <c r="D121" s="2"/>
      <c r="E121" s="2" t="s">
        <v>11</v>
      </c>
      <c r="F121" s="2"/>
      <c r="G121" s="2" t="s">
        <v>11</v>
      </c>
      <c r="H121" s="2"/>
      <c r="I121" s="2"/>
      <c r="J121" s="66"/>
    </row>
    <row r="122" spans="1:10" ht="27" x14ac:dyDescent="0.25">
      <c r="A122" s="64">
        <v>121</v>
      </c>
      <c r="B122" s="65" t="s">
        <v>132</v>
      </c>
      <c r="C122" s="2" t="s">
        <v>11</v>
      </c>
      <c r="D122" s="2"/>
      <c r="E122" s="2"/>
      <c r="F122" s="2"/>
      <c r="G122" s="2" t="s">
        <v>11</v>
      </c>
      <c r="H122" s="2"/>
      <c r="I122" s="2"/>
      <c r="J122" s="66"/>
    </row>
    <row r="123" spans="1:10" ht="27" x14ac:dyDescent="0.25">
      <c r="A123" s="64">
        <v>122</v>
      </c>
      <c r="B123" s="65" t="s">
        <v>133</v>
      </c>
      <c r="C123" s="2" t="s">
        <v>11</v>
      </c>
      <c r="D123" s="2"/>
      <c r="E123" s="2"/>
      <c r="F123" s="2"/>
      <c r="G123" s="2"/>
      <c r="H123" s="2"/>
      <c r="I123" s="2"/>
      <c r="J123" s="66"/>
    </row>
    <row r="124" spans="1:10" ht="27" x14ac:dyDescent="0.25">
      <c r="A124" s="64">
        <v>123</v>
      </c>
      <c r="B124" s="65" t="s">
        <v>134</v>
      </c>
      <c r="C124" s="2"/>
      <c r="D124" s="2"/>
      <c r="E124" s="2" t="s">
        <v>11</v>
      </c>
      <c r="F124" s="2"/>
      <c r="G124" s="2"/>
      <c r="H124" s="2"/>
      <c r="I124" s="2"/>
      <c r="J124" s="66"/>
    </row>
    <row r="125" spans="1:10" ht="27" x14ac:dyDescent="0.25">
      <c r="A125" s="64">
        <v>124</v>
      </c>
      <c r="B125" s="65" t="s">
        <v>135</v>
      </c>
      <c r="C125" s="2"/>
      <c r="D125" s="2"/>
      <c r="E125" s="2" t="s">
        <v>11</v>
      </c>
      <c r="F125" s="2"/>
      <c r="G125" s="2"/>
      <c r="H125" s="2"/>
      <c r="I125" s="2"/>
      <c r="J125" s="66"/>
    </row>
    <row r="126" spans="1:10" ht="27" x14ac:dyDescent="0.25">
      <c r="A126" s="64">
        <v>125</v>
      </c>
      <c r="B126" s="65" t="s">
        <v>136</v>
      </c>
      <c r="C126" s="2"/>
      <c r="D126" s="2"/>
      <c r="E126" s="2" t="s">
        <v>11</v>
      </c>
      <c r="F126" s="2"/>
      <c r="G126" s="2" t="s">
        <v>11</v>
      </c>
      <c r="H126" s="2"/>
      <c r="I126" s="2"/>
      <c r="J126" s="66"/>
    </row>
    <row r="127" spans="1:10" ht="67.5" x14ac:dyDescent="0.25">
      <c r="A127" s="64">
        <v>126</v>
      </c>
      <c r="B127" s="65" t="s">
        <v>137</v>
      </c>
      <c r="C127" s="2"/>
      <c r="D127" s="2"/>
      <c r="E127" s="2" t="s">
        <v>11</v>
      </c>
      <c r="F127" s="2"/>
      <c r="G127" s="2" t="s">
        <v>11</v>
      </c>
      <c r="H127" s="2"/>
      <c r="I127" s="2"/>
      <c r="J127" s="66"/>
    </row>
    <row r="128" spans="1:10" ht="67.5" x14ac:dyDescent="0.25">
      <c r="A128" s="64">
        <v>127</v>
      </c>
      <c r="B128" s="65" t="s">
        <v>138</v>
      </c>
      <c r="C128" s="2"/>
      <c r="D128" s="2"/>
      <c r="E128" s="2" t="s">
        <v>11</v>
      </c>
      <c r="F128" s="2"/>
      <c r="G128" s="2" t="s">
        <v>11</v>
      </c>
      <c r="H128" s="2"/>
      <c r="I128" s="2"/>
      <c r="J128" s="66"/>
    </row>
    <row r="129" spans="1:10" ht="27" x14ac:dyDescent="0.25">
      <c r="A129" s="64">
        <v>128</v>
      </c>
      <c r="B129" s="65" t="s">
        <v>139</v>
      </c>
      <c r="C129" s="2"/>
      <c r="D129" s="2"/>
      <c r="E129" s="2" t="s">
        <v>11</v>
      </c>
      <c r="F129" s="2"/>
      <c r="G129" s="2" t="s">
        <v>11</v>
      </c>
      <c r="H129" s="2"/>
      <c r="I129" s="2"/>
      <c r="J129" s="66"/>
    </row>
    <row r="130" spans="1:10" ht="54" x14ac:dyDescent="0.25">
      <c r="A130" s="64">
        <v>129</v>
      </c>
      <c r="B130" s="65" t="s">
        <v>140</v>
      </c>
      <c r="C130" s="2"/>
      <c r="D130" s="2"/>
      <c r="E130" s="2" t="s">
        <v>11</v>
      </c>
      <c r="F130" s="2"/>
      <c r="G130" s="2" t="s">
        <v>11</v>
      </c>
      <c r="H130" s="2"/>
      <c r="I130" s="2"/>
      <c r="J130" s="66"/>
    </row>
    <row r="131" spans="1:10" ht="40.5" x14ac:dyDescent="0.25">
      <c r="A131" s="64">
        <v>130</v>
      </c>
      <c r="B131" s="65" t="s">
        <v>141</v>
      </c>
      <c r="C131" s="2"/>
      <c r="D131" s="2"/>
      <c r="E131" s="2" t="s">
        <v>11</v>
      </c>
      <c r="F131" s="2"/>
      <c r="G131" s="2" t="s">
        <v>11</v>
      </c>
      <c r="H131" s="2"/>
      <c r="I131" s="2"/>
      <c r="J131" s="66"/>
    </row>
    <row r="132" spans="1:10" ht="54" x14ac:dyDescent="0.25">
      <c r="A132" s="64">
        <v>131</v>
      </c>
      <c r="B132" s="65" t="s">
        <v>142</v>
      </c>
      <c r="C132" s="2"/>
      <c r="D132" s="2"/>
      <c r="E132" s="2" t="s">
        <v>11</v>
      </c>
      <c r="F132" s="2"/>
      <c r="G132" s="2" t="s">
        <v>11</v>
      </c>
      <c r="H132" s="2"/>
      <c r="I132" s="2"/>
      <c r="J132" s="66"/>
    </row>
    <row r="133" spans="1:10" ht="27" x14ac:dyDescent="0.25">
      <c r="A133" s="64">
        <v>132</v>
      </c>
      <c r="B133" s="65" t="s">
        <v>143</v>
      </c>
      <c r="C133" s="2"/>
      <c r="D133" s="2"/>
      <c r="E133" s="2" t="s">
        <v>11</v>
      </c>
      <c r="F133" s="2"/>
      <c r="G133" s="2" t="s">
        <v>11</v>
      </c>
      <c r="H133" s="2"/>
      <c r="I133" s="2"/>
      <c r="J133" s="66"/>
    </row>
    <row r="134" spans="1:10" ht="27" x14ac:dyDescent="0.25">
      <c r="A134" s="64">
        <v>133</v>
      </c>
      <c r="B134" s="65" t="s">
        <v>144</v>
      </c>
      <c r="C134" s="2"/>
      <c r="D134" s="2"/>
      <c r="E134" s="2" t="s">
        <v>11</v>
      </c>
      <c r="F134" s="2"/>
      <c r="G134" s="2" t="s">
        <v>50</v>
      </c>
      <c r="H134" s="2" t="s">
        <v>11</v>
      </c>
      <c r="I134" s="2"/>
      <c r="J134" s="66"/>
    </row>
    <row r="135" spans="1:10" ht="67.5" x14ac:dyDescent="0.25">
      <c r="A135" s="64">
        <v>134</v>
      </c>
      <c r="B135" s="65" t="s">
        <v>145</v>
      </c>
      <c r="C135" s="2"/>
      <c r="D135" s="2"/>
      <c r="E135" s="2" t="s">
        <v>11</v>
      </c>
      <c r="F135" s="2"/>
      <c r="G135" s="2"/>
      <c r="H135" s="2" t="s">
        <v>11</v>
      </c>
      <c r="I135" s="2"/>
      <c r="J135" s="66"/>
    </row>
    <row r="136" spans="1:10" ht="67.5" x14ac:dyDescent="0.25">
      <c r="A136" s="64">
        <v>135</v>
      </c>
      <c r="B136" s="65" t="s">
        <v>146</v>
      </c>
      <c r="C136" s="2"/>
      <c r="D136" s="2"/>
      <c r="E136" s="2" t="s">
        <v>11</v>
      </c>
      <c r="F136" s="2"/>
      <c r="G136" s="2"/>
      <c r="H136" s="2" t="s">
        <v>11</v>
      </c>
      <c r="I136" s="2"/>
      <c r="J136" s="66"/>
    </row>
    <row r="137" spans="1:10" ht="40.5" x14ac:dyDescent="0.25">
      <c r="A137" s="64">
        <v>136</v>
      </c>
      <c r="B137" s="65" t="s">
        <v>147</v>
      </c>
      <c r="C137" s="2"/>
      <c r="D137" s="2"/>
      <c r="E137" s="2" t="s">
        <v>11</v>
      </c>
      <c r="F137" s="2"/>
      <c r="G137" s="2"/>
      <c r="H137" s="2" t="s">
        <v>11</v>
      </c>
      <c r="I137" s="2"/>
      <c r="J137" s="66"/>
    </row>
    <row r="138" spans="1:10" ht="54" x14ac:dyDescent="0.25">
      <c r="A138" s="64">
        <v>137</v>
      </c>
      <c r="B138" s="65" t="s">
        <v>148</v>
      </c>
      <c r="C138" s="2"/>
      <c r="D138" s="2"/>
      <c r="E138" s="2" t="s">
        <v>11</v>
      </c>
      <c r="F138" s="2"/>
      <c r="G138" s="2"/>
      <c r="H138" s="2" t="s">
        <v>11</v>
      </c>
      <c r="I138" s="2"/>
      <c r="J138" s="66"/>
    </row>
    <row r="139" spans="1:10" ht="40.5" x14ac:dyDescent="0.25">
      <c r="A139" s="64">
        <v>138</v>
      </c>
      <c r="B139" s="65" t="s">
        <v>149</v>
      </c>
      <c r="C139" s="2"/>
      <c r="D139" s="2"/>
      <c r="E139" s="2" t="s">
        <v>11</v>
      </c>
      <c r="F139" s="2"/>
      <c r="G139" s="2"/>
      <c r="H139" s="2" t="s">
        <v>11</v>
      </c>
      <c r="I139" s="2"/>
      <c r="J139" s="66"/>
    </row>
    <row r="140" spans="1:10" ht="54" x14ac:dyDescent="0.25">
      <c r="A140" s="64">
        <v>139</v>
      </c>
      <c r="B140" s="65" t="s">
        <v>150</v>
      </c>
      <c r="C140" s="2"/>
      <c r="D140" s="2"/>
      <c r="E140" s="2" t="s">
        <v>11</v>
      </c>
      <c r="F140" s="2"/>
      <c r="G140" s="2"/>
      <c r="H140" s="2" t="s">
        <v>11</v>
      </c>
      <c r="I140" s="2"/>
      <c r="J140" s="66"/>
    </row>
    <row r="141" spans="1:10" ht="40.5" x14ac:dyDescent="0.25">
      <c r="A141" s="64">
        <v>140</v>
      </c>
      <c r="B141" s="65" t="s">
        <v>151</v>
      </c>
      <c r="C141" s="2"/>
      <c r="D141" s="2"/>
      <c r="E141" s="2" t="s">
        <v>11</v>
      </c>
      <c r="F141" s="2"/>
      <c r="G141" s="2"/>
      <c r="H141" s="2" t="s">
        <v>11</v>
      </c>
      <c r="I141" s="2"/>
      <c r="J141" s="66"/>
    </row>
    <row r="142" spans="1:10" ht="27" x14ac:dyDescent="0.25">
      <c r="A142" s="64">
        <v>141</v>
      </c>
      <c r="B142" s="65" t="s">
        <v>152</v>
      </c>
      <c r="C142" s="2"/>
      <c r="D142" s="2"/>
      <c r="E142" s="2" t="s">
        <v>11</v>
      </c>
      <c r="F142" s="2"/>
      <c r="G142" s="2"/>
      <c r="H142" s="2"/>
      <c r="I142" s="2" t="s">
        <v>11</v>
      </c>
      <c r="J142" s="66"/>
    </row>
    <row r="143" spans="1:10" ht="27" x14ac:dyDescent="0.25">
      <c r="A143" s="64">
        <v>142</v>
      </c>
      <c r="B143" s="65" t="s">
        <v>153</v>
      </c>
      <c r="C143" s="2"/>
      <c r="D143" s="2"/>
      <c r="E143" s="2" t="s">
        <v>11</v>
      </c>
      <c r="F143" s="2"/>
      <c r="G143" s="2"/>
      <c r="H143" s="2"/>
      <c r="I143" s="2" t="s">
        <v>11</v>
      </c>
      <c r="J143" s="66"/>
    </row>
    <row r="144" spans="1:10" ht="27" x14ac:dyDescent="0.25">
      <c r="A144" s="64">
        <v>143</v>
      </c>
      <c r="B144" s="65" t="s">
        <v>154</v>
      </c>
      <c r="C144" s="2"/>
      <c r="D144" s="2"/>
      <c r="E144" s="2" t="s">
        <v>11</v>
      </c>
      <c r="F144" s="2"/>
      <c r="G144" s="2"/>
      <c r="H144" s="2"/>
      <c r="I144" s="2" t="s">
        <v>11</v>
      </c>
      <c r="J144" s="66"/>
    </row>
    <row r="145" spans="1:10" ht="27" x14ac:dyDescent="0.25">
      <c r="A145" s="64">
        <v>144</v>
      </c>
      <c r="B145" s="65" t="s">
        <v>155</v>
      </c>
      <c r="C145" s="2"/>
      <c r="D145" s="2"/>
      <c r="E145" s="2" t="s">
        <v>11</v>
      </c>
      <c r="F145" s="2"/>
      <c r="G145" s="2"/>
      <c r="H145" s="2"/>
      <c r="I145" s="2" t="s">
        <v>11</v>
      </c>
      <c r="J145" s="66"/>
    </row>
    <row r="146" spans="1:10" ht="67.5" x14ac:dyDescent="0.25">
      <c r="A146" s="64">
        <v>145</v>
      </c>
      <c r="B146" s="65" t="s">
        <v>156</v>
      </c>
      <c r="C146" s="2"/>
      <c r="D146" s="2"/>
      <c r="E146" s="2" t="s">
        <v>11</v>
      </c>
      <c r="F146" s="2"/>
      <c r="G146" s="2"/>
      <c r="H146" s="2"/>
      <c r="I146" s="2" t="s">
        <v>11</v>
      </c>
      <c r="J146" s="66"/>
    </row>
    <row r="147" spans="1:10" ht="67.5" x14ac:dyDescent="0.25">
      <c r="A147" s="64">
        <v>146</v>
      </c>
      <c r="B147" s="65" t="s">
        <v>157</v>
      </c>
      <c r="C147" s="2"/>
      <c r="D147" s="2"/>
      <c r="E147" s="2" t="s">
        <v>11</v>
      </c>
      <c r="F147" s="2"/>
      <c r="G147" s="2"/>
      <c r="H147" s="2"/>
      <c r="I147" s="2" t="s">
        <v>11</v>
      </c>
      <c r="J147" s="66"/>
    </row>
    <row r="148" spans="1:10" ht="40.5" x14ac:dyDescent="0.25">
      <c r="A148" s="64">
        <v>147</v>
      </c>
      <c r="B148" s="65" t="s">
        <v>158</v>
      </c>
      <c r="C148" s="2"/>
      <c r="D148" s="2"/>
      <c r="E148" s="2" t="s">
        <v>11</v>
      </c>
      <c r="F148" s="2"/>
      <c r="G148" s="2"/>
      <c r="H148" s="2"/>
      <c r="I148" s="2" t="s">
        <v>11</v>
      </c>
      <c r="J148" s="66"/>
    </row>
    <row r="149" spans="1:10" ht="54" x14ac:dyDescent="0.25">
      <c r="A149" s="64">
        <v>148</v>
      </c>
      <c r="B149" s="65" t="s">
        <v>159</v>
      </c>
      <c r="C149" s="2"/>
      <c r="D149" s="2"/>
      <c r="E149" s="2" t="s">
        <v>11</v>
      </c>
      <c r="F149" s="2"/>
      <c r="G149" s="2"/>
      <c r="H149" s="2"/>
      <c r="I149" s="2" t="s">
        <v>11</v>
      </c>
      <c r="J149" s="66"/>
    </row>
    <row r="150" spans="1:10" ht="40.5" x14ac:dyDescent="0.25">
      <c r="A150" s="64">
        <v>149</v>
      </c>
      <c r="B150" s="65" t="s">
        <v>160</v>
      </c>
      <c r="C150" s="2"/>
      <c r="D150" s="2"/>
      <c r="E150" s="2" t="s">
        <v>11</v>
      </c>
      <c r="F150" s="2"/>
      <c r="G150" s="2"/>
      <c r="H150" s="2"/>
      <c r="I150" s="2" t="s">
        <v>11</v>
      </c>
      <c r="J150" s="66"/>
    </row>
    <row r="151" spans="1:10" ht="54" x14ac:dyDescent="0.25">
      <c r="A151" s="64">
        <v>150</v>
      </c>
      <c r="B151" s="65" t="s">
        <v>161</v>
      </c>
      <c r="C151" s="2"/>
      <c r="D151" s="2"/>
      <c r="E151" s="2" t="s">
        <v>11</v>
      </c>
      <c r="F151" s="2"/>
      <c r="G151" s="2"/>
      <c r="H151" s="2"/>
      <c r="I151" s="2" t="s">
        <v>11</v>
      </c>
      <c r="J151" s="66"/>
    </row>
    <row r="152" spans="1:10" ht="40.5" x14ac:dyDescent="0.25">
      <c r="A152" s="67">
        <v>151</v>
      </c>
      <c r="B152" s="68" t="s">
        <v>162</v>
      </c>
      <c r="C152" s="69"/>
      <c r="D152" s="69"/>
      <c r="E152" s="69" t="s">
        <v>11</v>
      </c>
      <c r="F152" s="69"/>
      <c r="G152" s="69"/>
      <c r="H152" s="69"/>
      <c r="I152" s="69" t="s">
        <v>11</v>
      </c>
      <c r="J152" s="70"/>
    </row>
  </sheetData>
  <dataConsolidate topLabels="1">
    <dataRefs count="1">
      <dataRef ref="A1:J152" sheet="Autoevaluación OPM3 Español"/>
    </dataRefs>
  </dataConsolidate>
  <pageMargins left="0.7" right="0.7" top="0.75" bottom="0.75" header="0.3" footer="0.3"/>
  <pageSetup orientation="portrait" r:id="rId1"/>
  <tableParts count="1">
    <tablePart r:id="rId2"/>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8" tint="-0.249977111117893"/>
  </sheetPr>
  <dimension ref="A1:K7"/>
  <sheetViews>
    <sheetView showGridLines="0" zoomScale="72" zoomScaleNormal="100" workbookViewId="0">
      <selection activeCell="C16" sqref="C16"/>
    </sheetView>
  </sheetViews>
  <sheetFormatPr baseColWidth="10" defaultColWidth="51.85546875" defaultRowHeight="15" x14ac:dyDescent="0.25"/>
  <cols>
    <col min="1" max="1" width="19.5703125" customWidth="1"/>
    <col min="2" max="2" width="38" bestFit="1" customWidth="1"/>
    <col min="3" max="3" width="44.85546875" bestFit="1" customWidth="1"/>
    <col min="4" max="4" width="9.7109375" bestFit="1" customWidth="1"/>
    <col min="5" max="5" width="11.28515625" bestFit="1" customWidth="1"/>
    <col min="6" max="6" width="12.28515625" bestFit="1" customWidth="1"/>
    <col min="7" max="7" width="18.85546875" bestFit="1" customWidth="1"/>
    <col min="8" max="8" width="11.7109375" bestFit="1" customWidth="1"/>
    <col min="9" max="9" width="10.7109375" customWidth="1"/>
    <col min="10" max="10" width="38.28515625" bestFit="1" customWidth="1"/>
    <col min="11" max="11" width="24.140625" bestFit="1" customWidth="1"/>
    <col min="12" max="12" width="16.7109375" customWidth="1"/>
    <col min="13" max="13" width="3" customWidth="1"/>
    <col min="14" max="14" width="12.5703125" customWidth="1"/>
    <col min="15" max="15" width="10.7109375" customWidth="1"/>
    <col min="16" max="16" width="17.5703125" bestFit="1" customWidth="1"/>
    <col min="17" max="17" width="16.7109375" bestFit="1" customWidth="1"/>
    <col min="18" max="39" width="10.7109375" customWidth="1"/>
  </cols>
  <sheetData>
    <row r="1" spans="1:11" ht="30" x14ac:dyDescent="0.25">
      <c r="A1" s="6" t="s">
        <v>993</v>
      </c>
      <c r="B1" s="7" t="s">
        <v>994</v>
      </c>
      <c r="C1" s="7" t="s">
        <v>995</v>
      </c>
      <c r="D1" s="7" t="s">
        <v>996</v>
      </c>
      <c r="E1" s="7" t="s">
        <v>997</v>
      </c>
      <c r="F1" s="7" t="s">
        <v>998</v>
      </c>
      <c r="G1" s="7" t="s">
        <v>999</v>
      </c>
      <c r="H1" s="12" t="s">
        <v>1000</v>
      </c>
      <c r="J1" s="3" t="s">
        <v>231</v>
      </c>
      <c r="K1" t="s">
        <v>1001</v>
      </c>
    </row>
    <row r="2" spans="1:11" ht="60" x14ac:dyDescent="0.25">
      <c r="A2" s="8" t="s">
        <v>1002</v>
      </c>
      <c r="B2" s="9" t="s">
        <v>1003</v>
      </c>
      <c r="C2" s="9" t="s">
        <v>1004</v>
      </c>
      <c r="D2" s="10">
        <v>1095</v>
      </c>
      <c r="E2" s="11">
        <v>44159</v>
      </c>
      <c r="F2" s="11">
        <f>E2+D2</f>
        <v>45254</v>
      </c>
      <c r="G2" s="13">
        <v>65843021338</v>
      </c>
      <c r="H2" s="74" t="s">
        <v>1005</v>
      </c>
      <c r="J2" s="4" t="s">
        <v>1005</v>
      </c>
      <c r="K2">
        <v>1</v>
      </c>
    </row>
    <row r="3" spans="1:11" ht="78" customHeight="1" x14ac:dyDescent="0.25">
      <c r="A3" s="8" t="s">
        <v>1006</v>
      </c>
      <c r="B3" s="9" t="s">
        <v>1003</v>
      </c>
      <c r="C3" s="9" t="s">
        <v>1007</v>
      </c>
      <c r="D3" s="10">
        <v>420</v>
      </c>
      <c r="E3" s="11">
        <v>44546</v>
      </c>
      <c r="F3" s="11">
        <f>E3+D3</f>
        <v>44966</v>
      </c>
      <c r="G3" s="13">
        <v>39312518308</v>
      </c>
      <c r="H3" s="74" t="s">
        <v>1008</v>
      </c>
      <c r="J3" s="4" t="s">
        <v>1008</v>
      </c>
      <c r="K3">
        <v>2</v>
      </c>
    </row>
    <row r="4" spans="1:11" ht="64.5" customHeight="1" x14ac:dyDescent="0.25">
      <c r="A4" s="8" t="s">
        <v>1009</v>
      </c>
      <c r="B4" s="9" t="s">
        <v>1003</v>
      </c>
      <c r="C4" s="9" t="s">
        <v>1010</v>
      </c>
      <c r="D4" s="10">
        <v>455</v>
      </c>
      <c r="E4" s="11">
        <v>44669</v>
      </c>
      <c r="F4" s="11">
        <f>E4+D4</f>
        <v>45124</v>
      </c>
      <c r="G4" s="13">
        <v>31108115449.279999</v>
      </c>
      <c r="H4" s="74" t="s">
        <v>1008</v>
      </c>
      <c r="J4" s="4" t="s">
        <v>241</v>
      </c>
      <c r="K4">
        <v>3</v>
      </c>
    </row>
    <row r="6" spans="1:11" x14ac:dyDescent="0.25">
      <c r="J6" s="77" t="s">
        <v>1011</v>
      </c>
      <c r="K6" s="78">
        <f>SUM(G2:G4)</f>
        <v>136263655095.28</v>
      </c>
    </row>
    <row r="7" spans="1:11" x14ac:dyDescent="0.25">
      <c r="J7" s="75"/>
      <c r="K7" s="76"/>
    </row>
  </sheetData>
  <autoFilter ref="A1:H1" xr:uid="{00000000-0009-0000-0000-000009000000}">
    <sortState xmlns:xlrd2="http://schemas.microsoft.com/office/spreadsheetml/2017/richdata2" ref="A2:H4">
      <sortCondition descending="1" ref="G1"/>
    </sortState>
  </autoFilter>
  <pageMargins left="0.7" right="0.7" top="0.75" bottom="0.75" header="0.3" footer="0.3"/>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7" tint="-0.249977111117893"/>
  </sheetPr>
  <dimension ref="B1:AN58"/>
  <sheetViews>
    <sheetView zoomScale="90" workbookViewId="0">
      <selection activeCell="G6" sqref="G6"/>
    </sheetView>
  </sheetViews>
  <sheetFormatPr baseColWidth="10" defaultColWidth="11.42578125" defaultRowHeight="15" x14ac:dyDescent="0.25"/>
  <cols>
    <col min="2" max="2" width="30.28515625" bestFit="1" customWidth="1"/>
    <col min="3" max="3" width="19.85546875" bestFit="1" customWidth="1"/>
    <col min="4" max="4" width="32.5703125" bestFit="1" customWidth="1"/>
    <col min="5" max="5" width="14" customWidth="1"/>
    <col min="6" max="6" width="30.28515625" bestFit="1" customWidth="1"/>
    <col min="7" max="7" width="19.85546875" bestFit="1" customWidth="1"/>
    <col min="8" max="8" width="32.5703125" bestFit="1" customWidth="1"/>
    <col min="9" max="9" width="30.28515625" bestFit="1" customWidth="1"/>
    <col min="10" max="10" width="19.85546875" bestFit="1" customWidth="1"/>
    <col min="11" max="11" width="32.5703125" bestFit="1" customWidth="1"/>
    <col min="12" max="12" width="30.28515625" bestFit="1" customWidth="1"/>
    <col min="13" max="13" width="19.85546875" bestFit="1" customWidth="1"/>
    <col min="14" max="14" width="32.5703125" bestFit="1" customWidth="1"/>
    <col min="15" max="15" width="30.28515625" bestFit="1" customWidth="1"/>
    <col min="16" max="16" width="19.85546875" bestFit="1" customWidth="1"/>
    <col min="17" max="17" width="32.5703125" bestFit="1" customWidth="1"/>
    <col min="18" max="18" width="29.85546875" bestFit="1" customWidth="1"/>
    <col min="19" max="19" width="13.7109375" bestFit="1" customWidth="1"/>
    <col min="20" max="20" width="29.7109375" bestFit="1" customWidth="1"/>
    <col min="25" max="25" width="17.85546875" bestFit="1" customWidth="1"/>
    <col min="26" max="26" width="24.140625" bestFit="1" customWidth="1"/>
    <col min="27" max="27" width="28.42578125" bestFit="1" customWidth="1"/>
    <col min="30" max="30" width="19" bestFit="1" customWidth="1"/>
    <col min="31" max="31" width="24.140625" bestFit="1" customWidth="1"/>
    <col min="32" max="32" width="28.42578125" bestFit="1" customWidth="1"/>
    <col min="35" max="35" width="41.85546875" customWidth="1"/>
    <col min="36" max="36" width="30" customWidth="1"/>
    <col min="39" max="39" width="39" bestFit="1" customWidth="1"/>
    <col min="40" max="40" width="27.5703125" bestFit="1" customWidth="1"/>
  </cols>
  <sheetData>
    <row r="1" spans="2:40" x14ac:dyDescent="0.25">
      <c r="B1" s="30" t="s">
        <v>244</v>
      </c>
      <c r="F1" s="30" t="s">
        <v>245</v>
      </c>
      <c r="I1" s="30" t="s">
        <v>246</v>
      </c>
      <c r="L1" s="30" t="s">
        <v>247</v>
      </c>
      <c r="O1" s="30" t="s">
        <v>2</v>
      </c>
      <c r="Y1" t="s">
        <v>248</v>
      </c>
    </row>
    <row r="2" spans="2:40" x14ac:dyDescent="0.25">
      <c r="Y2" t="s">
        <v>249</v>
      </c>
      <c r="AD2" t="s">
        <v>250</v>
      </c>
      <c r="AI2" t="s">
        <v>251</v>
      </c>
    </row>
    <row r="3" spans="2:40" x14ac:dyDescent="0.25">
      <c r="B3" t="s">
        <v>1119</v>
      </c>
      <c r="C3" t="s">
        <v>1120</v>
      </c>
      <c r="D3" t="s">
        <v>1121</v>
      </c>
      <c r="F3" t="s">
        <v>1119</v>
      </c>
      <c r="G3" t="s">
        <v>1120</v>
      </c>
      <c r="H3" t="s">
        <v>1121</v>
      </c>
      <c r="I3" t="s">
        <v>1119</v>
      </c>
      <c r="J3" t="s">
        <v>1120</v>
      </c>
      <c r="K3" t="s">
        <v>1121</v>
      </c>
      <c r="L3" t="s">
        <v>1119</v>
      </c>
      <c r="M3" t="s">
        <v>1120</v>
      </c>
      <c r="N3" t="s">
        <v>1121</v>
      </c>
      <c r="O3" t="s">
        <v>1119</v>
      </c>
      <c r="P3" t="s">
        <v>1120</v>
      </c>
      <c r="Q3" t="s">
        <v>1121</v>
      </c>
      <c r="R3" s="3" t="s">
        <v>231</v>
      </c>
      <c r="S3" t="s">
        <v>253</v>
      </c>
      <c r="T3" t="s">
        <v>254</v>
      </c>
      <c r="Y3" s="3" t="s">
        <v>231</v>
      </c>
      <c r="Z3" t="s">
        <v>255</v>
      </c>
      <c r="AA3" t="s">
        <v>256</v>
      </c>
      <c r="AD3" s="3" t="s">
        <v>231</v>
      </c>
      <c r="AE3" t="s">
        <v>255</v>
      </c>
      <c r="AF3" t="s">
        <v>256</v>
      </c>
      <c r="AI3" s="222" t="s">
        <v>231</v>
      </c>
      <c r="AJ3" s="223" t="s">
        <v>253</v>
      </c>
      <c r="AM3" s="3" t="s">
        <v>231</v>
      </c>
      <c r="AN3" t="s">
        <v>232</v>
      </c>
    </row>
    <row r="4" spans="2:40" x14ac:dyDescent="0.25">
      <c r="B4" s="281">
        <v>1146</v>
      </c>
      <c r="C4" s="281">
        <v>918</v>
      </c>
      <c r="D4" s="281">
        <v>0.80104712041884818</v>
      </c>
      <c r="F4" s="281">
        <v>903</v>
      </c>
      <c r="G4" s="281">
        <v>645</v>
      </c>
      <c r="H4" s="281">
        <v>0.7142857142857143</v>
      </c>
      <c r="I4" s="281">
        <v>633</v>
      </c>
      <c r="J4" s="281">
        <v>465</v>
      </c>
      <c r="K4" s="281">
        <v>0.7345971563981043</v>
      </c>
      <c r="L4" s="281">
        <v>723</v>
      </c>
      <c r="M4" s="281">
        <v>514</v>
      </c>
      <c r="N4" s="281">
        <v>0.71092669432918398</v>
      </c>
      <c r="O4" s="281">
        <v>3531</v>
      </c>
      <c r="P4" s="281">
        <v>2658</v>
      </c>
      <c r="Q4" s="281">
        <v>0.75276125743415467</v>
      </c>
      <c r="R4" s="4" t="s">
        <v>258</v>
      </c>
      <c r="S4" s="281">
        <v>0.7345971563981043</v>
      </c>
      <c r="T4" s="281">
        <v>1</v>
      </c>
      <c r="Y4" s="4" t="s">
        <v>7</v>
      </c>
      <c r="Z4">
        <v>0.64814814814814814</v>
      </c>
      <c r="AA4">
        <v>1</v>
      </c>
      <c r="AD4" s="4" t="s">
        <v>2</v>
      </c>
      <c r="AE4">
        <v>0.4825174825174825</v>
      </c>
      <c r="AF4">
        <v>1</v>
      </c>
      <c r="AI4" s="224" t="s">
        <v>258</v>
      </c>
      <c r="AJ4" s="223">
        <v>4.1944444444444446</v>
      </c>
      <c r="AM4" s="4" t="s">
        <v>243</v>
      </c>
      <c r="AN4">
        <v>6.064814814814814</v>
      </c>
    </row>
    <row r="5" spans="2:40" x14ac:dyDescent="0.25">
      <c r="R5" s="4" t="s">
        <v>260</v>
      </c>
      <c r="S5" s="281">
        <v>0.80104712041884818</v>
      </c>
      <c r="T5" s="281">
        <v>1</v>
      </c>
      <c r="Y5" s="4" t="s">
        <v>5</v>
      </c>
      <c r="Z5">
        <v>0.60398860398860399</v>
      </c>
      <c r="AA5">
        <v>1</v>
      </c>
      <c r="AD5" s="86" t="s">
        <v>1012</v>
      </c>
      <c r="AE5">
        <v>0.4825174825174825</v>
      </c>
      <c r="AF5">
        <v>1</v>
      </c>
      <c r="AI5" s="225" t="s">
        <v>261</v>
      </c>
      <c r="AJ5" s="223">
        <v>0.81944444444444442</v>
      </c>
      <c r="AM5" s="86" t="s">
        <v>235</v>
      </c>
      <c r="AN5">
        <v>0.88888888888888884</v>
      </c>
    </row>
    <row r="6" spans="2:40" x14ac:dyDescent="0.25">
      <c r="R6" s="4" t="s">
        <v>240</v>
      </c>
      <c r="S6" s="281">
        <v>0.7142857142857143</v>
      </c>
      <c r="T6" s="281">
        <v>1</v>
      </c>
      <c r="Y6" s="4" t="s">
        <v>6</v>
      </c>
      <c r="Z6">
        <v>0.64074074074074072</v>
      </c>
      <c r="AA6">
        <v>1</v>
      </c>
      <c r="AD6" s="4" t="s">
        <v>241</v>
      </c>
      <c r="AE6">
        <v>0.4825174825174825</v>
      </c>
      <c r="AF6">
        <v>1</v>
      </c>
      <c r="AI6" s="225" t="s">
        <v>262</v>
      </c>
      <c r="AJ6" s="223">
        <v>1</v>
      </c>
      <c r="AM6" s="86" t="s">
        <v>236</v>
      </c>
      <c r="AN6">
        <v>0.70370370370370372</v>
      </c>
    </row>
    <row r="7" spans="2:40" x14ac:dyDescent="0.25">
      <c r="R7" s="4" t="s">
        <v>263</v>
      </c>
      <c r="S7" s="281">
        <v>0.71092669432918398</v>
      </c>
      <c r="T7" s="281">
        <v>1</v>
      </c>
      <c r="Y7" s="4" t="s">
        <v>8</v>
      </c>
      <c r="Z7">
        <v>0.62962962962962965</v>
      </c>
      <c r="AA7">
        <v>1</v>
      </c>
      <c r="AI7" s="225" t="s">
        <v>264</v>
      </c>
      <c r="AJ7" s="223">
        <v>0.54166666666666663</v>
      </c>
      <c r="AM7" s="86" t="s">
        <v>234</v>
      </c>
      <c r="AN7">
        <v>0.77777777777777779</v>
      </c>
    </row>
    <row r="8" spans="2:40" x14ac:dyDescent="0.25">
      <c r="R8" s="4" t="s">
        <v>241</v>
      </c>
      <c r="S8" s="281">
        <v>2.960856685431851</v>
      </c>
      <c r="T8" s="281">
        <v>4</v>
      </c>
      <c r="Y8" s="4" t="s">
        <v>241</v>
      </c>
      <c r="Z8">
        <v>2.5225071225071227</v>
      </c>
      <c r="AA8">
        <v>4</v>
      </c>
      <c r="AI8" s="225" t="s">
        <v>265</v>
      </c>
      <c r="AJ8" s="223">
        <v>0.875</v>
      </c>
      <c r="AM8" s="86" t="s">
        <v>239</v>
      </c>
      <c r="AN8">
        <v>0.66666666666666663</v>
      </c>
    </row>
    <row r="9" spans="2:40" x14ac:dyDescent="0.25">
      <c r="AI9" s="225" t="s">
        <v>266</v>
      </c>
      <c r="AJ9" s="223">
        <v>0.41666666666666669</v>
      </c>
      <c r="AM9" s="86" t="s">
        <v>230</v>
      </c>
      <c r="AN9">
        <v>0.77777777777777779</v>
      </c>
    </row>
    <row r="10" spans="2:40" x14ac:dyDescent="0.25">
      <c r="AI10" s="225" t="s">
        <v>267</v>
      </c>
      <c r="AJ10" s="223">
        <v>0.54166666666666663</v>
      </c>
      <c r="AM10" s="86" t="s">
        <v>240</v>
      </c>
      <c r="AN10">
        <v>0.66666666666666663</v>
      </c>
    </row>
    <row r="11" spans="2:40" x14ac:dyDescent="0.25">
      <c r="AI11" s="224" t="s">
        <v>260</v>
      </c>
      <c r="AJ11" s="223">
        <v>3.7948717948717947</v>
      </c>
      <c r="AM11" s="86" t="s">
        <v>237</v>
      </c>
      <c r="AN11">
        <v>0.77777777777777779</v>
      </c>
    </row>
    <row r="12" spans="2:40" x14ac:dyDescent="0.25">
      <c r="R12" s="3" t="s">
        <v>231</v>
      </c>
      <c r="S12" t="s">
        <v>252</v>
      </c>
      <c r="AI12" s="225" t="s">
        <v>261</v>
      </c>
      <c r="AJ12" s="223">
        <v>0.82051282051282048</v>
      </c>
      <c r="AM12" s="86" t="s">
        <v>238</v>
      </c>
      <c r="AN12">
        <v>0.80555555555555558</v>
      </c>
    </row>
    <row r="13" spans="2:40" x14ac:dyDescent="0.25">
      <c r="R13" s="4" t="s">
        <v>268</v>
      </c>
      <c r="S13" s="281">
        <v>0.75276125743415467</v>
      </c>
      <c r="AI13" s="225" t="s">
        <v>262</v>
      </c>
      <c r="AJ13" s="223">
        <v>0.92307692307692313</v>
      </c>
      <c r="AM13" s="4" t="s">
        <v>182</v>
      </c>
      <c r="AN13">
        <v>6.5</v>
      </c>
    </row>
    <row r="14" spans="2:40" x14ac:dyDescent="0.25">
      <c r="R14" s="4" t="s">
        <v>269</v>
      </c>
      <c r="S14" s="281">
        <v>1</v>
      </c>
      <c r="AI14" s="225" t="s">
        <v>264</v>
      </c>
      <c r="AJ14" s="223">
        <v>0.64102564102564108</v>
      </c>
      <c r="AM14" s="86" t="s">
        <v>235</v>
      </c>
      <c r="AN14">
        <v>1</v>
      </c>
    </row>
    <row r="15" spans="2:40" x14ac:dyDescent="0.25">
      <c r="R15" s="4" t="s">
        <v>241</v>
      </c>
      <c r="S15" s="281">
        <v>1.7527612574341547</v>
      </c>
      <c r="AI15" s="225" t="s">
        <v>265</v>
      </c>
      <c r="AJ15" s="223">
        <v>0.48717948717948717</v>
      </c>
      <c r="AM15" s="86" t="s">
        <v>236</v>
      </c>
      <c r="AN15">
        <v>0.88888888888888884</v>
      </c>
    </row>
    <row r="16" spans="2:40" x14ac:dyDescent="0.25">
      <c r="AI16" s="225" t="s">
        <v>266</v>
      </c>
      <c r="AJ16" s="223">
        <v>0.53846153846153844</v>
      </c>
      <c r="AM16" s="86" t="s">
        <v>234</v>
      </c>
      <c r="AN16">
        <v>0.66666666666666663</v>
      </c>
    </row>
    <row r="17" spans="35:40" x14ac:dyDescent="0.25">
      <c r="AI17" s="225" t="s">
        <v>267</v>
      </c>
      <c r="AJ17" s="223">
        <v>0.38461538461538464</v>
      </c>
      <c r="AM17" s="86" t="s">
        <v>239</v>
      </c>
      <c r="AN17">
        <v>1</v>
      </c>
    </row>
    <row r="18" spans="35:40" x14ac:dyDescent="0.25">
      <c r="AI18" s="224" t="s">
        <v>240</v>
      </c>
      <c r="AJ18" s="223">
        <v>4.0111111111111111</v>
      </c>
      <c r="AM18" s="86" t="s">
        <v>230</v>
      </c>
      <c r="AN18">
        <v>0.66666666666666663</v>
      </c>
    </row>
    <row r="19" spans="35:40" x14ac:dyDescent="0.25">
      <c r="AI19" s="225" t="s">
        <v>261</v>
      </c>
      <c r="AJ19" s="223">
        <v>0.87777777777777777</v>
      </c>
      <c r="AM19" s="86" t="s">
        <v>240</v>
      </c>
      <c r="AN19">
        <v>0.66666666666666663</v>
      </c>
    </row>
    <row r="20" spans="35:40" x14ac:dyDescent="0.25">
      <c r="AI20" s="225" t="s">
        <v>262</v>
      </c>
      <c r="AJ20" s="223">
        <v>0.96666666666666667</v>
      </c>
      <c r="AM20" s="86" t="s">
        <v>237</v>
      </c>
      <c r="AN20">
        <v>0.77777777777777779</v>
      </c>
    </row>
    <row r="21" spans="35:40" x14ac:dyDescent="0.25">
      <c r="AI21" s="225" t="s">
        <v>264</v>
      </c>
      <c r="AJ21" s="223">
        <v>0.5</v>
      </c>
      <c r="AM21" s="86" t="s">
        <v>238</v>
      </c>
      <c r="AN21">
        <v>0.83333333333333337</v>
      </c>
    </row>
    <row r="22" spans="35:40" x14ac:dyDescent="0.25">
      <c r="AI22" s="225" t="s">
        <v>265</v>
      </c>
      <c r="AJ22" s="223">
        <v>0.9</v>
      </c>
      <c r="AM22" s="4" t="s">
        <v>181</v>
      </c>
      <c r="AN22">
        <v>6.8611111111111116</v>
      </c>
    </row>
    <row r="23" spans="35:40" x14ac:dyDescent="0.25">
      <c r="AI23" s="225" t="s">
        <v>266</v>
      </c>
      <c r="AJ23" s="223">
        <v>0.43333333333333335</v>
      </c>
      <c r="AM23" s="86" t="s">
        <v>235</v>
      </c>
      <c r="AN23">
        <v>1</v>
      </c>
    </row>
    <row r="24" spans="35:40" x14ac:dyDescent="0.25">
      <c r="AI24" s="225" t="s">
        <v>267</v>
      </c>
      <c r="AJ24" s="223">
        <v>0.33333333333333331</v>
      </c>
      <c r="AM24" s="86" t="s">
        <v>236</v>
      </c>
      <c r="AN24">
        <v>0.77777777777777779</v>
      </c>
    </row>
    <row r="25" spans="35:40" x14ac:dyDescent="0.25">
      <c r="AI25" s="224" t="s">
        <v>263</v>
      </c>
      <c r="AJ25" s="223">
        <v>3.9629629629629628</v>
      </c>
      <c r="AM25" s="86" t="s">
        <v>234</v>
      </c>
      <c r="AN25">
        <v>0.83333333333333337</v>
      </c>
    </row>
    <row r="26" spans="35:40" x14ac:dyDescent="0.25">
      <c r="AI26" s="225" t="s">
        <v>261</v>
      </c>
      <c r="AJ26" s="223">
        <v>0.85185185185185186</v>
      </c>
      <c r="AM26" s="86" t="s">
        <v>239</v>
      </c>
      <c r="AN26">
        <v>1</v>
      </c>
    </row>
    <row r="27" spans="35:40" x14ac:dyDescent="0.25">
      <c r="AI27" s="225" t="s">
        <v>262</v>
      </c>
      <c r="AJ27" s="223">
        <v>1</v>
      </c>
      <c r="AM27" s="86" t="s">
        <v>230</v>
      </c>
      <c r="AN27">
        <v>0.77777777777777779</v>
      </c>
    </row>
    <row r="28" spans="35:40" x14ac:dyDescent="0.25">
      <c r="AI28" s="225" t="s">
        <v>264</v>
      </c>
      <c r="AJ28" s="223">
        <v>0.70370370370370372</v>
      </c>
      <c r="AM28" s="86" t="s">
        <v>240</v>
      </c>
      <c r="AN28">
        <v>0.66666666666666663</v>
      </c>
    </row>
    <row r="29" spans="35:40" x14ac:dyDescent="0.25">
      <c r="AI29" s="225" t="s">
        <v>265</v>
      </c>
      <c r="AJ29" s="223">
        <v>0.33333333333333331</v>
      </c>
      <c r="AM29" s="86" t="s">
        <v>237</v>
      </c>
      <c r="AN29">
        <v>0.88888888888888884</v>
      </c>
    </row>
    <row r="30" spans="35:40" x14ac:dyDescent="0.25">
      <c r="AI30" s="225" t="s">
        <v>266</v>
      </c>
      <c r="AJ30" s="223">
        <v>0.51851851851851849</v>
      </c>
      <c r="AM30" s="86" t="s">
        <v>238</v>
      </c>
      <c r="AN30">
        <v>0.91666666666666663</v>
      </c>
    </row>
    <row r="31" spans="35:40" x14ac:dyDescent="0.25">
      <c r="AI31" s="225" t="s">
        <v>267</v>
      </c>
      <c r="AJ31" s="223">
        <v>0.55555555555555558</v>
      </c>
      <c r="AM31" s="4" t="s">
        <v>179</v>
      </c>
      <c r="AN31">
        <v>6.1944444444444446</v>
      </c>
    </row>
    <row r="32" spans="35:40" x14ac:dyDescent="0.25">
      <c r="AI32" s="224" t="s">
        <v>241</v>
      </c>
      <c r="AJ32" s="223">
        <v>15.963390313390317</v>
      </c>
      <c r="AM32" s="86" t="s">
        <v>235</v>
      </c>
      <c r="AN32">
        <v>0.66666666666666663</v>
      </c>
    </row>
    <row r="33" spans="39:40" x14ac:dyDescent="0.25">
      <c r="AM33" s="86" t="s">
        <v>236</v>
      </c>
      <c r="AN33">
        <v>0.77777777777777779</v>
      </c>
    </row>
    <row r="34" spans="39:40" x14ac:dyDescent="0.25">
      <c r="AM34" s="86" t="s">
        <v>234</v>
      </c>
      <c r="AN34">
        <v>0.83333333333333337</v>
      </c>
    </row>
    <row r="35" spans="39:40" x14ac:dyDescent="0.25">
      <c r="AM35" s="86" t="s">
        <v>239</v>
      </c>
      <c r="AN35">
        <v>0.83333333333333337</v>
      </c>
    </row>
    <row r="36" spans="39:40" x14ac:dyDescent="0.25">
      <c r="AM36" s="86" t="s">
        <v>230</v>
      </c>
      <c r="AN36">
        <v>0.66666666666666663</v>
      </c>
    </row>
    <row r="37" spans="39:40" x14ac:dyDescent="0.25">
      <c r="AM37" s="86" t="s">
        <v>240</v>
      </c>
      <c r="AN37">
        <v>0.66666666666666663</v>
      </c>
    </row>
    <row r="38" spans="39:40" x14ac:dyDescent="0.25">
      <c r="AM38" s="86" t="s">
        <v>237</v>
      </c>
      <c r="AN38">
        <v>1</v>
      </c>
    </row>
    <row r="39" spans="39:40" x14ac:dyDescent="0.25">
      <c r="AM39" s="86" t="s">
        <v>238</v>
      </c>
      <c r="AN39">
        <v>0.75</v>
      </c>
    </row>
    <row r="40" spans="39:40" x14ac:dyDescent="0.25">
      <c r="AM40" s="4" t="s">
        <v>178</v>
      </c>
      <c r="AN40">
        <v>5.5555555555555554</v>
      </c>
    </row>
    <row r="41" spans="39:40" x14ac:dyDescent="0.25">
      <c r="AM41" s="86" t="s">
        <v>235</v>
      </c>
      <c r="AN41">
        <v>0.66666666666666663</v>
      </c>
    </row>
    <row r="42" spans="39:40" x14ac:dyDescent="0.25">
      <c r="AM42" s="86" t="s">
        <v>236</v>
      </c>
      <c r="AN42">
        <v>0.66666666666666663</v>
      </c>
    </row>
    <row r="43" spans="39:40" x14ac:dyDescent="0.25">
      <c r="AM43" s="86" t="s">
        <v>234</v>
      </c>
      <c r="AN43">
        <v>0.66666666666666663</v>
      </c>
    </row>
    <row r="44" spans="39:40" x14ac:dyDescent="0.25">
      <c r="AM44" s="86" t="s">
        <v>239</v>
      </c>
      <c r="AN44">
        <v>0.83333333333333337</v>
      </c>
    </row>
    <row r="45" spans="39:40" x14ac:dyDescent="0.25">
      <c r="AM45" s="86" t="s">
        <v>230</v>
      </c>
      <c r="AN45">
        <v>0.66666666666666663</v>
      </c>
    </row>
    <row r="46" spans="39:40" x14ac:dyDescent="0.25">
      <c r="AM46" s="86" t="s">
        <v>240</v>
      </c>
      <c r="AN46">
        <v>1</v>
      </c>
    </row>
    <row r="47" spans="39:40" x14ac:dyDescent="0.25">
      <c r="AM47" s="86" t="s">
        <v>237</v>
      </c>
      <c r="AN47">
        <v>0.55555555555555558</v>
      </c>
    </row>
    <row r="48" spans="39:40" x14ac:dyDescent="0.25">
      <c r="AM48" s="86" t="s">
        <v>238</v>
      </c>
      <c r="AN48">
        <v>0.5</v>
      </c>
    </row>
    <row r="49" spans="39:40" x14ac:dyDescent="0.25">
      <c r="AM49" s="4" t="s">
        <v>180</v>
      </c>
      <c r="AN49">
        <v>6.6944444444444446</v>
      </c>
    </row>
    <row r="50" spans="39:40" x14ac:dyDescent="0.25">
      <c r="AM50" s="86" t="s">
        <v>235</v>
      </c>
      <c r="AN50">
        <v>0.66666666666666663</v>
      </c>
    </row>
    <row r="51" spans="39:40" x14ac:dyDescent="0.25">
      <c r="AM51" s="86" t="s">
        <v>236</v>
      </c>
      <c r="AN51">
        <v>1</v>
      </c>
    </row>
    <row r="52" spans="39:40" x14ac:dyDescent="0.25">
      <c r="AM52" s="86" t="s">
        <v>234</v>
      </c>
      <c r="AN52">
        <v>0.83333333333333337</v>
      </c>
    </row>
    <row r="53" spans="39:40" x14ac:dyDescent="0.25">
      <c r="AM53" s="86" t="s">
        <v>239</v>
      </c>
      <c r="AN53">
        <v>0.83333333333333337</v>
      </c>
    </row>
    <row r="54" spans="39:40" x14ac:dyDescent="0.25">
      <c r="AM54" s="86" t="s">
        <v>230</v>
      </c>
      <c r="AN54">
        <v>0.66666666666666663</v>
      </c>
    </row>
    <row r="55" spans="39:40" x14ac:dyDescent="0.25">
      <c r="AM55" s="86" t="s">
        <v>240</v>
      </c>
      <c r="AN55">
        <v>1</v>
      </c>
    </row>
    <row r="56" spans="39:40" x14ac:dyDescent="0.25">
      <c r="AM56" s="86" t="s">
        <v>237</v>
      </c>
      <c r="AN56">
        <v>0.77777777777777779</v>
      </c>
    </row>
    <row r="57" spans="39:40" x14ac:dyDescent="0.25">
      <c r="AM57" s="86" t="s">
        <v>238</v>
      </c>
      <c r="AN57">
        <v>0.91666666666666663</v>
      </c>
    </row>
    <row r="58" spans="39:40" x14ac:dyDescent="0.25">
      <c r="AM58" s="4" t="s">
        <v>241</v>
      </c>
      <c r="AN58">
        <v>37.870370370370381</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0" tint="-0.249977111117893"/>
  </sheetPr>
  <dimension ref="A1:AM106"/>
  <sheetViews>
    <sheetView showGridLines="0" topLeftCell="C41" zoomScale="51" zoomScaleNormal="60" workbookViewId="0">
      <selection activeCell="H10" sqref="H10"/>
    </sheetView>
  </sheetViews>
  <sheetFormatPr baseColWidth="10" defaultColWidth="11.42578125" defaultRowHeight="15" x14ac:dyDescent="0.25"/>
  <cols>
    <col min="2" max="2" width="44.140625" bestFit="1" customWidth="1"/>
    <col min="3" max="3" width="35.5703125" bestFit="1" customWidth="1"/>
    <col min="8" max="8" width="22.5703125" bestFit="1" customWidth="1"/>
  </cols>
  <sheetData>
    <row r="1" spans="1:39" x14ac:dyDescent="0.25">
      <c r="A1" s="54"/>
      <c r="B1" s="55"/>
      <c r="C1" s="55"/>
      <c r="D1" s="55"/>
      <c r="E1" s="55"/>
      <c r="F1" s="55"/>
      <c r="G1" s="56"/>
    </row>
    <row r="2" spans="1:39" ht="26.25" x14ac:dyDescent="0.25">
      <c r="A2" s="271" t="s">
        <v>2</v>
      </c>
      <c r="B2" s="272"/>
      <c r="C2" s="272"/>
      <c r="D2" s="272"/>
      <c r="E2" s="272"/>
      <c r="F2" s="272"/>
      <c r="G2" s="273"/>
      <c r="H2" s="272" t="s">
        <v>244</v>
      </c>
      <c r="I2" s="272"/>
      <c r="J2" s="272"/>
      <c r="K2" s="272"/>
      <c r="L2" s="272"/>
      <c r="M2" s="79"/>
      <c r="N2" s="272" t="s">
        <v>245</v>
      </c>
      <c r="O2" s="272"/>
      <c r="P2" s="272"/>
      <c r="Q2" s="272"/>
      <c r="R2" s="272"/>
      <c r="S2" s="272"/>
      <c r="T2" s="79"/>
      <c r="U2" s="272" t="s">
        <v>246</v>
      </c>
      <c r="V2" s="272"/>
      <c r="W2" s="272"/>
      <c r="X2" s="272"/>
      <c r="Y2" s="272"/>
      <c r="Z2" s="272"/>
      <c r="AA2" s="80"/>
      <c r="AB2" s="272" t="s">
        <v>247</v>
      </c>
      <c r="AC2" s="272"/>
      <c r="AD2" s="272"/>
      <c r="AE2" s="272"/>
      <c r="AF2" s="272"/>
      <c r="AG2" s="273"/>
      <c r="AH2" s="271" t="s">
        <v>991</v>
      </c>
      <c r="AI2" s="272"/>
      <c r="AJ2" s="272"/>
      <c r="AK2" s="272"/>
      <c r="AL2" s="272"/>
      <c r="AM2" s="273"/>
    </row>
    <row r="3" spans="1:39" x14ac:dyDescent="0.25">
      <c r="A3" s="15"/>
      <c r="G3" s="57"/>
      <c r="M3" s="57"/>
      <c r="T3" s="57"/>
      <c r="AG3" s="57"/>
      <c r="AH3" s="15"/>
      <c r="AM3" s="57"/>
    </row>
    <row r="4" spans="1:39" x14ac:dyDescent="0.25">
      <c r="A4" s="15"/>
      <c r="G4" s="57"/>
      <c r="M4" s="57"/>
      <c r="T4" s="57"/>
      <c r="AG4" s="57"/>
      <c r="AH4" s="15"/>
      <c r="AM4" s="57"/>
    </row>
    <row r="5" spans="1:39" x14ac:dyDescent="0.25">
      <c r="A5" s="15"/>
      <c r="G5" s="57"/>
      <c r="M5" s="57"/>
      <c r="T5" s="57"/>
      <c r="AG5" s="57"/>
      <c r="AH5" s="15"/>
      <c r="AM5" s="57"/>
    </row>
    <row r="6" spans="1:39" x14ac:dyDescent="0.25">
      <c r="A6" s="15"/>
      <c r="G6" s="57"/>
      <c r="M6" s="57"/>
      <c r="T6" s="57"/>
      <c r="AG6" s="57"/>
      <c r="AH6" s="15"/>
      <c r="AM6" s="57"/>
    </row>
    <row r="7" spans="1:39" x14ac:dyDescent="0.25">
      <c r="A7" s="15"/>
      <c r="G7" s="57"/>
      <c r="M7" s="57"/>
      <c r="T7" s="57"/>
      <c r="AG7" s="57"/>
      <c r="AH7" s="15"/>
      <c r="AM7" s="57"/>
    </row>
    <row r="8" spans="1:39" x14ac:dyDescent="0.25">
      <c r="A8" s="15"/>
      <c r="G8" s="57"/>
      <c r="M8" s="57"/>
      <c r="T8" s="57"/>
      <c r="AG8" s="57"/>
      <c r="AH8" s="15"/>
      <c r="AM8" s="57"/>
    </row>
    <row r="9" spans="1:39" x14ac:dyDescent="0.25">
      <c r="A9" s="15"/>
      <c r="G9" s="57"/>
      <c r="M9" s="57"/>
      <c r="T9" s="57"/>
      <c r="AG9" s="57"/>
      <c r="AH9" s="15"/>
      <c r="AM9" s="57"/>
    </row>
    <row r="10" spans="1:39" x14ac:dyDescent="0.25">
      <c r="A10" s="15"/>
      <c r="G10" s="57"/>
      <c r="M10" s="57"/>
      <c r="T10" s="57"/>
      <c r="AG10" s="57"/>
      <c r="AH10" s="15"/>
      <c r="AM10" s="57"/>
    </row>
    <row r="11" spans="1:39" x14ac:dyDescent="0.25">
      <c r="A11" s="15"/>
      <c r="G11" s="57"/>
      <c r="M11" s="57"/>
      <c r="T11" s="57"/>
      <c r="AG11" s="57"/>
      <c r="AH11" s="15"/>
      <c r="AM11" s="57"/>
    </row>
    <row r="12" spans="1:39" x14ac:dyDescent="0.25">
      <c r="A12" s="15"/>
      <c r="G12" s="57"/>
      <c r="M12" s="57"/>
      <c r="T12" s="57"/>
      <c r="AG12" s="57"/>
      <c r="AH12" s="15"/>
      <c r="AM12" s="57"/>
    </row>
    <row r="13" spans="1:39" x14ac:dyDescent="0.25">
      <c r="A13" s="15"/>
      <c r="G13" s="57"/>
      <c r="M13" s="57"/>
      <c r="T13" s="57"/>
      <c r="AG13" s="57"/>
      <c r="AH13" s="15"/>
      <c r="AM13" s="57"/>
    </row>
    <row r="14" spans="1:39" x14ac:dyDescent="0.25">
      <c r="A14" s="15"/>
      <c r="G14" s="57"/>
      <c r="M14" s="57"/>
      <c r="T14" s="57"/>
      <c r="AG14" s="57"/>
      <c r="AH14" s="15"/>
      <c r="AM14" s="57"/>
    </row>
    <row r="15" spans="1:39" x14ac:dyDescent="0.25">
      <c r="A15" s="15"/>
      <c r="G15" s="57"/>
      <c r="M15" s="57"/>
      <c r="T15" s="57"/>
      <c r="AG15" s="57"/>
      <c r="AH15" s="15"/>
      <c r="AM15" s="57"/>
    </row>
    <row r="16" spans="1:39" x14ac:dyDescent="0.25">
      <c r="A16" s="15"/>
      <c r="G16" s="57"/>
      <c r="M16" s="57"/>
      <c r="T16" s="57"/>
      <c r="AG16" s="57"/>
      <c r="AH16" s="15"/>
      <c r="AM16" s="57"/>
    </row>
    <row r="17" spans="1:39" x14ac:dyDescent="0.25">
      <c r="A17" s="15"/>
      <c r="G17" s="57"/>
      <c r="M17" s="57"/>
      <c r="T17" s="57"/>
      <c r="AG17" s="57"/>
      <c r="AH17" s="15"/>
      <c r="AM17" s="57"/>
    </row>
    <row r="18" spans="1:39" x14ac:dyDescent="0.25">
      <c r="A18" s="24"/>
      <c r="B18" s="25"/>
      <c r="C18" s="25"/>
      <c r="D18" s="25"/>
      <c r="E18" s="25"/>
      <c r="F18" s="25"/>
      <c r="G18" s="58"/>
      <c r="H18" s="25"/>
      <c r="I18" s="25"/>
      <c r="J18" s="25"/>
      <c r="K18" s="25"/>
      <c r="L18" s="25"/>
      <c r="M18" s="58"/>
      <c r="N18" s="25"/>
      <c r="O18" s="25"/>
      <c r="P18" s="25"/>
      <c r="Q18" s="25"/>
      <c r="R18" s="25"/>
      <c r="S18" s="25"/>
      <c r="T18" s="58"/>
      <c r="U18" s="25"/>
      <c r="V18" s="25"/>
      <c r="W18" s="25"/>
      <c r="X18" s="25"/>
      <c r="Y18" s="25"/>
      <c r="Z18" s="25"/>
      <c r="AA18" s="25"/>
      <c r="AB18" s="25"/>
      <c r="AC18" s="25"/>
      <c r="AD18" s="25"/>
      <c r="AE18" s="25"/>
      <c r="AF18" s="25"/>
      <c r="AG18" s="58"/>
      <c r="AH18" s="24"/>
      <c r="AI18" s="25"/>
      <c r="AJ18" s="25"/>
      <c r="AK18" s="25"/>
      <c r="AL18" s="25"/>
      <c r="AM18" s="58"/>
    </row>
    <row r="19" spans="1:39" x14ac:dyDescent="0.25">
      <c r="A19" s="15"/>
      <c r="G19" s="57"/>
      <c r="H19" s="54"/>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6"/>
    </row>
    <row r="20" spans="1:39" x14ac:dyDescent="0.25">
      <c r="A20" s="15"/>
      <c r="G20" s="57"/>
      <c r="H20" s="15"/>
      <c r="AM20" s="57"/>
    </row>
    <row r="21" spans="1:39" x14ac:dyDescent="0.25">
      <c r="A21" s="15"/>
      <c r="G21" s="57"/>
      <c r="H21" s="15"/>
      <c r="AM21" s="57"/>
    </row>
    <row r="22" spans="1:39" x14ac:dyDescent="0.25">
      <c r="A22" s="15"/>
      <c r="G22" s="57"/>
      <c r="H22" s="15"/>
      <c r="AM22" s="57"/>
    </row>
    <row r="23" spans="1:39" x14ac:dyDescent="0.25">
      <c r="A23" s="15"/>
      <c r="G23" s="57"/>
      <c r="H23" s="15"/>
      <c r="AM23" s="57"/>
    </row>
    <row r="24" spans="1:39" x14ac:dyDescent="0.25">
      <c r="A24" s="15"/>
      <c r="G24" s="57"/>
      <c r="H24" s="15"/>
      <c r="AM24" s="57"/>
    </row>
    <row r="25" spans="1:39" x14ac:dyDescent="0.25">
      <c r="A25" s="15"/>
      <c r="G25" s="57"/>
      <c r="H25" s="15"/>
      <c r="AM25" s="57"/>
    </row>
    <row r="26" spans="1:39" x14ac:dyDescent="0.25">
      <c r="A26" s="15"/>
      <c r="G26" s="57"/>
      <c r="H26" s="15"/>
      <c r="AM26" s="57"/>
    </row>
    <row r="27" spans="1:39" x14ac:dyDescent="0.25">
      <c r="A27" s="15"/>
      <c r="G27" s="57"/>
      <c r="H27" s="15"/>
      <c r="AM27" s="57"/>
    </row>
    <row r="28" spans="1:39" x14ac:dyDescent="0.25">
      <c r="A28" s="15"/>
      <c r="G28" s="57"/>
      <c r="H28" s="15"/>
      <c r="AM28" s="57"/>
    </row>
    <row r="29" spans="1:39" x14ac:dyDescent="0.25">
      <c r="A29" s="15"/>
      <c r="G29" s="57"/>
      <c r="H29" s="15"/>
      <c r="AM29" s="57"/>
    </row>
    <row r="30" spans="1:39" x14ac:dyDescent="0.25">
      <c r="A30" s="15"/>
      <c r="G30" s="57"/>
      <c r="H30" s="15"/>
      <c r="AM30" s="57"/>
    </row>
    <row r="31" spans="1:39" x14ac:dyDescent="0.25">
      <c r="A31" s="15"/>
      <c r="G31" s="57"/>
      <c r="H31" s="15"/>
      <c r="AM31" s="57"/>
    </row>
    <row r="32" spans="1:39" x14ac:dyDescent="0.25">
      <c r="A32" s="15"/>
      <c r="G32" s="57"/>
      <c r="H32" s="15"/>
      <c r="AM32" s="57"/>
    </row>
    <row r="33" spans="1:39" x14ac:dyDescent="0.25">
      <c r="A33" s="15"/>
      <c r="G33" s="57"/>
      <c r="H33" s="15"/>
      <c r="AM33" s="57"/>
    </row>
    <row r="34" spans="1:39" x14ac:dyDescent="0.25">
      <c r="A34" s="15"/>
      <c r="G34" s="57"/>
      <c r="H34" s="15"/>
      <c r="AM34" s="57"/>
    </row>
    <row r="35" spans="1:39" x14ac:dyDescent="0.25">
      <c r="A35" s="15"/>
      <c r="G35" s="57"/>
      <c r="H35" s="15"/>
      <c r="AM35" s="57"/>
    </row>
    <row r="36" spans="1:39" x14ac:dyDescent="0.25">
      <c r="A36" s="15"/>
      <c r="G36" s="57"/>
      <c r="H36" s="15"/>
      <c r="AM36" s="57"/>
    </row>
    <row r="37" spans="1:39" x14ac:dyDescent="0.25">
      <c r="A37" s="15"/>
      <c r="G37" s="57"/>
      <c r="H37" s="15"/>
      <c r="AM37" s="57"/>
    </row>
    <row r="38" spans="1:39" x14ac:dyDescent="0.25">
      <c r="A38" s="15"/>
      <c r="G38" s="57"/>
      <c r="H38" s="15"/>
      <c r="AM38" s="57"/>
    </row>
    <row r="39" spans="1:39" x14ac:dyDescent="0.25">
      <c r="A39" s="15"/>
      <c r="G39" s="57"/>
      <c r="H39" s="15"/>
      <c r="AM39" s="57"/>
    </row>
    <row r="40" spans="1:39" x14ac:dyDescent="0.25">
      <c r="A40" s="15"/>
      <c r="G40" s="57"/>
      <c r="H40" s="15"/>
      <c r="AM40" s="57"/>
    </row>
    <row r="41" spans="1:39" x14ac:dyDescent="0.25">
      <c r="A41" s="15"/>
      <c r="G41" s="57"/>
      <c r="H41" s="15"/>
      <c r="AM41" s="57"/>
    </row>
    <row r="42" spans="1:39" x14ac:dyDescent="0.25">
      <c r="A42" s="15"/>
      <c r="G42" s="57"/>
      <c r="H42" s="15"/>
      <c r="AM42" s="57"/>
    </row>
    <row r="43" spans="1:39" x14ac:dyDescent="0.25">
      <c r="A43" s="24"/>
      <c r="B43" s="25"/>
      <c r="C43" s="25"/>
      <c r="D43" s="25"/>
      <c r="E43" s="25"/>
      <c r="F43" s="25"/>
      <c r="G43" s="58"/>
      <c r="H43" s="24"/>
      <c r="I43" s="25"/>
      <c r="J43" s="25"/>
      <c r="K43" s="25"/>
      <c r="L43" s="25"/>
      <c r="M43" s="25"/>
      <c r="N43" s="25"/>
      <c r="O43" s="25"/>
      <c r="P43" s="25"/>
      <c r="Q43" s="25"/>
      <c r="R43" s="25"/>
      <c r="S43" s="25"/>
      <c r="T43" s="25"/>
      <c r="U43" s="25"/>
      <c r="V43" s="25"/>
      <c r="W43" s="25"/>
      <c r="X43" s="25"/>
      <c r="Y43" s="25"/>
      <c r="Z43" s="25"/>
      <c r="AA43" s="25"/>
      <c r="AB43" s="25"/>
      <c r="AC43" s="25"/>
      <c r="AD43" s="25"/>
      <c r="AE43" s="25"/>
      <c r="AF43" s="25"/>
      <c r="AG43" s="25"/>
      <c r="AH43" s="25"/>
      <c r="AI43" s="25"/>
      <c r="AJ43" s="25"/>
      <c r="AK43" s="25"/>
      <c r="AL43" s="25"/>
      <c r="AM43" s="58"/>
    </row>
    <row r="44" spans="1:39" ht="26.25" x14ac:dyDescent="0.25">
      <c r="A44" s="271" t="s">
        <v>992</v>
      </c>
      <c r="B44" s="272"/>
      <c r="C44" s="272"/>
      <c r="D44" s="272"/>
      <c r="E44" s="272"/>
      <c r="F44" s="272"/>
      <c r="G44" s="272"/>
      <c r="H44" s="272"/>
      <c r="I44" s="272"/>
      <c r="J44" s="272"/>
      <c r="K44" s="272"/>
      <c r="L44" s="272"/>
      <c r="M44" s="272"/>
      <c r="N44" s="272"/>
      <c r="O44" s="272"/>
      <c r="P44" s="272"/>
      <c r="Q44" s="272"/>
      <c r="R44" s="272"/>
      <c r="S44" s="272"/>
      <c r="T44" s="272"/>
      <c r="U44" s="272"/>
      <c r="V44" s="273"/>
    </row>
    <row r="45" spans="1:39" x14ac:dyDescent="0.25">
      <c r="A45" s="15"/>
      <c r="V45" s="57"/>
    </row>
    <row r="46" spans="1:39" x14ac:dyDescent="0.25">
      <c r="A46" s="15"/>
      <c r="V46" s="57"/>
    </row>
    <row r="47" spans="1:39" x14ac:dyDescent="0.25">
      <c r="A47" s="15"/>
      <c r="V47" s="57"/>
    </row>
    <row r="48" spans="1:39" x14ac:dyDescent="0.25">
      <c r="A48" s="15"/>
      <c r="B48" s="151" t="s">
        <v>231</v>
      </c>
      <c r="C48" s="153" t="s">
        <v>253</v>
      </c>
      <c r="V48" s="57"/>
    </row>
    <row r="49" spans="1:22" x14ac:dyDescent="0.25">
      <c r="A49" s="15"/>
      <c r="B49" s="152" t="s">
        <v>258</v>
      </c>
      <c r="C49" s="149">
        <v>3.8138888888888887</v>
      </c>
      <c r="V49" s="57"/>
    </row>
    <row r="50" spans="1:22" x14ac:dyDescent="0.25">
      <c r="A50" s="15"/>
      <c r="B50" s="155" t="s">
        <v>261</v>
      </c>
      <c r="C50" s="149">
        <v>0.79761904761904767</v>
      </c>
      <c r="V50" s="57"/>
    </row>
    <row r="51" spans="1:22" x14ac:dyDescent="0.25">
      <c r="A51" s="15"/>
      <c r="B51" s="155" t="s">
        <v>262</v>
      </c>
      <c r="C51" s="149">
        <v>0.84166666666666667</v>
      </c>
      <c r="V51" s="57"/>
    </row>
    <row r="52" spans="1:22" x14ac:dyDescent="0.25">
      <c r="A52" s="15"/>
      <c r="B52" s="155" t="s">
        <v>264</v>
      </c>
      <c r="C52" s="149">
        <v>0.96296296296296291</v>
      </c>
      <c r="V52" s="57"/>
    </row>
    <row r="53" spans="1:22" x14ac:dyDescent="0.25">
      <c r="A53" s="15"/>
      <c r="B53" s="155" t="s">
        <v>265</v>
      </c>
      <c r="C53" s="149">
        <v>0.59259259259259256</v>
      </c>
      <c r="V53" s="57"/>
    </row>
    <row r="54" spans="1:22" x14ac:dyDescent="0.25">
      <c r="A54" s="15"/>
      <c r="B54" s="155" t="s">
        <v>266</v>
      </c>
      <c r="C54" s="149">
        <v>0.33333333333333331</v>
      </c>
      <c r="V54" s="57"/>
    </row>
    <row r="55" spans="1:22" x14ac:dyDescent="0.25">
      <c r="A55" s="15"/>
      <c r="B55" s="155" t="s">
        <v>267</v>
      </c>
      <c r="C55" s="149">
        <v>0.2857142857142857</v>
      </c>
      <c r="V55" s="57"/>
    </row>
    <row r="56" spans="1:22" x14ac:dyDescent="0.25">
      <c r="A56" s="15"/>
      <c r="B56" s="152" t="s">
        <v>260</v>
      </c>
      <c r="C56" s="149">
        <v>4.6005905397140854</v>
      </c>
      <c r="V56" s="57"/>
    </row>
    <row r="57" spans="1:22" x14ac:dyDescent="0.25">
      <c r="A57" s="15"/>
      <c r="B57" s="155" t="s">
        <v>261</v>
      </c>
      <c r="C57" s="149">
        <v>0.82077051926298161</v>
      </c>
      <c r="V57" s="57"/>
    </row>
    <row r="58" spans="1:22" x14ac:dyDescent="0.25">
      <c r="A58" s="15"/>
      <c r="B58" s="155" t="s">
        <v>262</v>
      </c>
      <c r="C58" s="149">
        <v>0.87064676616915426</v>
      </c>
      <c r="V58" s="57"/>
    </row>
    <row r="59" spans="1:22" x14ac:dyDescent="0.25">
      <c r="A59" s="15"/>
      <c r="B59" s="155" t="s">
        <v>264</v>
      </c>
      <c r="C59" s="149">
        <v>0.95652173913043481</v>
      </c>
      <c r="V59" s="57"/>
    </row>
    <row r="60" spans="1:22" x14ac:dyDescent="0.25">
      <c r="A60" s="15"/>
      <c r="B60" s="155" t="s">
        <v>265</v>
      </c>
      <c r="C60" s="149">
        <v>0.74242424242424243</v>
      </c>
      <c r="V60" s="57"/>
    </row>
    <row r="61" spans="1:22" x14ac:dyDescent="0.25">
      <c r="A61" s="15"/>
      <c r="B61" s="155" t="s">
        <v>266</v>
      </c>
      <c r="C61" s="149">
        <v>0.60606060606060608</v>
      </c>
      <c r="V61" s="57"/>
    </row>
    <row r="62" spans="1:22" x14ac:dyDescent="0.25">
      <c r="A62" s="15"/>
      <c r="B62" s="155" t="s">
        <v>267</v>
      </c>
      <c r="C62" s="149">
        <v>0.60416666666666663</v>
      </c>
      <c r="V62" s="57"/>
    </row>
    <row r="63" spans="1:22" x14ac:dyDescent="0.25">
      <c r="A63" s="15"/>
      <c r="B63" s="152" t="s">
        <v>389</v>
      </c>
      <c r="C63" s="149">
        <v>4.1097884211119631</v>
      </c>
      <c r="V63" s="57"/>
    </row>
    <row r="64" spans="1:22" x14ac:dyDescent="0.25">
      <c r="A64" s="15"/>
      <c r="B64" s="155" t="s">
        <v>261</v>
      </c>
      <c r="C64" s="149">
        <v>0.80021715526601522</v>
      </c>
      <c r="V64" s="57"/>
    </row>
    <row r="65" spans="1:22" x14ac:dyDescent="0.25">
      <c r="A65" s="15"/>
      <c r="B65" s="155" t="s">
        <v>262</v>
      </c>
      <c r="C65" s="149">
        <v>0.86006289308176098</v>
      </c>
      <c r="V65" s="57"/>
    </row>
    <row r="66" spans="1:22" x14ac:dyDescent="0.25">
      <c r="A66" s="15"/>
      <c r="B66" s="155" t="s">
        <v>264</v>
      </c>
      <c r="C66" s="149">
        <v>0.9</v>
      </c>
      <c r="V66" s="57"/>
    </row>
    <row r="67" spans="1:22" x14ac:dyDescent="0.25">
      <c r="A67" s="15"/>
      <c r="B67" s="155" t="s">
        <v>265</v>
      </c>
      <c r="C67" s="149">
        <v>0.60606060606060608</v>
      </c>
      <c r="V67" s="57"/>
    </row>
    <row r="68" spans="1:22" x14ac:dyDescent="0.25">
      <c r="A68" s="15"/>
      <c r="B68" s="155" t="s">
        <v>266</v>
      </c>
      <c r="C68" s="149">
        <v>0.50158730158730158</v>
      </c>
      <c r="V68" s="57"/>
    </row>
    <row r="69" spans="1:22" x14ac:dyDescent="0.25">
      <c r="A69" s="15"/>
      <c r="B69" s="155" t="s">
        <v>267</v>
      </c>
      <c r="C69" s="149">
        <v>0.44186046511627908</v>
      </c>
      <c r="V69" s="57"/>
    </row>
    <row r="70" spans="1:22" x14ac:dyDescent="0.25">
      <c r="A70" s="15"/>
      <c r="B70" s="152" t="s">
        <v>240</v>
      </c>
      <c r="C70" s="149">
        <v>3.7902276270200796</v>
      </c>
      <c r="V70" s="57"/>
    </row>
    <row r="71" spans="1:22" x14ac:dyDescent="0.25">
      <c r="A71" s="15"/>
      <c r="B71" s="155" t="s">
        <v>261</v>
      </c>
      <c r="C71" s="149">
        <v>0.7337526205450734</v>
      </c>
      <c r="V71" s="57"/>
    </row>
    <row r="72" spans="1:22" x14ac:dyDescent="0.25">
      <c r="A72" s="15"/>
      <c r="B72" s="155" t="s">
        <v>262</v>
      </c>
      <c r="C72" s="149">
        <v>0.8606060606060606</v>
      </c>
      <c r="V72" s="57"/>
    </row>
    <row r="73" spans="1:22" x14ac:dyDescent="0.25">
      <c r="A73" s="15"/>
      <c r="B73" s="155" t="s">
        <v>264</v>
      </c>
      <c r="C73" s="149">
        <v>0.87179487179487181</v>
      </c>
      <c r="V73" s="57"/>
    </row>
    <row r="74" spans="1:22" x14ac:dyDescent="0.25">
      <c r="A74" s="15"/>
      <c r="B74" s="155" t="s">
        <v>265</v>
      </c>
      <c r="C74" s="149">
        <v>0.60185185185185186</v>
      </c>
      <c r="V74" s="57"/>
    </row>
    <row r="75" spans="1:22" x14ac:dyDescent="0.25">
      <c r="A75" s="15"/>
      <c r="B75" s="155" t="s">
        <v>266</v>
      </c>
      <c r="C75" s="149">
        <v>0.55555555555555558</v>
      </c>
      <c r="V75" s="57"/>
    </row>
    <row r="76" spans="1:22" x14ac:dyDescent="0.25">
      <c r="A76" s="15"/>
      <c r="B76" s="155" t="s">
        <v>267</v>
      </c>
      <c r="C76" s="149">
        <v>0.16666666666666666</v>
      </c>
      <c r="V76" s="57"/>
    </row>
    <row r="77" spans="1:22" x14ac:dyDescent="0.25">
      <c r="A77" s="15"/>
      <c r="B77" s="152" t="s">
        <v>263</v>
      </c>
      <c r="C77" s="149">
        <v>3.5527029123803322</v>
      </c>
      <c r="V77" s="57"/>
    </row>
    <row r="78" spans="1:22" x14ac:dyDescent="0.25">
      <c r="A78" s="15"/>
      <c r="B78" s="155" t="s">
        <v>261</v>
      </c>
      <c r="C78" s="149">
        <v>0.82804232804232802</v>
      </c>
      <c r="V78" s="57"/>
    </row>
    <row r="79" spans="1:22" x14ac:dyDescent="0.25">
      <c r="A79" s="15"/>
      <c r="B79" s="155" t="s">
        <v>262</v>
      </c>
      <c r="C79" s="149">
        <v>0.84090909090909094</v>
      </c>
      <c r="V79" s="57"/>
    </row>
    <row r="80" spans="1:22" x14ac:dyDescent="0.25">
      <c r="A80" s="15"/>
      <c r="B80" s="155" t="s">
        <v>264</v>
      </c>
      <c r="C80" s="149">
        <v>0.76666666666666672</v>
      </c>
      <c r="V80" s="57"/>
    </row>
    <row r="81" spans="1:22" x14ac:dyDescent="0.25">
      <c r="A81" s="15"/>
      <c r="B81" s="155" t="s">
        <v>265</v>
      </c>
      <c r="C81" s="149">
        <v>0.37634408602150538</v>
      </c>
      <c r="V81" s="57"/>
    </row>
    <row r="82" spans="1:22" x14ac:dyDescent="0.25">
      <c r="A82" s="15"/>
      <c r="B82" s="155" t="s">
        <v>266</v>
      </c>
      <c r="C82" s="149">
        <v>0.33333333333333331</v>
      </c>
      <c r="V82" s="57"/>
    </row>
    <row r="83" spans="1:22" x14ac:dyDescent="0.25">
      <c r="A83" s="15"/>
      <c r="B83" s="155" t="s">
        <v>267</v>
      </c>
      <c r="C83" s="149">
        <v>0.40740740740740738</v>
      </c>
      <c r="V83" s="57"/>
    </row>
    <row r="84" spans="1:22" x14ac:dyDescent="0.25">
      <c r="A84" s="15"/>
      <c r="B84" s="152" t="s">
        <v>241</v>
      </c>
      <c r="C84" s="150">
        <v>19.867198389115352</v>
      </c>
      <c r="V84" s="57"/>
    </row>
    <row r="85" spans="1:22" x14ac:dyDescent="0.25">
      <c r="A85" s="15"/>
      <c r="V85" s="57"/>
    </row>
    <row r="86" spans="1:22" x14ac:dyDescent="0.25">
      <c r="A86" s="15"/>
      <c r="V86" s="57"/>
    </row>
    <row r="87" spans="1:22" x14ac:dyDescent="0.25">
      <c r="A87" s="15"/>
      <c r="V87" s="57"/>
    </row>
    <row r="88" spans="1:22" x14ac:dyDescent="0.25">
      <c r="A88" s="15"/>
      <c r="V88" s="57"/>
    </row>
    <row r="89" spans="1:22" x14ac:dyDescent="0.25">
      <c r="A89" s="15"/>
      <c r="V89" s="57"/>
    </row>
    <row r="90" spans="1:22" x14ac:dyDescent="0.25">
      <c r="A90" s="15"/>
      <c r="V90" s="57"/>
    </row>
    <row r="91" spans="1:22" x14ac:dyDescent="0.25">
      <c r="A91" s="15"/>
      <c r="V91" s="57"/>
    </row>
    <row r="92" spans="1:22" x14ac:dyDescent="0.25">
      <c r="A92" s="15"/>
      <c r="V92" s="57"/>
    </row>
    <row r="93" spans="1:22" x14ac:dyDescent="0.25">
      <c r="A93" s="15"/>
      <c r="V93" s="57"/>
    </row>
    <row r="94" spans="1:22" x14ac:dyDescent="0.25">
      <c r="A94" s="15"/>
      <c r="V94" s="57"/>
    </row>
    <row r="95" spans="1:22" x14ac:dyDescent="0.25">
      <c r="A95" s="15"/>
      <c r="V95" s="57"/>
    </row>
    <row r="96" spans="1:22" x14ac:dyDescent="0.25">
      <c r="A96" s="15"/>
      <c r="V96" s="57"/>
    </row>
    <row r="97" spans="1:22" x14ac:dyDescent="0.25">
      <c r="A97" s="15"/>
      <c r="V97" s="57"/>
    </row>
    <row r="98" spans="1:22" x14ac:dyDescent="0.25">
      <c r="A98" s="15"/>
      <c r="V98" s="57"/>
    </row>
    <row r="99" spans="1:22" x14ac:dyDescent="0.25">
      <c r="A99" s="15"/>
      <c r="V99" s="57"/>
    </row>
    <row r="100" spans="1:22" x14ac:dyDescent="0.25">
      <c r="A100" s="15"/>
      <c r="V100" s="57"/>
    </row>
    <row r="101" spans="1:22" x14ac:dyDescent="0.25">
      <c r="A101" s="15"/>
      <c r="V101" s="57"/>
    </row>
    <row r="102" spans="1:22" x14ac:dyDescent="0.25">
      <c r="A102" s="15"/>
      <c r="V102" s="57"/>
    </row>
    <row r="103" spans="1:22" x14ac:dyDescent="0.25">
      <c r="A103" s="15"/>
      <c r="V103" s="57"/>
    </row>
    <row r="104" spans="1:22" x14ac:dyDescent="0.25">
      <c r="A104" s="15"/>
      <c r="V104" s="57"/>
    </row>
    <row r="105" spans="1:22" x14ac:dyDescent="0.25">
      <c r="A105" s="15"/>
      <c r="V105" s="57"/>
    </row>
    <row r="106" spans="1:22" x14ac:dyDescent="0.25">
      <c r="A106" s="24"/>
      <c r="B106" s="25"/>
      <c r="C106" s="25"/>
      <c r="D106" s="25"/>
      <c r="E106" s="25"/>
      <c r="F106" s="25"/>
      <c r="G106" s="25"/>
      <c r="H106" s="25"/>
      <c r="I106" s="25"/>
      <c r="J106" s="25"/>
      <c r="K106" s="25"/>
      <c r="L106" s="25"/>
      <c r="M106" s="25"/>
      <c r="N106" s="25"/>
      <c r="O106" s="25"/>
      <c r="P106" s="25"/>
      <c r="Q106" s="25"/>
      <c r="R106" s="25"/>
      <c r="S106" s="25"/>
      <c r="T106" s="25"/>
      <c r="U106" s="25"/>
      <c r="V106" s="58"/>
    </row>
  </sheetData>
  <mergeCells count="7">
    <mergeCell ref="A2:G2"/>
    <mergeCell ref="AH2:AM2"/>
    <mergeCell ref="A44:V44"/>
    <mergeCell ref="H2:L2"/>
    <mergeCell ref="N2:S2"/>
    <mergeCell ref="U2:Z2"/>
    <mergeCell ref="AB2:AG2"/>
  </mergeCells>
  <pageMargins left="0.7" right="0.7" top="0.75" bottom="0.75" header="0.3" footer="0.3"/>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0" tint="-0.34998626667073579"/>
  </sheetPr>
  <dimension ref="A1:AA313"/>
  <sheetViews>
    <sheetView showGridLines="0" topLeftCell="A262" zoomScale="71" zoomScaleNormal="90" workbookViewId="0">
      <selection activeCell="E266" sqref="E266"/>
    </sheetView>
  </sheetViews>
  <sheetFormatPr baseColWidth="10" defaultColWidth="11.42578125" defaultRowHeight="15" x14ac:dyDescent="0.25"/>
  <cols>
    <col min="1" max="1" width="6" style="32" customWidth="1"/>
    <col min="2" max="2" width="7.5703125" style="32" customWidth="1"/>
    <col min="3" max="3" width="10.42578125" style="32" customWidth="1"/>
    <col min="4" max="4" width="17.28515625" style="32" customWidth="1"/>
    <col min="5" max="5" width="25.140625" style="32" customWidth="1"/>
    <col min="6" max="6" width="11.140625" style="37" customWidth="1"/>
    <col min="7" max="7" width="16" style="37" customWidth="1"/>
    <col min="8" max="8" width="10.140625" style="37" customWidth="1"/>
    <col min="9" max="9" width="14.7109375" style="37" customWidth="1"/>
    <col min="10" max="10" width="11.140625" style="37" customWidth="1"/>
    <col min="11" max="20" width="9.140625" customWidth="1"/>
    <col min="21" max="21" width="9.140625" bestFit="1" customWidth="1"/>
    <col min="22" max="22" width="9.140625" customWidth="1"/>
    <col min="23" max="23" width="9.5703125" customWidth="1"/>
    <col min="24" max="24" width="10.42578125" customWidth="1"/>
    <col min="25" max="25" width="9.5703125" customWidth="1"/>
    <col min="27" max="27" width="22.140625" customWidth="1"/>
  </cols>
  <sheetData>
    <row r="1" spans="1:27" x14ac:dyDescent="0.25">
      <c r="A1"/>
      <c r="B1"/>
      <c r="C1" s="30"/>
      <c r="D1"/>
      <c r="E1"/>
      <c r="F1"/>
      <c r="G1"/>
      <c r="H1"/>
      <c r="I1"/>
      <c r="J1"/>
    </row>
    <row r="2" spans="1:27" ht="132.75" customHeight="1" x14ac:dyDescent="0.25">
      <c r="A2" s="259" t="s">
        <v>539</v>
      </c>
      <c r="B2" s="259"/>
      <c r="C2" s="259"/>
      <c r="D2" s="259"/>
      <c r="E2" s="260"/>
      <c r="F2" s="179" t="s">
        <v>1017</v>
      </c>
      <c r="G2" s="61" t="s">
        <v>1019</v>
      </c>
      <c r="H2" s="61" t="s">
        <v>1020</v>
      </c>
      <c r="I2" s="60" t="s">
        <v>1018</v>
      </c>
      <c r="J2" s="257" t="s">
        <v>175</v>
      </c>
      <c r="K2" s="258"/>
      <c r="L2" s="257" t="s">
        <v>176</v>
      </c>
      <c r="M2" s="258"/>
      <c r="N2" s="257" t="s">
        <v>177</v>
      </c>
      <c r="O2" s="258"/>
      <c r="P2" s="257" t="s">
        <v>178</v>
      </c>
      <c r="Q2" s="258"/>
      <c r="R2" s="257" t="s">
        <v>179</v>
      </c>
      <c r="S2" s="258"/>
      <c r="T2" s="257" t="s">
        <v>180</v>
      </c>
      <c r="U2" s="258"/>
      <c r="V2" s="257" t="s">
        <v>181</v>
      </c>
      <c r="W2" s="258"/>
      <c r="X2" s="257" t="s">
        <v>182</v>
      </c>
      <c r="Y2" s="258"/>
    </row>
    <row r="3" spans="1:27" x14ac:dyDescent="0.25">
      <c r="A3" s="33" t="s">
        <v>375</v>
      </c>
      <c r="B3" s="33" t="s">
        <v>376</v>
      </c>
      <c r="C3" s="33" t="s">
        <v>183</v>
      </c>
      <c r="D3" s="33" t="s">
        <v>540</v>
      </c>
      <c r="E3" s="33" t="s">
        <v>184</v>
      </c>
      <c r="F3" s="33">
        <v>0</v>
      </c>
      <c r="G3" s="33">
        <v>1</v>
      </c>
      <c r="H3" s="33">
        <v>2</v>
      </c>
      <c r="I3" s="33">
        <v>3</v>
      </c>
      <c r="J3" s="33" t="s">
        <v>1118</v>
      </c>
      <c r="K3" s="33" t="s">
        <v>185</v>
      </c>
      <c r="L3" s="33" t="s">
        <v>1118</v>
      </c>
      <c r="M3" s="33" t="s">
        <v>185</v>
      </c>
      <c r="N3" s="33" t="s">
        <v>1118</v>
      </c>
      <c r="O3" s="33" t="s">
        <v>185</v>
      </c>
      <c r="P3" s="33" t="s">
        <v>1118</v>
      </c>
      <c r="Q3" s="33" t="s">
        <v>185</v>
      </c>
      <c r="R3" s="33" t="s">
        <v>1118</v>
      </c>
      <c r="S3" s="33" t="s">
        <v>185</v>
      </c>
      <c r="T3" s="33" t="s">
        <v>1118</v>
      </c>
      <c r="U3" s="33" t="s">
        <v>185</v>
      </c>
      <c r="V3" s="33" t="s">
        <v>1118</v>
      </c>
      <c r="W3" s="33" t="s">
        <v>185</v>
      </c>
      <c r="X3" s="33" t="s">
        <v>1118</v>
      </c>
      <c r="Y3" s="33" t="s">
        <v>185</v>
      </c>
    </row>
    <row r="4" spans="1:27" ht="120" x14ac:dyDescent="0.25">
      <c r="A4" s="39" t="s">
        <v>2</v>
      </c>
      <c r="B4" s="81" t="s">
        <v>5</v>
      </c>
      <c r="C4" s="39">
        <v>1000</v>
      </c>
      <c r="D4" s="40" t="s">
        <v>541</v>
      </c>
      <c r="E4" s="41" t="s">
        <v>542</v>
      </c>
      <c r="F4" s="42"/>
      <c r="G4" s="42"/>
      <c r="H4" s="42"/>
      <c r="I4" s="42"/>
      <c r="J4" s="191" t="s">
        <v>11</v>
      </c>
      <c r="K4" s="191">
        <v>1</v>
      </c>
      <c r="L4" s="191" t="s">
        <v>11</v>
      </c>
      <c r="M4" s="191">
        <v>3</v>
      </c>
      <c r="N4" s="191" t="s">
        <v>11</v>
      </c>
      <c r="O4" s="191">
        <v>1</v>
      </c>
      <c r="P4" s="191" t="s">
        <v>11</v>
      </c>
      <c r="Q4" s="191">
        <v>1</v>
      </c>
      <c r="R4" s="2"/>
      <c r="S4" s="2"/>
      <c r="T4" s="191" t="s">
        <v>11</v>
      </c>
      <c r="U4" s="191">
        <v>1</v>
      </c>
      <c r="V4" s="16"/>
      <c r="W4" s="16"/>
      <c r="X4" s="191" t="s">
        <v>11</v>
      </c>
      <c r="Y4" s="191">
        <v>3</v>
      </c>
      <c r="AA4" s="32" t="s">
        <v>543</v>
      </c>
    </row>
    <row r="5" spans="1:27" ht="60" x14ac:dyDescent="0.25">
      <c r="A5" s="38" t="s">
        <v>2</v>
      </c>
      <c r="B5" s="81" t="s">
        <v>5</v>
      </c>
      <c r="C5" s="38">
        <v>1010</v>
      </c>
      <c r="D5" s="34" t="s">
        <v>544</v>
      </c>
      <c r="E5" s="36" t="s">
        <v>545</v>
      </c>
      <c r="F5" s="35"/>
      <c r="G5" s="35"/>
      <c r="H5" s="35"/>
      <c r="I5" s="35"/>
      <c r="J5" s="191" t="s">
        <v>11</v>
      </c>
      <c r="K5" s="191">
        <v>1</v>
      </c>
      <c r="L5" s="191" t="s">
        <v>11</v>
      </c>
      <c r="M5" s="191">
        <v>3</v>
      </c>
      <c r="N5" s="191" t="s">
        <v>11</v>
      </c>
      <c r="O5" s="191">
        <v>2</v>
      </c>
      <c r="P5" s="2"/>
      <c r="Q5" s="2"/>
      <c r="R5" s="191" t="s">
        <v>11</v>
      </c>
      <c r="S5" s="191">
        <v>3</v>
      </c>
      <c r="T5" s="191" t="s">
        <v>11</v>
      </c>
      <c r="U5" s="191">
        <v>2</v>
      </c>
      <c r="V5" s="191" t="s">
        <v>11</v>
      </c>
      <c r="W5" s="191">
        <v>3</v>
      </c>
      <c r="X5" s="191" t="s">
        <v>11</v>
      </c>
      <c r="Y5" s="191">
        <v>2</v>
      </c>
    </row>
    <row r="6" spans="1:27" ht="60" x14ac:dyDescent="0.25">
      <c r="A6" s="38" t="s">
        <v>2</v>
      </c>
      <c r="B6" s="81" t="s">
        <v>5</v>
      </c>
      <c r="C6" s="38">
        <v>1020</v>
      </c>
      <c r="D6" s="34" t="s">
        <v>546</v>
      </c>
      <c r="E6" s="36" t="s">
        <v>547</v>
      </c>
      <c r="F6" s="35"/>
      <c r="G6" s="35"/>
      <c r="H6" s="35"/>
      <c r="I6" s="35"/>
      <c r="J6" s="191" t="s">
        <v>11</v>
      </c>
      <c r="K6" s="191">
        <v>1</v>
      </c>
      <c r="L6" s="191" t="s">
        <v>11</v>
      </c>
      <c r="M6" s="191">
        <v>3</v>
      </c>
      <c r="N6" s="191" t="s">
        <v>11</v>
      </c>
      <c r="O6" s="191">
        <v>2</v>
      </c>
      <c r="P6" s="2"/>
      <c r="Q6" s="2"/>
      <c r="R6" s="191" t="s">
        <v>11</v>
      </c>
      <c r="S6" s="191">
        <v>2</v>
      </c>
      <c r="T6" s="2"/>
      <c r="U6" s="2"/>
      <c r="V6" s="2"/>
      <c r="W6" s="16"/>
      <c r="X6" s="191" t="s">
        <v>11</v>
      </c>
      <c r="Y6" s="191">
        <v>3</v>
      </c>
    </row>
    <row r="7" spans="1:27" ht="75" x14ac:dyDescent="0.25">
      <c r="A7" s="38" t="s">
        <v>2</v>
      </c>
      <c r="B7" s="81" t="s">
        <v>5</v>
      </c>
      <c r="C7" s="38">
        <v>1030</v>
      </c>
      <c r="D7" s="34" t="s">
        <v>548</v>
      </c>
      <c r="E7" s="36" t="s">
        <v>549</v>
      </c>
      <c r="F7" s="35"/>
      <c r="G7" s="35"/>
      <c r="H7" s="35"/>
      <c r="I7" s="35"/>
      <c r="J7" s="191" t="s">
        <v>11</v>
      </c>
      <c r="K7" s="191">
        <v>1</v>
      </c>
      <c r="L7" s="191" t="s">
        <v>11</v>
      </c>
      <c r="M7" s="191">
        <v>3</v>
      </c>
      <c r="N7" s="191" t="s">
        <v>11</v>
      </c>
      <c r="O7" s="191">
        <v>2</v>
      </c>
      <c r="P7" s="2"/>
      <c r="Q7" s="2"/>
      <c r="R7" s="191" t="s">
        <v>11</v>
      </c>
      <c r="S7" s="191">
        <v>3</v>
      </c>
      <c r="T7" s="2"/>
      <c r="U7" s="2"/>
      <c r="V7" s="2"/>
      <c r="W7" s="16"/>
      <c r="X7" s="191" t="s">
        <v>11</v>
      </c>
      <c r="Y7" s="191">
        <v>3</v>
      </c>
    </row>
    <row r="8" spans="1:27" ht="75" x14ac:dyDescent="0.25">
      <c r="A8" s="38" t="s">
        <v>2</v>
      </c>
      <c r="B8" s="81" t="s">
        <v>5</v>
      </c>
      <c r="C8" s="38">
        <v>1040</v>
      </c>
      <c r="D8" s="34" t="s">
        <v>550</v>
      </c>
      <c r="E8" s="36" t="s">
        <v>551</v>
      </c>
      <c r="F8" s="35"/>
      <c r="G8" s="35"/>
      <c r="H8" s="35"/>
      <c r="I8" s="35"/>
      <c r="J8" s="191" t="s">
        <v>11</v>
      </c>
      <c r="K8" s="191">
        <v>2</v>
      </c>
      <c r="L8" s="191" t="s">
        <v>11</v>
      </c>
      <c r="M8" s="191">
        <v>3</v>
      </c>
      <c r="N8" s="191" t="s">
        <v>11</v>
      </c>
      <c r="O8" s="191">
        <v>2</v>
      </c>
      <c r="P8" s="2"/>
      <c r="Q8" s="2"/>
      <c r="R8" s="191" t="s">
        <v>11</v>
      </c>
      <c r="S8" s="191">
        <v>3</v>
      </c>
      <c r="T8" s="2"/>
      <c r="U8" s="2"/>
      <c r="V8" s="2"/>
      <c r="W8" s="16"/>
      <c r="X8" s="191" t="s">
        <v>11</v>
      </c>
      <c r="Y8" s="191">
        <v>3</v>
      </c>
    </row>
    <row r="9" spans="1:27" ht="75" x14ac:dyDescent="0.25">
      <c r="A9" s="38" t="s">
        <v>2</v>
      </c>
      <c r="B9" s="81" t="s">
        <v>5</v>
      </c>
      <c r="C9" s="38">
        <v>1050</v>
      </c>
      <c r="D9" s="34" t="s">
        <v>552</v>
      </c>
      <c r="E9" s="36" t="s">
        <v>553</v>
      </c>
      <c r="F9" s="35"/>
      <c r="G9" s="35"/>
      <c r="H9" s="35"/>
      <c r="I9" s="35"/>
      <c r="J9" s="191" t="s">
        <v>11</v>
      </c>
      <c r="K9" s="191">
        <v>2</v>
      </c>
      <c r="L9" s="191" t="s">
        <v>11</v>
      </c>
      <c r="M9" s="191">
        <v>3</v>
      </c>
      <c r="N9" s="191" t="s">
        <v>11</v>
      </c>
      <c r="O9" s="191">
        <v>2</v>
      </c>
      <c r="P9" s="2"/>
      <c r="Q9" s="2"/>
      <c r="R9" s="191" t="s">
        <v>11</v>
      </c>
      <c r="S9" s="191">
        <v>3</v>
      </c>
      <c r="T9" s="2"/>
      <c r="U9" s="2"/>
      <c r="V9" s="2"/>
      <c r="W9" s="16"/>
      <c r="X9" s="191" t="s">
        <v>11</v>
      </c>
      <c r="Y9" s="191">
        <v>3</v>
      </c>
    </row>
    <row r="10" spans="1:27" ht="75" x14ac:dyDescent="0.25">
      <c r="A10" s="38" t="s">
        <v>2</v>
      </c>
      <c r="B10" s="81" t="s">
        <v>5</v>
      </c>
      <c r="C10" s="38">
        <v>1060</v>
      </c>
      <c r="D10" s="34" t="s">
        <v>554</v>
      </c>
      <c r="E10" s="36" t="s">
        <v>555</v>
      </c>
      <c r="F10" s="35"/>
      <c r="G10" s="35"/>
      <c r="H10" s="35"/>
      <c r="I10" s="35"/>
      <c r="J10" s="191" t="s">
        <v>11</v>
      </c>
      <c r="K10" s="191">
        <v>3</v>
      </c>
      <c r="L10" s="191" t="s">
        <v>11</v>
      </c>
      <c r="M10" s="191">
        <v>3</v>
      </c>
      <c r="N10" s="191" t="s">
        <v>11</v>
      </c>
      <c r="O10" s="191">
        <v>2</v>
      </c>
      <c r="P10" s="2"/>
      <c r="Q10" s="2"/>
      <c r="R10" s="191" t="s">
        <v>11</v>
      </c>
      <c r="S10" s="191">
        <v>3</v>
      </c>
      <c r="T10" s="2"/>
      <c r="U10" s="2"/>
      <c r="V10" s="2"/>
      <c r="W10" s="16"/>
      <c r="X10" s="191" t="s">
        <v>11</v>
      </c>
      <c r="Y10" s="191">
        <v>3</v>
      </c>
    </row>
    <row r="11" spans="1:27" ht="90" x14ac:dyDescent="0.25">
      <c r="A11" s="38" t="s">
        <v>2</v>
      </c>
      <c r="B11" s="81" t="s">
        <v>5</v>
      </c>
      <c r="C11" s="38">
        <v>1070</v>
      </c>
      <c r="D11" s="34" t="s">
        <v>556</v>
      </c>
      <c r="E11" s="36" t="s">
        <v>557</v>
      </c>
      <c r="F11" s="35"/>
      <c r="G11" s="35"/>
      <c r="H11" s="35"/>
      <c r="I11" s="35"/>
      <c r="J11" s="191" t="s">
        <v>11</v>
      </c>
      <c r="K11" s="191">
        <v>3</v>
      </c>
      <c r="L11" s="191" t="s">
        <v>11</v>
      </c>
      <c r="M11" s="191">
        <v>3</v>
      </c>
      <c r="N11" s="191" t="s">
        <v>11</v>
      </c>
      <c r="O11" s="191">
        <v>2</v>
      </c>
      <c r="P11" s="2"/>
      <c r="Q11" s="2"/>
      <c r="R11" s="191" t="s">
        <v>11</v>
      </c>
      <c r="S11" s="191">
        <v>2</v>
      </c>
      <c r="T11" s="2"/>
      <c r="U11" s="2"/>
      <c r="V11" s="2"/>
      <c r="W11" s="16"/>
      <c r="X11" s="191" t="s">
        <v>11</v>
      </c>
      <c r="Y11" s="191">
        <v>3</v>
      </c>
    </row>
    <row r="12" spans="1:27" ht="75" x14ac:dyDescent="0.25">
      <c r="A12" s="38" t="s">
        <v>2</v>
      </c>
      <c r="B12" s="81" t="s">
        <v>5</v>
      </c>
      <c r="C12" s="38">
        <v>1080</v>
      </c>
      <c r="D12" s="34" t="s">
        <v>558</v>
      </c>
      <c r="E12" s="36" t="s">
        <v>559</v>
      </c>
      <c r="F12" s="35"/>
      <c r="G12" s="35"/>
      <c r="H12" s="35"/>
      <c r="I12" s="35"/>
      <c r="J12" s="191" t="s">
        <v>11</v>
      </c>
      <c r="K12" s="191">
        <v>3</v>
      </c>
      <c r="L12" s="191" t="s">
        <v>11</v>
      </c>
      <c r="M12" s="191">
        <v>3</v>
      </c>
      <c r="N12" s="191" t="s">
        <v>11</v>
      </c>
      <c r="O12" s="191">
        <v>2</v>
      </c>
      <c r="P12" s="2"/>
      <c r="Q12" s="2"/>
      <c r="R12" s="191" t="s">
        <v>11</v>
      </c>
      <c r="S12" s="191">
        <v>3</v>
      </c>
      <c r="T12" s="2"/>
      <c r="U12" s="2"/>
      <c r="V12" s="2"/>
      <c r="W12" s="16"/>
      <c r="X12" s="191" t="s">
        <v>11</v>
      </c>
      <c r="Y12" s="191">
        <v>3</v>
      </c>
    </row>
    <row r="13" spans="1:27" ht="75" x14ac:dyDescent="0.25">
      <c r="A13" s="38" t="s">
        <v>2</v>
      </c>
      <c r="B13" s="81" t="s">
        <v>5</v>
      </c>
      <c r="C13" s="38">
        <v>1090</v>
      </c>
      <c r="D13" s="34" t="s">
        <v>560</v>
      </c>
      <c r="E13" s="36" t="s">
        <v>561</v>
      </c>
      <c r="F13" s="35"/>
      <c r="G13" s="35"/>
      <c r="H13" s="35"/>
      <c r="I13" s="35"/>
      <c r="J13" s="191" t="s">
        <v>11</v>
      </c>
      <c r="K13" s="191">
        <v>2</v>
      </c>
      <c r="L13" s="191" t="s">
        <v>11</v>
      </c>
      <c r="M13" s="191">
        <v>3</v>
      </c>
      <c r="N13" s="191" t="s">
        <v>11</v>
      </c>
      <c r="O13" s="191">
        <v>2</v>
      </c>
      <c r="P13" s="2"/>
      <c r="Q13" s="2"/>
      <c r="R13" s="191" t="s">
        <v>11</v>
      </c>
      <c r="S13" s="191">
        <v>3</v>
      </c>
      <c r="T13" s="191" t="s">
        <v>11</v>
      </c>
      <c r="U13" s="191">
        <v>2</v>
      </c>
      <c r="V13" s="191" t="s">
        <v>11</v>
      </c>
      <c r="W13" s="191">
        <v>3</v>
      </c>
      <c r="X13" s="191" t="s">
        <v>11</v>
      </c>
      <c r="Y13" s="191">
        <v>3</v>
      </c>
    </row>
    <row r="14" spans="1:27" ht="75" x14ac:dyDescent="0.25">
      <c r="A14" s="38" t="s">
        <v>2</v>
      </c>
      <c r="B14" s="81" t="s">
        <v>5</v>
      </c>
      <c r="C14" s="38">
        <v>1100</v>
      </c>
      <c r="D14" s="34" t="s">
        <v>562</v>
      </c>
      <c r="E14" s="36" t="s">
        <v>563</v>
      </c>
      <c r="F14" s="35"/>
      <c r="G14" s="35"/>
      <c r="H14" s="35"/>
      <c r="I14" s="35"/>
      <c r="J14" s="191" t="s">
        <v>11</v>
      </c>
      <c r="K14" s="191">
        <v>1</v>
      </c>
      <c r="L14" s="191" t="s">
        <v>11</v>
      </c>
      <c r="M14" s="191">
        <v>3</v>
      </c>
      <c r="N14" s="191" t="s">
        <v>11</v>
      </c>
      <c r="O14" s="191">
        <v>2</v>
      </c>
      <c r="P14" s="2"/>
      <c r="Q14" s="2"/>
      <c r="R14" s="191" t="s">
        <v>11</v>
      </c>
      <c r="S14" s="191">
        <v>3</v>
      </c>
      <c r="T14" s="2"/>
      <c r="U14" s="2"/>
      <c r="V14" s="2"/>
      <c r="W14" s="16"/>
      <c r="X14" s="191" t="s">
        <v>11</v>
      </c>
      <c r="Y14" s="191">
        <v>1</v>
      </c>
    </row>
    <row r="15" spans="1:27" ht="75" x14ac:dyDescent="0.25">
      <c r="A15" s="38" t="s">
        <v>2</v>
      </c>
      <c r="B15" s="81" t="s">
        <v>5</v>
      </c>
      <c r="C15" s="38">
        <v>1110</v>
      </c>
      <c r="D15" s="34" t="s">
        <v>564</v>
      </c>
      <c r="E15" s="36" t="s">
        <v>565</v>
      </c>
      <c r="F15" s="35"/>
      <c r="G15" s="35"/>
      <c r="H15" s="35"/>
      <c r="I15" s="35"/>
      <c r="J15" s="191" t="s">
        <v>11</v>
      </c>
      <c r="K15" s="191">
        <v>2</v>
      </c>
      <c r="L15" s="191" t="s">
        <v>11</v>
      </c>
      <c r="M15" s="191">
        <v>3</v>
      </c>
      <c r="N15" s="191" t="s">
        <v>11</v>
      </c>
      <c r="O15" s="191">
        <v>3</v>
      </c>
      <c r="P15" s="2"/>
      <c r="Q15" s="2"/>
      <c r="R15" s="191" t="s">
        <v>11</v>
      </c>
      <c r="S15" s="191">
        <v>3</v>
      </c>
      <c r="T15" s="2"/>
      <c r="U15" s="2"/>
      <c r="V15" s="2"/>
      <c r="W15" s="16"/>
      <c r="X15" s="191" t="s">
        <v>11</v>
      </c>
      <c r="Y15" s="191">
        <v>2</v>
      </c>
    </row>
    <row r="16" spans="1:27" ht="90" x14ac:dyDescent="0.25">
      <c r="A16" s="38" t="s">
        <v>2</v>
      </c>
      <c r="B16" s="81" t="s">
        <v>5</v>
      </c>
      <c r="C16" s="38">
        <v>1120</v>
      </c>
      <c r="D16" s="34" t="s">
        <v>566</v>
      </c>
      <c r="E16" s="36" t="s">
        <v>567</v>
      </c>
      <c r="F16" s="35"/>
      <c r="G16" s="35"/>
      <c r="H16" s="35"/>
      <c r="I16" s="35"/>
      <c r="J16" s="191" t="s">
        <v>11</v>
      </c>
      <c r="K16" s="191">
        <v>1</v>
      </c>
      <c r="L16" s="191" t="s">
        <v>11</v>
      </c>
      <c r="M16" s="191">
        <v>3</v>
      </c>
      <c r="N16" s="191" t="s">
        <v>11</v>
      </c>
      <c r="O16" s="191">
        <v>3</v>
      </c>
      <c r="P16" s="2"/>
      <c r="Q16" s="2"/>
      <c r="R16" s="191" t="s">
        <v>1122</v>
      </c>
      <c r="S16" s="191">
        <v>1</v>
      </c>
      <c r="T16" s="191" t="s">
        <v>11</v>
      </c>
      <c r="U16" s="191">
        <v>2</v>
      </c>
      <c r="V16" s="191" t="s">
        <v>11</v>
      </c>
      <c r="W16" s="191">
        <v>3</v>
      </c>
      <c r="X16" s="191" t="s">
        <v>11</v>
      </c>
      <c r="Y16" s="191">
        <v>0</v>
      </c>
    </row>
    <row r="17" spans="1:25" ht="60" x14ac:dyDescent="0.25">
      <c r="A17" s="38" t="s">
        <v>2</v>
      </c>
      <c r="B17" s="81" t="s">
        <v>5</v>
      </c>
      <c r="C17" s="38">
        <v>1130</v>
      </c>
      <c r="D17" s="34" t="s">
        <v>568</v>
      </c>
      <c r="E17" s="36" t="s">
        <v>569</v>
      </c>
      <c r="F17" s="35"/>
      <c r="G17" s="35"/>
      <c r="H17" s="35"/>
      <c r="I17" s="35"/>
      <c r="J17" s="191" t="s">
        <v>11</v>
      </c>
      <c r="K17" s="191">
        <v>1</v>
      </c>
      <c r="L17" s="191" t="s">
        <v>11</v>
      </c>
      <c r="M17" s="191">
        <v>3</v>
      </c>
      <c r="N17" s="191" t="s">
        <v>11</v>
      </c>
      <c r="O17" s="191">
        <v>3</v>
      </c>
      <c r="P17" s="2"/>
      <c r="Q17" s="2"/>
      <c r="R17" s="191"/>
      <c r="S17" s="191"/>
      <c r="T17" s="2"/>
      <c r="U17" s="2"/>
      <c r="V17" s="2"/>
      <c r="W17" s="16"/>
      <c r="X17" s="191" t="s">
        <v>11</v>
      </c>
      <c r="Y17" s="191">
        <v>3</v>
      </c>
    </row>
    <row r="18" spans="1:25" ht="90" x14ac:dyDescent="0.25">
      <c r="A18" s="38" t="s">
        <v>2</v>
      </c>
      <c r="B18" s="81" t="s">
        <v>5</v>
      </c>
      <c r="C18" s="38">
        <v>1140</v>
      </c>
      <c r="D18" s="34" t="s">
        <v>570</v>
      </c>
      <c r="E18" s="36" t="s">
        <v>571</v>
      </c>
      <c r="F18" s="35"/>
      <c r="G18" s="35"/>
      <c r="H18" s="35"/>
      <c r="I18" s="35"/>
      <c r="J18" s="191" t="s">
        <v>11</v>
      </c>
      <c r="K18" s="191">
        <v>1</v>
      </c>
      <c r="L18" s="191" t="s">
        <v>11</v>
      </c>
      <c r="M18" s="191">
        <v>3</v>
      </c>
      <c r="N18" s="191" t="s">
        <v>11</v>
      </c>
      <c r="O18" s="191">
        <v>2</v>
      </c>
      <c r="P18" s="2"/>
      <c r="Q18" s="2"/>
      <c r="R18" s="191"/>
      <c r="S18" s="191"/>
      <c r="T18" s="191" t="s">
        <v>11</v>
      </c>
      <c r="U18" s="191">
        <v>2</v>
      </c>
      <c r="V18" s="16"/>
      <c r="W18" s="16"/>
      <c r="X18" s="191" t="s">
        <v>11</v>
      </c>
      <c r="Y18" s="191">
        <v>3</v>
      </c>
    </row>
    <row r="19" spans="1:25" ht="75" x14ac:dyDescent="0.25">
      <c r="A19" s="38" t="s">
        <v>2</v>
      </c>
      <c r="B19" s="81" t="s">
        <v>5</v>
      </c>
      <c r="C19" s="38">
        <v>1150</v>
      </c>
      <c r="D19" s="34" t="s">
        <v>572</v>
      </c>
      <c r="E19" s="36" t="s">
        <v>573</v>
      </c>
      <c r="F19" s="35"/>
      <c r="G19" s="35"/>
      <c r="H19" s="35"/>
      <c r="I19" s="35"/>
      <c r="J19" s="191" t="s">
        <v>11</v>
      </c>
      <c r="K19" s="191">
        <v>1</v>
      </c>
      <c r="L19" s="191" t="s">
        <v>11</v>
      </c>
      <c r="M19" s="191">
        <v>3</v>
      </c>
      <c r="N19" s="191" t="s">
        <v>11</v>
      </c>
      <c r="O19" s="191">
        <v>3</v>
      </c>
      <c r="P19" s="2"/>
      <c r="Q19" s="2"/>
      <c r="R19" s="191"/>
      <c r="S19" s="191"/>
      <c r="T19" s="191" t="s">
        <v>11</v>
      </c>
      <c r="U19" s="191">
        <v>2</v>
      </c>
      <c r="V19" s="16"/>
      <c r="W19" s="16"/>
      <c r="X19" s="191" t="s">
        <v>11</v>
      </c>
      <c r="Y19" s="191">
        <v>3</v>
      </c>
    </row>
    <row r="20" spans="1:25" ht="90" x14ac:dyDescent="0.25">
      <c r="A20" s="38" t="s">
        <v>2</v>
      </c>
      <c r="B20" s="81" t="s">
        <v>5</v>
      </c>
      <c r="C20" s="38">
        <v>1160</v>
      </c>
      <c r="D20" s="34" t="s">
        <v>574</v>
      </c>
      <c r="E20" s="36" t="s">
        <v>575</v>
      </c>
      <c r="F20" s="35"/>
      <c r="G20" s="35"/>
      <c r="H20" s="35"/>
      <c r="I20" s="35"/>
      <c r="J20" s="191" t="s">
        <v>11</v>
      </c>
      <c r="K20" s="191">
        <v>1</v>
      </c>
      <c r="L20" s="191" t="s">
        <v>11</v>
      </c>
      <c r="M20" s="191">
        <v>3</v>
      </c>
      <c r="N20" s="191" t="s">
        <v>11</v>
      </c>
      <c r="O20" s="191">
        <v>2</v>
      </c>
      <c r="P20" s="191" t="s">
        <v>11</v>
      </c>
      <c r="Q20" s="191">
        <v>2</v>
      </c>
      <c r="R20" s="191"/>
      <c r="S20" s="191"/>
      <c r="T20" s="191" t="s">
        <v>11</v>
      </c>
      <c r="U20" s="191">
        <v>2</v>
      </c>
      <c r="V20" s="16"/>
      <c r="W20" s="16"/>
      <c r="X20" s="191" t="s">
        <v>11</v>
      </c>
      <c r="Y20" s="191">
        <v>1</v>
      </c>
    </row>
    <row r="21" spans="1:25" ht="75" x14ac:dyDescent="0.25">
      <c r="A21" s="38" t="s">
        <v>2</v>
      </c>
      <c r="B21" s="81" t="s">
        <v>5</v>
      </c>
      <c r="C21" s="38">
        <v>1170</v>
      </c>
      <c r="D21" s="34" t="s">
        <v>576</v>
      </c>
      <c r="E21" s="36" t="s">
        <v>577</v>
      </c>
      <c r="F21" s="35"/>
      <c r="G21" s="35"/>
      <c r="H21" s="35"/>
      <c r="I21" s="35"/>
      <c r="J21" s="191" t="s">
        <v>11</v>
      </c>
      <c r="K21" s="191">
        <v>1</v>
      </c>
      <c r="L21" s="191" t="s">
        <v>11</v>
      </c>
      <c r="M21" s="191">
        <v>3</v>
      </c>
      <c r="N21" s="191" t="s">
        <v>11</v>
      </c>
      <c r="O21" s="191">
        <v>3</v>
      </c>
      <c r="P21" s="2"/>
      <c r="Q21" s="2"/>
      <c r="R21" s="191" t="s">
        <v>11</v>
      </c>
      <c r="S21" s="191">
        <v>1</v>
      </c>
      <c r="T21" s="191" t="s">
        <v>11</v>
      </c>
      <c r="U21" s="191">
        <v>2</v>
      </c>
      <c r="V21" s="191" t="s">
        <v>11</v>
      </c>
      <c r="W21" s="191">
        <v>3</v>
      </c>
      <c r="X21" s="191" t="s">
        <v>11</v>
      </c>
      <c r="Y21" s="191">
        <v>1</v>
      </c>
    </row>
    <row r="22" spans="1:25" ht="75" x14ac:dyDescent="0.25">
      <c r="A22" s="38" t="s">
        <v>2</v>
      </c>
      <c r="B22" s="81" t="s">
        <v>5</v>
      </c>
      <c r="C22" s="38">
        <v>1180</v>
      </c>
      <c r="D22" s="34" t="s">
        <v>578</v>
      </c>
      <c r="E22" s="36" t="s">
        <v>579</v>
      </c>
      <c r="F22" s="35"/>
      <c r="G22" s="35"/>
      <c r="H22" s="35"/>
      <c r="I22" s="35"/>
      <c r="J22" s="191" t="s">
        <v>11</v>
      </c>
      <c r="K22" s="191">
        <v>1</v>
      </c>
      <c r="L22" s="191" t="s">
        <v>11</v>
      </c>
      <c r="M22" s="191">
        <v>3</v>
      </c>
      <c r="N22" s="191" t="s">
        <v>11</v>
      </c>
      <c r="O22" s="191">
        <v>3</v>
      </c>
      <c r="P22" s="2"/>
      <c r="Q22" s="2"/>
      <c r="R22" s="191" t="s">
        <v>11</v>
      </c>
      <c r="S22" s="191">
        <v>1</v>
      </c>
      <c r="T22" s="191" t="s">
        <v>11</v>
      </c>
      <c r="U22" s="191">
        <v>2</v>
      </c>
      <c r="V22" s="16"/>
      <c r="W22" s="16"/>
      <c r="X22" s="191" t="s">
        <v>11</v>
      </c>
      <c r="Y22" s="191">
        <v>2</v>
      </c>
    </row>
    <row r="23" spans="1:25" ht="75" x14ac:dyDescent="0.25">
      <c r="A23" s="38" t="s">
        <v>2</v>
      </c>
      <c r="B23" s="81" t="s">
        <v>5</v>
      </c>
      <c r="C23" s="38">
        <v>1190</v>
      </c>
      <c r="D23" s="34" t="s">
        <v>580</v>
      </c>
      <c r="E23" s="36" t="s">
        <v>581</v>
      </c>
      <c r="F23" s="35"/>
      <c r="G23" s="35"/>
      <c r="H23" s="35"/>
      <c r="I23" s="35"/>
      <c r="J23" s="191" t="s">
        <v>11</v>
      </c>
      <c r="K23" s="191">
        <v>1</v>
      </c>
      <c r="L23" s="191" t="s">
        <v>11</v>
      </c>
      <c r="M23" s="191">
        <v>3</v>
      </c>
      <c r="N23" s="191" t="s">
        <v>11</v>
      </c>
      <c r="O23" s="191">
        <v>3</v>
      </c>
      <c r="P23" s="2"/>
      <c r="Q23" s="2"/>
      <c r="R23" s="191" t="s">
        <v>11</v>
      </c>
      <c r="S23" s="191">
        <v>1</v>
      </c>
      <c r="T23" s="191" t="s">
        <v>11</v>
      </c>
      <c r="U23" s="191">
        <v>2</v>
      </c>
      <c r="V23" s="16"/>
      <c r="W23" s="16"/>
      <c r="X23" s="191" t="s">
        <v>11</v>
      </c>
      <c r="Y23" s="191">
        <v>2</v>
      </c>
    </row>
    <row r="24" spans="1:25" ht="90" x14ac:dyDescent="0.25">
      <c r="A24" s="38" t="s">
        <v>2</v>
      </c>
      <c r="B24" s="81" t="s">
        <v>5</v>
      </c>
      <c r="C24" s="38">
        <v>1200</v>
      </c>
      <c r="D24" s="34" t="s">
        <v>582</v>
      </c>
      <c r="E24" s="36" t="s">
        <v>583</v>
      </c>
      <c r="F24" s="35"/>
      <c r="G24" s="35"/>
      <c r="H24" s="35"/>
      <c r="I24" s="35"/>
      <c r="J24" s="191" t="s">
        <v>11</v>
      </c>
      <c r="K24" s="191">
        <v>1</v>
      </c>
      <c r="L24" s="191" t="s">
        <v>11</v>
      </c>
      <c r="M24" s="191">
        <v>3</v>
      </c>
      <c r="N24" s="191" t="s">
        <v>11</v>
      </c>
      <c r="O24" s="191">
        <v>3</v>
      </c>
      <c r="P24" s="2"/>
      <c r="Q24" s="2"/>
      <c r="R24" s="191" t="s">
        <v>11</v>
      </c>
      <c r="S24" s="191">
        <v>1</v>
      </c>
      <c r="T24" s="191" t="s">
        <v>11</v>
      </c>
      <c r="U24" s="191">
        <v>1</v>
      </c>
      <c r="V24" s="16"/>
      <c r="W24" s="16"/>
      <c r="X24" s="191" t="s">
        <v>11</v>
      </c>
      <c r="Y24" s="191">
        <v>2</v>
      </c>
    </row>
    <row r="25" spans="1:25" ht="90" x14ac:dyDescent="0.25">
      <c r="A25" s="38" t="s">
        <v>2</v>
      </c>
      <c r="B25" s="81" t="s">
        <v>5</v>
      </c>
      <c r="C25" s="38">
        <v>1210</v>
      </c>
      <c r="D25" s="34" t="s">
        <v>584</v>
      </c>
      <c r="E25" s="36" t="s">
        <v>585</v>
      </c>
      <c r="F25" s="35"/>
      <c r="G25" s="35"/>
      <c r="H25" s="35"/>
      <c r="I25" s="35"/>
      <c r="J25" s="191" t="s">
        <v>11</v>
      </c>
      <c r="K25" s="191">
        <v>2</v>
      </c>
      <c r="L25" s="191" t="s">
        <v>11</v>
      </c>
      <c r="M25" s="191">
        <v>2</v>
      </c>
      <c r="N25" s="191" t="s">
        <v>11</v>
      </c>
      <c r="O25" s="191">
        <v>2</v>
      </c>
      <c r="P25" s="2"/>
      <c r="Q25" s="2"/>
      <c r="R25" s="191"/>
      <c r="S25" s="191"/>
      <c r="T25" s="2"/>
      <c r="U25" s="2"/>
      <c r="V25" s="191" t="s">
        <v>11</v>
      </c>
      <c r="W25" s="191">
        <v>3</v>
      </c>
      <c r="X25" s="191" t="s">
        <v>11</v>
      </c>
      <c r="Y25" s="191">
        <v>3</v>
      </c>
    </row>
    <row r="26" spans="1:25" ht="75" x14ac:dyDescent="0.25">
      <c r="A26" s="38" t="s">
        <v>2</v>
      </c>
      <c r="B26" s="81" t="s">
        <v>5</v>
      </c>
      <c r="C26" s="38">
        <v>1220</v>
      </c>
      <c r="D26" s="34" t="s">
        <v>586</v>
      </c>
      <c r="E26" s="36" t="s">
        <v>587</v>
      </c>
      <c r="F26" s="35"/>
      <c r="G26" s="35"/>
      <c r="H26" s="35"/>
      <c r="I26" s="35"/>
      <c r="J26" s="35"/>
      <c r="K26" s="35"/>
      <c r="L26" s="35"/>
      <c r="M26" s="35"/>
      <c r="N26" s="16"/>
      <c r="O26" s="16"/>
      <c r="P26" s="2"/>
      <c r="Q26" s="2"/>
      <c r="R26" s="191"/>
      <c r="S26" s="191"/>
      <c r="T26" s="2"/>
      <c r="U26" s="2"/>
      <c r="V26" s="2"/>
      <c r="W26" s="16"/>
      <c r="X26" s="191" t="s">
        <v>11</v>
      </c>
      <c r="Y26" s="191">
        <v>3</v>
      </c>
    </row>
    <row r="27" spans="1:25" ht="75" x14ac:dyDescent="0.25">
      <c r="A27" s="38" t="s">
        <v>2</v>
      </c>
      <c r="B27" s="81" t="s">
        <v>5</v>
      </c>
      <c r="C27" s="38">
        <v>1230</v>
      </c>
      <c r="D27" s="34" t="s">
        <v>588</v>
      </c>
      <c r="E27" s="36" t="s">
        <v>589</v>
      </c>
      <c r="F27" s="35"/>
      <c r="G27" s="35"/>
      <c r="H27" s="35"/>
      <c r="I27" s="35"/>
      <c r="J27" s="191" t="s">
        <v>11</v>
      </c>
      <c r="K27" s="191">
        <v>3</v>
      </c>
      <c r="L27" s="191" t="s">
        <v>11</v>
      </c>
      <c r="M27" s="191">
        <v>3</v>
      </c>
      <c r="N27" s="191" t="s">
        <v>11</v>
      </c>
      <c r="O27" s="191">
        <v>2</v>
      </c>
      <c r="P27" s="2"/>
      <c r="Q27" s="2"/>
      <c r="R27" s="191" t="s">
        <v>11</v>
      </c>
      <c r="S27" s="191">
        <v>2</v>
      </c>
      <c r="T27" s="2"/>
      <c r="U27" s="2"/>
      <c r="V27" s="2"/>
      <c r="W27" s="16"/>
      <c r="X27" s="191" t="s">
        <v>11</v>
      </c>
      <c r="Y27" s="191">
        <v>3</v>
      </c>
    </row>
    <row r="28" spans="1:25" ht="60" x14ac:dyDescent="0.25">
      <c r="A28" s="38" t="s">
        <v>2</v>
      </c>
      <c r="B28" s="81" t="s">
        <v>5</v>
      </c>
      <c r="C28" s="38">
        <v>1240</v>
      </c>
      <c r="D28" s="34" t="s">
        <v>590</v>
      </c>
      <c r="E28" s="36" t="s">
        <v>591</v>
      </c>
      <c r="F28" s="35"/>
      <c r="G28" s="35"/>
      <c r="H28" s="35"/>
      <c r="I28" s="35"/>
      <c r="J28" s="191" t="s">
        <v>11</v>
      </c>
      <c r="K28" s="191">
        <v>2</v>
      </c>
      <c r="L28" s="191" t="s">
        <v>11</v>
      </c>
      <c r="M28" s="191">
        <v>3</v>
      </c>
      <c r="N28" s="191" t="s">
        <v>11</v>
      </c>
      <c r="O28" s="191">
        <v>3</v>
      </c>
      <c r="P28" s="2"/>
      <c r="Q28" s="2"/>
      <c r="R28" s="191"/>
      <c r="S28" s="191"/>
      <c r="T28" s="2"/>
      <c r="U28" s="2"/>
      <c r="V28" s="2"/>
      <c r="W28" s="16"/>
      <c r="X28" s="191" t="s">
        <v>11</v>
      </c>
      <c r="Y28" s="191">
        <v>3</v>
      </c>
    </row>
    <row r="29" spans="1:25" ht="75" x14ac:dyDescent="0.25">
      <c r="A29" s="38" t="s">
        <v>2</v>
      </c>
      <c r="B29" s="81" t="s">
        <v>5</v>
      </c>
      <c r="C29" s="38">
        <v>1250</v>
      </c>
      <c r="D29" s="34" t="s">
        <v>592</v>
      </c>
      <c r="E29" s="36" t="s">
        <v>593</v>
      </c>
      <c r="F29" s="35"/>
      <c r="G29" s="35"/>
      <c r="H29" s="35"/>
      <c r="I29" s="35"/>
      <c r="J29" s="191" t="s">
        <v>11</v>
      </c>
      <c r="K29" s="191">
        <v>2</v>
      </c>
      <c r="L29" s="191" t="s">
        <v>11</v>
      </c>
      <c r="M29" s="191">
        <v>3</v>
      </c>
      <c r="N29" s="191" t="s">
        <v>11</v>
      </c>
      <c r="O29" s="191">
        <v>3</v>
      </c>
      <c r="P29" s="2"/>
      <c r="Q29" s="2"/>
      <c r="R29" s="191"/>
      <c r="S29" s="191"/>
      <c r="T29" s="191" t="s">
        <v>11</v>
      </c>
      <c r="U29" s="191">
        <v>2</v>
      </c>
      <c r="V29" s="16"/>
      <c r="W29" s="16"/>
      <c r="X29" s="191" t="s">
        <v>11</v>
      </c>
      <c r="Y29" s="191">
        <v>3</v>
      </c>
    </row>
    <row r="30" spans="1:25" ht="75" x14ac:dyDescent="0.25">
      <c r="A30" s="38" t="s">
        <v>2</v>
      </c>
      <c r="B30" s="81" t="s">
        <v>5</v>
      </c>
      <c r="C30" s="38">
        <v>1260</v>
      </c>
      <c r="D30" s="34" t="s">
        <v>594</v>
      </c>
      <c r="E30" s="36" t="s">
        <v>595</v>
      </c>
      <c r="F30" s="35"/>
      <c r="G30" s="35"/>
      <c r="H30" s="35"/>
      <c r="I30" s="35"/>
      <c r="J30" s="191" t="s">
        <v>11</v>
      </c>
      <c r="K30" s="191">
        <v>2</v>
      </c>
      <c r="L30" s="191" t="s">
        <v>11</v>
      </c>
      <c r="M30" s="191">
        <v>3</v>
      </c>
      <c r="N30" s="191" t="s">
        <v>11</v>
      </c>
      <c r="O30" s="191">
        <v>2</v>
      </c>
      <c r="P30" s="191" t="s">
        <v>11</v>
      </c>
      <c r="Q30" s="191">
        <v>2</v>
      </c>
      <c r="R30" s="191" t="s">
        <v>11</v>
      </c>
      <c r="S30" s="191">
        <v>1</v>
      </c>
      <c r="T30" s="191" t="s">
        <v>11</v>
      </c>
      <c r="U30" s="191">
        <v>1</v>
      </c>
      <c r="V30" s="191" t="s">
        <v>11</v>
      </c>
      <c r="W30" s="191">
        <v>3</v>
      </c>
      <c r="X30" s="191" t="s">
        <v>11</v>
      </c>
      <c r="Y30" s="191">
        <v>3</v>
      </c>
    </row>
    <row r="31" spans="1:25" ht="60" x14ac:dyDescent="0.25">
      <c r="A31" s="38" t="s">
        <v>2</v>
      </c>
      <c r="B31" s="81" t="s">
        <v>5</v>
      </c>
      <c r="C31" s="38">
        <v>1270</v>
      </c>
      <c r="D31" s="34" t="s">
        <v>596</v>
      </c>
      <c r="E31" s="36" t="s">
        <v>597</v>
      </c>
      <c r="F31" s="35"/>
      <c r="G31" s="35"/>
      <c r="H31" s="35"/>
      <c r="I31" s="35"/>
      <c r="J31" s="35"/>
      <c r="K31" s="2"/>
      <c r="L31" s="35"/>
      <c r="M31" s="2"/>
      <c r="N31" s="16"/>
      <c r="O31" s="16"/>
      <c r="P31" s="2"/>
      <c r="Q31" s="2"/>
      <c r="R31" s="191"/>
      <c r="S31" s="191"/>
      <c r="T31" s="2"/>
      <c r="U31" s="2"/>
      <c r="V31" s="2"/>
      <c r="W31" s="16"/>
      <c r="X31" s="191" t="s">
        <v>11</v>
      </c>
      <c r="Y31" s="191">
        <v>3</v>
      </c>
    </row>
    <row r="32" spans="1:25" ht="90" x14ac:dyDescent="0.25">
      <c r="A32" s="38" t="s">
        <v>2</v>
      </c>
      <c r="B32" s="81" t="s">
        <v>5</v>
      </c>
      <c r="C32" s="38">
        <v>1280</v>
      </c>
      <c r="D32" s="34" t="s">
        <v>598</v>
      </c>
      <c r="E32" s="36" t="s">
        <v>599</v>
      </c>
      <c r="F32" s="35"/>
      <c r="G32" s="35"/>
      <c r="H32" s="35"/>
      <c r="I32" s="35"/>
      <c r="J32" s="191" t="s">
        <v>11</v>
      </c>
      <c r="K32" s="191">
        <v>2</v>
      </c>
      <c r="L32" s="191" t="s">
        <v>11</v>
      </c>
      <c r="M32" s="191">
        <v>2</v>
      </c>
      <c r="N32" s="191" t="s">
        <v>11</v>
      </c>
      <c r="O32" s="191">
        <v>3</v>
      </c>
      <c r="P32" s="2"/>
      <c r="Q32" s="2"/>
      <c r="R32" s="191"/>
      <c r="S32" s="191"/>
      <c r="T32" s="191" t="s">
        <v>11</v>
      </c>
      <c r="U32" s="191">
        <v>2</v>
      </c>
      <c r="V32" s="191" t="s">
        <v>11</v>
      </c>
      <c r="W32" s="191">
        <v>3</v>
      </c>
      <c r="X32" s="191" t="s">
        <v>11</v>
      </c>
      <c r="Y32" s="191">
        <v>3</v>
      </c>
    </row>
    <row r="33" spans="1:25" ht="75" x14ac:dyDescent="0.25">
      <c r="A33" s="38" t="s">
        <v>2</v>
      </c>
      <c r="B33" s="81" t="s">
        <v>5</v>
      </c>
      <c r="C33" s="38">
        <v>1290</v>
      </c>
      <c r="D33" s="34" t="s">
        <v>600</v>
      </c>
      <c r="E33" s="36" t="s">
        <v>601</v>
      </c>
      <c r="F33" s="35"/>
      <c r="G33" s="35"/>
      <c r="H33" s="35"/>
      <c r="I33" s="35"/>
      <c r="J33" s="191" t="s">
        <v>11</v>
      </c>
      <c r="K33" s="191">
        <v>1</v>
      </c>
      <c r="L33" s="191" t="s">
        <v>11</v>
      </c>
      <c r="M33" s="191">
        <v>3</v>
      </c>
      <c r="N33" s="191" t="s">
        <v>11</v>
      </c>
      <c r="O33" s="191">
        <v>3</v>
      </c>
      <c r="P33" s="191" t="s">
        <v>11</v>
      </c>
      <c r="Q33" s="191">
        <v>3</v>
      </c>
      <c r="R33" s="191"/>
      <c r="S33" s="191"/>
      <c r="T33" s="2"/>
      <c r="U33" s="2"/>
      <c r="V33" s="2"/>
      <c r="W33" s="16"/>
      <c r="X33" s="191" t="s">
        <v>11</v>
      </c>
      <c r="Y33" s="191">
        <v>3</v>
      </c>
    </row>
    <row r="34" spans="1:25" ht="75" x14ac:dyDescent="0.25">
      <c r="A34" s="38" t="s">
        <v>2</v>
      </c>
      <c r="B34" s="81" t="s">
        <v>5</v>
      </c>
      <c r="C34" s="38">
        <v>1300</v>
      </c>
      <c r="D34" s="34" t="s">
        <v>602</v>
      </c>
      <c r="E34" s="36" t="s">
        <v>603</v>
      </c>
      <c r="F34" s="35"/>
      <c r="G34" s="35"/>
      <c r="H34" s="35"/>
      <c r="I34" s="35"/>
      <c r="J34" s="191" t="s">
        <v>11</v>
      </c>
      <c r="K34" s="191">
        <v>1</v>
      </c>
      <c r="L34" s="191" t="s">
        <v>11</v>
      </c>
      <c r="M34" s="191">
        <v>3</v>
      </c>
      <c r="N34" s="191" t="s">
        <v>11</v>
      </c>
      <c r="O34" s="191">
        <v>2</v>
      </c>
      <c r="P34" s="2"/>
      <c r="Q34" s="2"/>
      <c r="R34" s="191" t="s">
        <v>11</v>
      </c>
      <c r="S34" s="191">
        <v>3</v>
      </c>
      <c r="T34" s="191" t="s">
        <v>11</v>
      </c>
      <c r="U34" s="191">
        <v>2</v>
      </c>
      <c r="V34" s="191" t="s">
        <v>11</v>
      </c>
      <c r="W34" s="191">
        <v>3</v>
      </c>
      <c r="X34" s="191" t="s">
        <v>11</v>
      </c>
      <c r="Y34" s="191">
        <v>3</v>
      </c>
    </row>
    <row r="35" spans="1:25" ht="75" x14ac:dyDescent="0.25">
      <c r="A35" s="38" t="s">
        <v>2</v>
      </c>
      <c r="B35" s="81" t="s">
        <v>5</v>
      </c>
      <c r="C35" s="38">
        <v>1310</v>
      </c>
      <c r="D35" s="34" t="s">
        <v>604</v>
      </c>
      <c r="E35" s="36" t="s">
        <v>605</v>
      </c>
      <c r="F35" s="35"/>
      <c r="G35" s="35"/>
      <c r="H35" s="35"/>
      <c r="I35" s="35"/>
      <c r="J35" s="191" t="s">
        <v>11</v>
      </c>
      <c r="K35" s="191">
        <v>2</v>
      </c>
      <c r="L35" s="191" t="s">
        <v>11</v>
      </c>
      <c r="M35" s="191">
        <v>3</v>
      </c>
      <c r="N35" s="191" t="s">
        <v>11</v>
      </c>
      <c r="O35" s="191">
        <v>2</v>
      </c>
      <c r="P35" s="2"/>
      <c r="Q35" s="2"/>
      <c r="R35" s="191" t="s">
        <v>11</v>
      </c>
      <c r="S35" s="191">
        <v>2</v>
      </c>
      <c r="T35" s="2"/>
      <c r="U35" s="2"/>
      <c r="V35" s="2"/>
      <c r="W35" s="16"/>
      <c r="X35" s="191" t="s">
        <v>11</v>
      </c>
      <c r="Y35" s="191">
        <v>3</v>
      </c>
    </row>
    <row r="36" spans="1:25" ht="75" x14ac:dyDescent="0.25">
      <c r="A36" s="38" t="s">
        <v>2</v>
      </c>
      <c r="B36" s="81" t="s">
        <v>5</v>
      </c>
      <c r="C36" s="38">
        <v>1320</v>
      </c>
      <c r="D36" s="34" t="s">
        <v>606</v>
      </c>
      <c r="E36" s="36" t="s">
        <v>607</v>
      </c>
      <c r="F36" s="35"/>
      <c r="G36" s="35"/>
      <c r="H36" s="35"/>
      <c r="I36" s="35"/>
      <c r="J36" s="191" t="s">
        <v>11</v>
      </c>
      <c r="K36" s="191">
        <v>2</v>
      </c>
      <c r="L36" s="191" t="s">
        <v>11</v>
      </c>
      <c r="M36" s="191">
        <v>3</v>
      </c>
      <c r="N36" s="191" t="s">
        <v>11</v>
      </c>
      <c r="O36" s="191">
        <v>2</v>
      </c>
      <c r="P36" s="2"/>
      <c r="Q36" s="2"/>
      <c r="R36" s="191" t="s">
        <v>11</v>
      </c>
      <c r="S36" s="191">
        <v>3</v>
      </c>
      <c r="T36" s="2"/>
      <c r="U36" s="2"/>
      <c r="V36" s="2"/>
      <c r="W36" s="16"/>
      <c r="X36" s="191" t="s">
        <v>11</v>
      </c>
      <c r="Y36" s="191">
        <v>3</v>
      </c>
    </row>
    <row r="37" spans="1:25" ht="90" x14ac:dyDescent="0.25">
      <c r="A37" s="38" t="s">
        <v>2</v>
      </c>
      <c r="B37" s="81" t="s">
        <v>5</v>
      </c>
      <c r="C37" s="38">
        <v>1330</v>
      </c>
      <c r="D37" s="34" t="s">
        <v>608</v>
      </c>
      <c r="E37" s="36" t="s">
        <v>609</v>
      </c>
      <c r="F37" s="35"/>
      <c r="G37" s="35"/>
      <c r="H37" s="35"/>
      <c r="I37" s="35"/>
      <c r="J37" s="191" t="s">
        <v>11</v>
      </c>
      <c r="K37" s="191">
        <v>2</v>
      </c>
      <c r="L37" s="191" t="s">
        <v>11</v>
      </c>
      <c r="M37" s="191">
        <v>2</v>
      </c>
      <c r="N37" s="191" t="s">
        <v>11</v>
      </c>
      <c r="O37" s="191">
        <v>2</v>
      </c>
      <c r="P37" s="2"/>
      <c r="Q37" s="2"/>
      <c r="R37" s="191" t="s">
        <v>11</v>
      </c>
      <c r="S37" s="191">
        <v>2</v>
      </c>
      <c r="T37" s="2"/>
      <c r="U37" s="2"/>
      <c r="V37" s="2"/>
      <c r="W37" s="16"/>
      <c r="X37" s="191" t="s">
        <v>11</v>
      </c>
      <c r="Y37" s="191">
        <v>3</v>
      </c>
    </row>
    <row r="38" spans="1:25" ht="90" x14ac:dyDescent="0.25">
      <c r="A38" s="38" t="s">
        <v>2</v>
      </c>
      <c r="B38" s="81" t="s">
        <v>5</v>
      </c>
      <c r="C38" s="38">
        <v>1340</v>
      </c>
      <c r="D38" s="34" t="s">
        <v>610</v>
      </c>
      <c r="E38" s="36" t="s">
        <v>611</v>
      </c>
      <c r="F38" s="35"/>
      <c r="G38" s="35"/>
      <c r="H38" s="35"/>
      <c r="I38" s="35"/>
      <c r="J38" s="35"/>
      <c r="K38" s="2"/>
      <c r="L38" s="35"/>
      <c r="M38" s="2"/>
      <c r="N38" s="191" t="s">
        <v>11</v>
      </c>
      <c r="O38" s="191">
        <v>2</v>
      </c>
      <c r="P38" s="2"/>
      <c r="Q38" s="2"/>
      <c r="R38" s="191" t="s">
        <v>11</v>
      </c>
      <c r="S38" s="191">
        <v>2</v>
      </c>
      <c r="T38" s="2"/>
      <c r="U38" s="2"/>
      <c r="V38" s="2"/>
      <c r="W38" s="16"/>
      <c r="X38" s="191" t="s">
        <v>11</v>
      </c>
      <c r="Y38" s="191">
        <v>3</v>
      </c>
    </row>
    <row r="39" spans="1:25" ht="90" x14ac:dyDescent="0.25">
      <c r="A39" s="38" t="s">
        <v>2</v>
      </c>
      <c r="B39" s="81" t="s">
        <v>5</v>
      </c>
      <c r="C39" s="38">
        <v>1350</v>
      </c>
      <c r="D39" s="34" t="s">
        <v>612</v>
      </c>
      <c r="E39" s="36" t="s">
        <v>613</v>
      </c>
      <c r="F39" s="35"/>
      <c r="G39" s="35"/>
      <c r="H39" s="35"/>
      <c r="I39" s="35"/>
      <c r="J39" s="191" t="s">
        <v>11</v>
      </c>
      <c r="K39" s="191">
        <v>2</v>
      </c>
      <c r="L39" s="191" t="s">
        <v>11</v>
      </c>
      <c r="M39" s="191">
        <v>3</v>
      </c>
      <c r="N39" s="191" t="s">
        <v>11</v>
      </c>
      <c r="O39" s="191">
        <v>2</v>
      </c>
      <c r="P39" s="2"/>
      <c r="Q39" s="2"/>
      <c r="R39" s="191" t="s">
        <v>11</v>
      </c>
      <c r="S39" s="191">
        <v>2</v>
      </c>
      <c r="T39" s="2"/>
      <c r="U39" s="2"/>
      <c r="V39" s="2"/>
      <c r="W39" s="16"/>
      <c r="X39" s="191" t="s">
        <v>11</v>
      </c>
      <c r="Y39" s="191">
        <v>3</v>
      </c>
    </row>
    <row r="40" spans="1:25" ht="75" x14ac:dyDescent="0.25">
      <c r="A40" s="38" t="s">
        <v>2</v>
      </c>
      <c r="B40" s="81" t="s">
        <v>5</v>
      </c>
      <c r="C40" s="38">
        <v>1360</v>
      </c>
      <c r="D40" s="34" t="s">
        <v>614</v>
      </c>
      <c r="E40" s="36" t="s">
        <v>615</v>
      </c>
      <c r="F40" s="35"/>
      <c r="G40" s="35"/>
      <c r="H40" s="35"/>
      <c r="I40" s="35"/>
      <c r="J40" s="191" t="s">
        <v>11</v>
      </c>
      <c r="K40" s="191">
        <v>2</v>
      </c>
      <c r="L40" s="191" t="s">
        <v>11</v>
      </c>
      <c r="M40" s="191">
        <v>3</v>
      </c>
      <c r="N40" s="191" t="s">
        <v>11</v>
      </c>
      <c r="O40" s="191">
        <v>3</v>
      </c>
      <c r="P40" s="2"/>
      <c r="Q40" s="2"/>
      <c r="R40" s="191"/>
      <c r="S40" s="191"/>
      <c r="T40" s="2"/>
      <c r="U40" s="2"/>
      <c r="V40" s="2"/>
      <c r="W40" s="2"/>
      <c r="X40" s="191" t="s">
        <v>11</v>
      </c>
      <c r="Y40" s="191">
        <v>3</v>
      </c>
    </row>
    <row r="41" spans="1:25" ht="90" x14ac:dyDescent="0.25">
      <c r="A41" s="38" t="s">
        <v>2</v>
      </c>
      <c r="B41" s="81" t="s">
        <v>5</v>
      </c>
      <c r="C41" s="38">
        <v>1370</v>
      </c>
      <c r="D41" s="34" t="s">
        <v>616</v>
      </c>
      <c r="E41" s="36" t="s">
        <v>617</v>
      </c>
      <c r="F41" s="35"/>
      <c r="G41" s="35"/>
      <c r="H41" s="35"/>
      <c r="I41" s="35"/>
      <c r="J41" s="191" t="s">
        <v>11</v>
      </c>
      <c r="K41" s="191">
        <v>1</v>
      </c>
      <c r="L41" s="191" t="s">
        <v>11</v>
      </c>
      <c r="M41" s="191">
        <v>3</v>
      </c>
      <c r="N41" s="191" t="s">
        <v>11</v>
      </c>
      <c r="O41" s="191">
        <v>3</v>
      </c>
      <c r="P41" s="2"/>
      <c r="Q41" s="2"/>
      <c r="R41" s="191" t="s">
        <v>11</v>
      </c>
      <c r="S41" s="191">
        <v>2</v>
      </c>
      <c r="T41" s="191" t="s">
        <v>11</v>
      </c>
      <c r="U41" s="191">
        <v>1</v>
      </c>
      <c r="V41" s="191" t="s">
        <v>11</v>
      </c>
      <c r="W41" s="191">
        <v>3</v>
      </c>
      <c r="X41" s="191" t="s">
        <v>11</v>
      </c>
      <c r="Y41" s="191">
        <v>2</v>
      </c>
    </row>
    <row r="42" spans="1:25" ht="75" x14ac:dyDescent="0.25">
      <c r="A42" s="38" t="s">
        <v>2</v>
      </c>
      <c r="B42" s="81" t="s">
        <v>5</v>
      </c>
      <c r="C42" s="38">
        <v>1380</v>
      </c>
      <c r="D42" s="34" t="s">
        <v>618</v>
      </c>
      <c r="E42" s="36" t="s">
        <v>619</v>
      </c>
      <c r="F42" s="35"/>
      <c r="G42" s="35"/>
      <c r="H42" s="35"/>
      <c r="I42" s="35"/>
      <c r="J42" s="191" t="s">
        <v>11</v>
      </c>
      <c r="K42" s="191">
        <v>3</v>
      </c>
      <c r="L42" s="191" t="s">
        <v>11</v>
      </c>
      <c r="M42" s="191">
        <v>3</v>
      </c>
      <c r="N42" s="191" t="s">
        <v>11</v>
      </c>
      <c r="O42" s="191">
        <v>2</v>
      </c>
      <c r="P42" s="191" t="s">
        <v>11</v>
      </c>
      <c r="Q42" s="191">
        <v>2</v>
      </c>
      <c r="R42" s="191" t="s">
        <v>11</v>
      </c>
      <c r="S42" s="191">
        <v>2</v>
      </c>
      <c r="T42" s="191" t="s">
        <v>11</v>
      </c>
      <c r="U42" s="191">
        <v>1</v>
      </c>
      <c r="V42" s="191" t="s">
        <v>11</v>
      </c>
      <c r="W42" s="191">
        <v>3</v>
      </c>
      <c r="X42" s="191" t="s">
        <v>11</v>
      </c>
      <c r="Y42" s="191">
        <v>3</v>
      </c>
    </row>
    <row r="43" spans="1:25" ht="75" x14ac:dyDescent="0.25">
      <c r="A43" s="38" t="s">
        <v>2</v>
      </c>
      <c r="B43" s="81" t="s">
        <v>5</v>
      </c>
      <c r="C43" s="38">
        <v>1390</v>
      </c>
      <c r="D43" s="34" t="s">
        <v>620</v>
      </c>
      <c r="E43" s="36" t="s">
        <v>621</v>
      </c>
      <c r="F43" s="35"/>
      <c r="G43" s="35"/>
      <c r="H43" s="35"/>
      <c r="I43" s="35"/>
      <c r="J43" s="191" t="s">
        <v>11</v>
      </c>
      <c r="K43" s="191">
        <v>3</v>
      </c>
      <c r="L43" s="191" t="s">
        <v>11</v>
      </c>
      <c r="M43" s="191">
        <v>3</v>
      </c>
      <c r="N43" s="191" t="s">
        <v>11</v>
      </c>
      <c r="O43" s="191">
        <v>2</v>
      </c>
      <c r="P43" s="191" t="s">
        <v>11</v>
      </c>
      <c r="Q43" s="191">
        <v>2</v>
      </c>
      <c r="R43" s="191"/>
      <c r="S43" s="191"/>
      <c r="T43" s="2"/>
      <c r="U43" s="2"/>
      <c r="V43" s="2"/>
      <c r="W43" s="16"/>
      <c r="X43" s="191" t="s">
        <v>11</v>
      </c>
      <c r="Y43" s="191">
        <v>3</v>
      </c>
    </row>
    <row r="44" spans="1:25" ht="75" x14ac:dyDescent="0.25">
      <c r="A44" s="38" t="s">
        <v>2</v>
      </c>
      <c r="B44" s="81" t="s">
        <v>5</v>
      </c>
      <c r="C44" s="38">
        <v>1400</v>
      </c>
      <c r="D44" s="34" t="s">
        <v>622</v>
      </c>
      <c r="E44" s="36" t="s">
        <v>623</v>
      </c>
      <c r="F44" s="35"/>
      <c r="G44" s="35"/>
      <c r="H44" s="35"/>
      <c r="I44" s="35"/>
      <c r="J44" s="191" t="s">
        <v>11</v>
      </c>
      <c r="K44" s="191">
        <v>3</v>
      </c>
      <c r="L44" s="191" t="s">
        <v>11</v>
      </c>
      <c r="M44" s="191">
        <v>3</v>
      </c>
      <c r="N44" s="191" t="s">
        <v>11</v>
      </c>
      <c r="O44" s="191">
        <v>2</v>
      </c>
      <c r="P44" s="2"/>
      <c r="Q44" s="2"/>
      <c r="R44" s="191"/>
      <c r="S44" s="191"/>
      <c r="T44" s="2"/>
      <c r="U44" s="2"/>
      <c r="V44" s="2"/>
      <c r="W44" s="16"/>
      <c r="X44" s="191" t="s">
        <v>11</v>
      </c>
      <c r="Y44" s="191">
        <v>3</v>
      </c>
    </row>
    <row r="45" spans="1:25" ht="90" x14ac:dyDescent="0.25">
      <c r="A45" s="38" t="s">
        <v>2</v>
      </c>
      <c r="B45" s="81" t="s">
        <v>5</v>
      </c>
      <c r="C45" s="38">
        <v>1410</v>
      </c>
      <c r="D45" s="34" t="s">
        <v>624</v>
      </c>
      <c r="E45" s="36" t="s">
        <v>625</v>
      </c>
      <c r="F45" s="35"/>
      <c r="G45" s="35"/>
      <c r="H45" s="35"/>
      <c r="I45" s="35"/>
      <c r="J45" s="191" t="s">
        <v>11</v>
      </c>
      <c r="K45" s="191">
        <v>2</v>
      </c>
      <c r="L45" s="191" t="s">
        <v>11</v>
      </c>
      <c r="M45" s="191">
        <v>3</v>
      </c>
      <c r="N45" s="191" t="s">
        <v>11</v>
      </c>
      <c r="O45" s="191">
        <v>3</v>
      </c>
      <c r="P45" s="2"/>
      <c r="Q45" s="2"/>
      <c r="R45" s="191"/>
      <c r="S45" s="191"/>
      <c r="T45" s="2"/>
      <c r="U45" s="2"/>
      <c r="V45" s="2"/>
      <c r="W45" s="16"/>
      <c r="X45" s="191" t="s">
        <v>11</v>
      </c>
      <c r="Y45" s="191">
        <v>2</v>
      </c>
    </row>
    <row r="46" spans="1:25" ht="60" x14ac:dyDescent="0.25">
      <c r="A46" s="38" t="s">
        <v>2</v>
      </c>
      <c r="B46" s="81" t="s">
        <v>5</v>
      </c>
      <c r="C46" s="38">
        <v>1420</v>
      </c>
      <c r="D46" s="34" t="s">
        <v>626</v>
      </c>
      <c r="E46" s="36" t="s">
        <v>627</v>
      </c>
      <c r="F46" s="35"/>
      <c r="G46" s="35"/>
      <c r="H46" s="35"/>
      <c r="I46" s="35"/>
      <c r="J46" s="191" t="s">
        <v>11</v>
      </c>
      <c r="K46" s="191">
        <v>2</v>
      </c>
      <c r="L46" s="191" t="s">
        <v>11</v>
      </c>
      <c r="M46" s="191">
        <v>3</v>
      </c>
      <c r="N46" s="191" t="s">
        <v>11</v>
      </c>
      <c r="O46" s="191">
        <v>2</v>
      </c>
      <c r="P46" s="191" t="s">
        <v>11</v>
      </c>
      <c r="Q46" s="191">
        <v>3</v>
      </c>
      <c r="R46" s="191" t="s">
        <v>11</v>
      </c>
      <c r="S46" s="191">
        <v>3</v>
      </c>
      <c r="T46" s="191" t="s">
        <v>11</v>
      </c>
      <c r="U46" s="191">
        <v>2</v>
      </c>
      <c r="V46" s="191" t="s">
        <v>11</v>
      </c>
      <c r="W46" s="191">
        <v>3</v>
      </c>
      <c r="X46" s="191" t="s">
        <v>11</v>
      </c>
      <c r="Y46" s="191">
        <v>2</v>
      </c>
    </row>
    <row r="47" spans="1:25" ht="75" x14ac:dyDescent="0.25">
      <c r="A47" s="38" t="s">
        <v>2</v>
      </c>
      <c r="B47" s="81" t="s">
        <v>5</v>
      </c>
      <c r="C47" s="38">
        <v>1430</v>
      </c>
      <c r="D47" s="34" t="s">
        <v>628</v>
      </c>
      <c r="E47" s="36" t="s">
        <v>629</v>
      </c>
      <c r="F47" s="35"/>
      <c r="G47" s="35"/>
      <c r="H47" s="35"/>
      <c r="I47" s="35"/>
      <c r="J47" s="191" t="s">
        <v>11</v>
      </c>
      <c r="K47" s="191">
        <v>2</v>
      </c>
      <c r="L47" s="191" t="s">
        <v>11</v>
      </c>
      <c r="M47" s="191">
        <v>3</v>
      </c>
      <c r="N47" s="191" t="s">
        <v>11</v>
      </c>
      <c r="O47" s="191">
        <v>3</v>
      </c>
      <c r="P47" s="2"/>
      <c r="Q47" s="2"/>
      <c r="R47" s="191"/>
      <c r="S47" s="191"/>
      <c r="T47" s="191" t="s">
        <v>11</v>
      </c>
      <c r="U47" s="191">
        <v>2</v>
      </c>
      <c r="V47" s="191" t="s">
        <v>11</v>
      </c>
      <c r="W47" s="191">
        <v>3</v>
      </c>
      <c r="X47" s="191" t="s">
        <v>11</v>
      </c>
      <c r="Y47" s="191">
        <v>2</v>
      </c>
    </row>
    <row r="48" spans="1:25" ht="75" x14ac:dyDescent="0.25">
      <c r="A48" s="38" t="s">
        <v>2</v>
      </c>
      <c r="B48" s="81" t="s">
        <v>5</v>
      </c>
      <c r="C48" s="38">
        <v>1440</v>
      </c>
      <c r="D48" s="34" t="s">
        <v>630</v>
      </c>
      <c r="E48" s="36" t="s">
        <v>631</v>
      </c>
      <c r="F48" s="35"/>
      <c r="G48" s="35"/>
      <c r="H48" s="35"/>
      <c r="I48" s="35"/>
      <c r="J48" s="191" t="s">
        <v>11</v>
      </c>
      <c r="K48" s="191">
        <v>3</v>
      </c>
      <c r="L48" s="191" t="s">
        <v>11</v>
      </c>
      <c r="M48" s="191">
        <v>3</v>
      </c>
      <c r="N48" s="191" t="s">
        <v>11</v>
      </c>
      <c r="O48" s="191">
        <v>3</v>
      </c>
      <c r="P48" s="2"/>
      <c r="Q48" s="2"/>
      <c r="R48" s="191"/>
      <c r="S48" s="191"/>
      <c r="T48" s="2"/>
      <c r="U48" s="2"/>
      <c r="V48" s="2"/>
      <c r="W48" s="16"/>
      <c r="X48" s="191" t="s">
        <v>11</v>
      </c>
      <c r="Y48" s="191">
        <v>3</v>
      </c>
    </row>
    <row r="49" spans="1:25" ht="45" x14ac:dyDescent="0.25">
      <c r="A49" s="38" t="s">
        <v>2</v>
      </c>
      <c r="B49" s="81" t="s">
        <v>5</v>
      </c>
      <c r="C49" s="38">
        <v>1450</v>
      </c>
      <c r="D49" s="34" t="s">
        <v>632</v>
      </c>
      <c r="E49" s="36" t="s">
        <v>633</v>
      </c>
      <c r="F49" s="35"/>
      <c r="G49" s="35"/>
      <c r="H49" s="35"/>
      <c r="I49" s="35"/>
      <c r="J49" s="191" t="s">
        <v>11</v>
      </c>
      <c r="K49" s="191">
        <v>3</v>
      </c>
      <c r="L49" s="191" t="s">
        <v>11</v>
      </c>
      <c r="M49" s="191">
        <v>3</v>
      </c>
      <c r="N49" s="191" t="s">
        <v>11</v>
      </c>
      <c r="O49" s="191">
        <v>3</v>
      </c>
      <c r="P49" s="2"/>
      <c r="Q49" s="2"/>
      <c r="R49" s="191"/>
      <c r="S49" s="191"/>
      <c r="T49" s="2"/>
      <c r="U49" s="2"/>
      <c r="V49" s="2"/>
      <c r="W49" s="16"/>
      <c r="X49" s="191" t="s">
        <v>11</v>
      </c>
      <c r="Y49" s="191">
        <v>3</v>
      </c>
    </row>
    <row r="50" spans="1:25" ht="75" x14ac:dyDescent="0.25">
      <c r="A50" s="38" t="s">
        <v>2</v>
      </c>
      <c r="B50" s="81" t="s">
        <v>5</v>
      </c>
      <c r="C50" s="38">
        <v>1460</v>
      </c>
      <c r="D50" s="34" t="s">
        <v>634</v>
      </c>
      <c r="E50" s="36" t="s">
        <v>635</v>
      </c>
      <c r="F50" s="35"/>
      <c r="G50" s="35"/>
      <c r="H50" s="35"/>
      <c r="I50" s="35"/>
      <c r="J50" s="191" t="s">
        <v>11</v>
      </c>
      <c r="K50" s="191">
        <v>3</v>
      </c>
      <c r="L50" s="191" t="s">
        <v>11</v>
      </c>
      <c r="M50" s="191">
        <v>3</v>
      </c>
      <c r="N50" s="191" t="s">
        <v>11</v>
      </c>
      <c r="O50" s="191">
        <v>3</v>
      </c>
      <c r="P50" s="2"/>
      <c r="Q50" s="2"/>
      <c r="R50" s="191"/>
      <c r="S50" s="191"/>
      <c r="T50" s="2"/>
      <c r="U50" s="2"/>
      <c r="V50" s="2"/>
      <c r="W50" s="16"/>
      <c r="X50" s="191" t="s">
        <v>11</v>
      </c>
      <c r="Y50" s="191">
        <v>3</v>
      </c>
    </row>
    <row r="51" spans="1:25" ht="60" x14ac:dyDescent="0.25">
      <c r="A51" s="38" t="s">
        <v>2</v>
      </c>
      <c r="B51" s="81" t="s">
        <v>5</v>
      </c>
      <c r="C51" s="38">
        <v>1470</v>
      </c>
      <c r="D51" s="34" t="s">
        <v>636</v>
      </c>
      <c r="E51" s="36" t="s">
        <v>637</v>
      </c>
      <c r="F51" s="35"/>
      <c r="G51" s="35"/>
      <c r="H51" s="35"/>
      <c r="I51" s="35"/>
      <c r="J51" s="191" t="s">
        <v>11</v>
      </c>
      <c r="K51" s="191">
        <v>2</v>
      </c>
      <c r="L51" s="191" t="s">
        <v>11</v>
      </c>
      <c r="M51" s="191">
        <v>3</v>
      </c>
      <c r="N51" s="191" t="s">
        <v>11</v>
      </c>
      <c r="O51" s="191">
        <v>3</v>
      </c>
      <c r="P51" s="191" t="s">
        <v>11</v>
      </c>
      <c r="Q51" s="191">
        <v>3</v>
      </c>
      <c r="R51" s="191" t="s">
        <v>11</v>
      </c>
      <c r="S51" s="191">
        <v>3</v>
      </c>
      <c r="T51" s="191" t="s">
        <v>11</v>
      </c>
      <c r="U51" s="191">
        <v>2</v>
      </c>
      <c r="V51" s="191" t="s">
        <v>11</v>
      </c>
      <c r="W51" s="191">
        <v>3</v>
      </c>
      <c r="X51" s="191" t="s">
        <v>11</v>
      </c>
      <c r="Y51" s="191">
        <v>2</v>
      </c>
    </row>
    <row r="52" spans="1:25" ht="60" x14ac:dyDescent="0.25">
      <c r="A52" s="38" t="s">
        <v>2</v>
      </c>
      <c r="B52" s="81" t="s">
        <v>5</v>
      </c>
      <c r="C52" s="38">
        <v>1480</v>
      </c>
      <c r="D52" s="34" t="s">
        <v>638</v>
      </c>
      <c r="E52" s="36" t="s">
        <v>639</v>
      </c>
      <c r="F52" s="35"/>
      <c r="G52" s="35"/>
      <c r="H52" s="35"/>
      <c r="I52" s="35"/>
      <c r="J52" s="35"/>
      <c r="K52" s="2"/>
      <c r="L52" s="35"/>
      <c r="M52" s="2"/>
      <c r="N52" s="16"/>
      <c r="O52" s="16"/>
      <c r="P52" s="2"/>
      <c r="Q52" s="2"/>
      <c r="R52" s="191"/>
      <c r="S52" s="191"/>
      <c r="T52" s="2"/>
      <c r="U52" s="2"/>
      <c r="V52" s="2"/>
      <c r="W52" s="16"/>
      <c r="X52" s="191"/>
      <c r="Y52" s="191"/>
    </row>
    <row r="53" spans="1:25" ht="75" x14ac:dyDescent="0.25">
      <c r="A53" s="38" t="s">
        <v>2</v>
      </c>
      <c r="B53" s="81" t="s">
        <v>5</v>
      </c>
      <c r="C53" s="38">
        <v>1490</v>
      </c>
      <c r="D53" s="34" t="s">
        <v>640</v>
      </c>
      <c r="E53" s="36" t="s">
        <v>641</v>
      </c>
      <c r="F53" s="35"/>
      <c r="G53" s="35"/>
      <c r="H53" s="35"/>
      <c r="I53" s="35"/>
      <c r="J53" s="191" t="s">
        <v>11</v>
      </c>
      <c r="K53" s="191">
        <v>2</v>
      </c>
      <c r="L53" s="191" t="s">
        <v>11</v>
      </c>
      <c r="M53" s="191">
        <v>3</v>
      </c>
      <c r="N53" s="191" t="s">
        <v>11</v>
      </c>
      <c r="O53" s="191">
        <v>3</v>
      </c>
      <c r="P53" s="2"/>
      <c r="Q53" s="2"/>
      <c r="R53" s="191"/>
      <c r="S53" s="191"/>
      <c r="T53" s="2"/>
      <c r="U53" s="2"/>
      <c r="V53" s="2"/>
      <c r="W53" s="16"/>
      <c r="X53" s="191" t="s">
        <v>11</v>
      </c>
      <c r="Y53" s="191">
        <v>2</v>
      </c>
    </row>
    <row r="54" spans="1:25" ht="90" x14ac:dyDescent="0.25">
      <c r="A54" s="38" t="s">
        <v>2</v>
      </c>
      <c r="B54" s="81" t="s">
        <v>5</v>
      </c>
      <c r="C54" s="38">
        <v>1500</v>
      </c>
      <c r="D54" s="34" t="s">
        <v>642</v>
      </c>
      <c r="E54" s="36" t="s">
        <v>643</v>
      </c>
      <c r="F54" s="35"/>
      <c r="G54" s="35"/>
      <c r="H54" s="35"/>
      <c r="I54" s="35"/>
      <c r="J54" s="191" t="s">
        <v>11</v>
      </c>
      <c r="K54" s="191">
        <v>2</v>
      </c>
      <c r="L54" s="191" t="s">
        <v>11</v>
      </c>
      <c r="M54" s="191">
        <v>3</v>
      </c>
      <c r="N54" s="191" t="s">
        <v>11</v>
      </c>
      <c r="O54" s="191">
        <v>3</v>
      </c>
      <c r="P54" s="2"/>
      <c r="Q54" s="2"/>
      <c r="R54" s="191"/>
      <c r="S54" s="191"/>
      <c r="T54" s="2"/>
      <c r="U54" s="2"/>
      <c r="V54" s="2"/>
      <c r="W54" s="16"/>
      <c r="X54" s="191" t="s">
        <v>11</v>
      </c>
      <c r="Y54" s="191">
        <v>3</v>
      </c>
    </row>
    <row r="55" spans="1:25" ht="60" x14ac:dyDescent="0.25">
      <c r="A55" s="38" t="s">
        <v>2</v>
      </c>
      <c r="B55" s="81" t="s">
        <v>5</v>
      </c>
      <c r="C55" s="38">
        <v>1510</v>
      </c>
      <c r="D55" s="34" t="s">
        <v>644</v>
      </c>
      <c r="E55" s="36" t="s">
        <v>645</v>
      </c>
      <c r="F55" s="35"/>
      <c r="G55" s="35"/>
      <c r="H55" s="35"/>
      <c r="I55" s="35"/>
      <c r="J55" s="191" t="s">
        <v>11</v>
      </c>
      <c r="K55" s="191">
        <v>2</v>
      </c>
      <c r="L55" s="191" t="s">
        <v>11</v>
      </c>
      <c r="M55" s="191">
        <v>3</v>
      </c>
      <c r="N55" s="191" t="s">
        <v>11</v>
      </c>
      <c r="O55" s="191">
        <v>3</v>
      </c>
      <c r="P55" s="191" t="s">
        <v>11</v>
      </c>
      <c r="Q55" s="191">
        <v>2</v>
      </c>
      <c r="R55" s="191" t="s">
        <v>11</v>
      </c>
      <c r="S55" s="191">
        <v>2</v>
      </c>
      <c r="T55" s="191" t="s">
        <v>11</v>
      </c>
      <c r="U55" s="191">
        <v>2</v>
      </c>
      <c r="V55" s="191" t="s">
        <v>11</v>
      </c>
      <c r="W55" s="191">
        <v>3</v>
      </c>
      <c r="X55" s="191" t="s">
        <v>11</v>
      </c>
      <c r="Y55" s="191">
        <v>3</v>
      </c>
    </row>
    <row r="56" spans="1:25" ht="105" x14ac:dyDescent="0.25">
      <c r="A56" s="38" t="s">
        <v>2</v>
      </c>
      <c r="B56" s="81" t="s">
        <v>5</v>
      </c>
      <c r="C56" s="38">
        <v>1520</v>
      </c>
      <c r="D56" s="34" t="s">
        <v>646</v>
      </c>
      <c r="E56" s="36" t="s">
        <v>647</v>
      </c>
      <c r="F56" s="35"/>
      <c r="G56" s="35"/>
      <c r="H56" s="35"/>
      <c r="I56" s="35"/>
      <c r="J56" s="191" t="s">
        <v>11</v>
      </c>
      <c r="K56" s="191">
        <v>1</v>
      </c>
      <c r="L56" s="191" t="s">
        <v>11</v>
      </c>
      <c r="M56" s="191">
        <v>3</v>
      </c>
      <c r="N56" s="191" t="s">
        <v>11</v>
      </c>
      <c r="O56" s="191">
        <v>2</v>
      </c>
      <c r="P56" s="191" t="s">
        <v>11</v>
      </c>
      <c r="Q56" s="191">
        <v>1</v>
      </c>
      <c r="R56" s="191" t="s">
        <v>11</v>
      </c>
      <c r="S56" s="191">
        <v>3</v>
      </c>
      <c r="T56" s="191" t="s">
        <v>11</v>
      </c>
      <c r="U56" s="191">
        <v>2</v>
      </c>
      <c r="V56" s="191" t="s">
        <v>11</v>
      </c>
      <c r="W56" s="191">
        <v>2</v>
      </c>
      <c r="X56" s="191" t="s">
        <v>11</v>
      </c>
      <c r="Y56" s="191">
        <v>2</v>
      </c>
    </row>
    <row r="57" spans="1:25" ht="60" x14ac:dyDescent="0.25">
      <c r="A57" s="38" t="s">
        <v>2</v>
      </c>
      <c r="B57" s="81" t="s">
        <v>5</v>
      </c>
      <c r="C57" s="38">
        <v>1530</v>
      </c>
      <c r="D57" s="34" t="s">
        <v>648</v>
      </c>
      <c r="E57" s="36" t="s">
        <v>649</v>
      </c>
      <c r="F57" s="35"/>
      <c r="G57" s="35"/>
      <c r="H57" s="35"/>
      <c r="I57" s="35"/>
      <c r="J57" s="191" t="s">
        <v>11</v>
      </c>
      <c r="K57" s="191">
        <v>1</v>
      </c>
      <c r="L57" s="191" t="s">
        <v>11</v>
      </c>
      <c r="M57" s="191">
        <v>3</v>
      </c>
      <c r="N57" s="191" t="s">
        <v>11</v>
      </c>
      <c r="O57" s="191">
        <v>2</v>
      </c>
      <c r="P57" s="191" t="s">
        <v>11</v>
      </c>
      <c r="Q57" s="191">
        <v>1</v>
      </c>
      <c r="R57" s="191" t="s">
        <v>11</v>
      </c>
      <c r="S57" s="191">
        <v>1</v>
      </c>
      <c r="T57" s="191" t="s">
        <v>11</v>
      </c>
      <c r="U57" s="191">
        <v>2</v>
      </c>
      <c r="V57" s="191" t="s">
        <v>11</v>
      </c>
      <c r="W57" s="191">
        <v>2</v>
      </c>
      <c r="X57" s="191" t="s">
        <v>11</v>
      </c>
      <c r="Y57" s="191">
        <v>3</v>
      </c>
    </row>
    <row r="58" spans="1:25" ht="75" x14ac:dyDescent="0.25">
      <c r="A58" s="38" t="s">
        <v>2</v>
      </c>
      <c r="B58" s="81" t="s">
        <v>5</v>
      </c>
      <c r="C58" s="38">
        <v>1540</v>
      </c>
      <c r="D58" s="34" t="s">
        <v>650</v>
      </c>
      <c r="E58" s="36" t="s">
        <v>651</v>
      </c>
      <c r="F58" s="35"/>
      <c r="G58" s="35"/>
      <c r="H58" s="35"/>
      <c r="I58" s="35"/>
      <c r="J58" s="191" t="s">
        <v>11</v>
      </c>
      <c r="K58" s="191">
        <v>2</v>
      </c>
      <c r="L58" s="191" t="s">
        <v>11</v>
      </c>
      <c r="M58" s="191">
        <v>3</v>
      </c>
      <c r="N58" s="191" t="s">
        <v>11</v>
      </c>
      <c r="O58" s="191">
        <v>3</v>
      </c>
      <c r="P58" s="2"/>
      <c r="Q58" s="2"/>
      <c r="R58" s="191" t="s">
        <v>11</v>
      </c>
      <c r="S58" s="191">
        <v>3</v>
      </c>
      <c r="T58" s="2"/>
      <c r="U58" s="2"/>
      <c r="V58" s="2"/>
      <c r="W58" s="16"/>
      <c r="X58" s="191" t="s">
        <v>11</v>
      </c>
      <c r="Y58" s="191">
        <v>3</v>
      </c>
    </row>
    <row r="59" spans="1:25" ht="30" x14ac:dyDescent="0.25">
      <c r="A59" s="38" t="s">
        <v>2</v>
      </c>
      <c r="B59" s="81" t="s">
        <v>5</v>
      </c>
      <c r="C59" s="38">
        <v>1550</v>
      </c>
      <c r="D59" s="34" t="s">
        <v>652</v>
      </c>
      <c r="E59" s="36" t="s">
        <v>653</v>
      </c>
      <c r="F59" s="35"/>
      <c r="G59" s="35"/>
      <c r="H59" s="35"/>
      <c r="I59" s="35"/>
      <c r="J59" s="191" t="s">
        <v>11</v>
      </c>
      <c r="K59" s="191">
        <v>3</v>
      </c>
      <c r="L59" s="191" t="s">
        <v>11</v>
      </c>
      <c r="M59" s="191">
        <v>3</v>
      </c>
      <c r="N59" s="191" t="s">
        <v>11</v>
      </c>
      <c r="O59" s="191">
        <v>2</v>
      </c>
      <c r="P59" s="2"/>
      <c r="Q59" s="2"/>
      <c r="R59" s="191" t="s">
        <v>11</v>
      </c>
      <c r="S59" s="191">
        <v>2</v>
      </c>
      <c r="T59" s="2"/>
      <c r="U59" s="2"/>
      <c r="V59" s="2"/>
      <c r="W59" s="16"/>
      <c r="X59" s="191" t="s">
        <v>11</v>
      </c>
      <c r="Y59" s="191">
        <v>3</v>
      </c>
    </row>
    <row r="60" spans="1:25" ht="75" x14ac:dyDescent="0.25">
      <c r="A60" s="38" t="s">
        <v>2</v>
      </c>
      <c r="B60" s="81" t="s">
        <v>5</v>
      </c>
      <c r="C60" s="38">
        <v>1560</v>
      </c>
      <c r="D60" s="34" t="s">
        <v>654</v>
      </c>
      <c r="E60" s="36" t="s">
        <v>655</v>
      </c>
      <c r="F60" s="35"/>
      <c r="G60" s="35"/>
      <c r="H60" s="35"/>
      <c r="I60" s="35"/>
      <c r="J60" s="191" t="s">
        <v>11</v>
      </c>
      <c r="K60" s="191">
        <v>3</v>
      </c>
      <c r="L60" s="191" t="s">
        <v>11</v>
      </c>
      <c r="M60" s="191">
        <v>3</v>
      </c>
      <c r="N60" s="191" t="s">
        <v>11</v>
      </c>
      <c r="O60" s="191">
        <v>2</v>
      </c>
      <c r="P60" s="191" t="s">
        <v>11</v>
      </c>
      <c r="Q60" s="191">
        <v>1</v>
      </c>
      <c r="R60" s="191" t="s">
        <v>11</v>
      </c>
      <c r="S60" s="191">
        <v>3</v>
      </c>
      <c r="T60" s="191" t="s">
        <v>11</v>
      </c>
      <c r="U60" s="191">
        <v>2</v>
      </c>
      <c r="V60" s="191" t="s">
        <v>11</v>
      </c>
      <c r="W60" s="191">
        <v>3</v>
      </c>
      <c r="X60" s="191" t="s">
        <v>11</v>
      </c>
      <c r="Y60" s="191">
        <v>3</v>
      </c>
    </row>
    <row r="61" spans="1:25" ht="45" x14ac:dyDescent="0.25">
      <c r="A61" s="38" t="s">
        <v>2</v>
      </c>
      <c r="B61" s="81" t="s">
        <v>5</v>
      </c>
      <c r="C61" s="38">
        <v>1570</v>
      </c>
      <c r="D61" s="34" t="s">
        <v>656</v>
      </c>
      <c r="E61" s="36" t="s">
        <v>657</v>
      </c>
      <c r="F61" s="35"/>
      <c r="G61" s="35"/>
      <c r="H61" s="35"/>
      <c r="I61" s="35"/>
      <c r="J61" s="191" t="s">
        <v>11</v>
      </c>
      <c r="K61" s="191">
        <v>3</v>
      </c>
      <c r="L61" s="191" t="s">
        <v>11</v>
      </c>
      <c r="M61" s="191">
        <v>3</v>
      </c>
      <c r="N61" s="191" t="s">
        <v>11</v>
      </c>
      <c r="O61" s="191">
        <v>2</v>
      </c>
      <c r="P61" s="2"/>
      <c r="Q61" s="2"/>
      <c r="R61" s="191" t="s">
        <v>11</v>
      </c>
      <c r="S61" s="191">
        <v>2</v>
      </c>
      <c r="T61" s="191" t="s">
        <v>11</v>
      </c>
      <c r="U61" s="191">
        <v>2</v>
      </c>
      <c r="V61" s="191" t="s">
        <v>11</v>
      </c>
      <c r="W61" s="191">
        <v>3</v>
      </c>
      <c r="X61" s="191" t="s">
        <v>11</v>
      </c>
      <c r="Y61" s="191">
        <v>3</v>
      </c>
    </row>
    <row r="62" spans="1:25" ht="75" x14ac:dyDescent="0.25">
      <c r="A62" s="38" t="s">
        <v>2</v>
      </c>
      <c r="B62" s="81" t="s">
        <v>5</v>
      </c>
      <c r="C62" s="38">
        <v>1580</v>
      </c>
      <c r="D62" s="34" t="s">
        <v>658</v>
      </c>
      <c r="E62" s="36" t="s">
        <v>659</v>
      </c>
      <c r="F62" s="35"/>
      <c r="G62" s="35"/>
      <c r="H62" s="35"/>
      <c r="I62" s="35"/>
      <c r="J62" s="191" t="s">
        <v>11</v>
      </c>
      <c r="K62" s="191">
        <v>3</v>
      </c>
      <c r="L62" s="191" t="s">
        <v>11</v>
      </c>
      <c r="M62" s="191">
        <v>3</v>
      </c>
      <c r="N62" s="191" t="s">
        <v>11</v>
      </c>
      <c r="O62" s="191">
        <v>3</v>
      </c>
      <c r="P62" s="191" t="s">
        <v>11</v>
      </c>
      <c r="Q62" s="191">
        <v>1</v>
      </c>
      <c r="R62" s="191" t="s">
        <v>11</v>
      </c>
      <c r="S62" s="191">
        <v>2</v>
      </c>
      <c r="T62" s="191" t="s">
        <v>11</v>
      </c>
      <c r="U62" s="191">
        <v>2</v>
      </c>
      <c r="V62" s="191" t="s">
        <v>11</v>
      </c>
      <c r="W62" s="191">
        <v>3</v>
      </c>
      <c r="X62" s="191" t="s">
        <v>11</v>
      </c>
      <c r="Y62" s="191">
        <v>3</v>
      </c>
    </row>
    <row r="63" spans="1:25" ht="90" x14ac:dyDescent="0.25">
      <c r="A63" s="38" t="s">
        <v>2</v>
      </c>
      <c r="B63" s="81" t="s">
        <v>5</v>
      </c>
      <c r="C63" s="38">
        <v>1590</v>
      </c>
      <c r="D63" s="34" t="s">
        <v>660</v>
      </c>
      <c r="E63" s="36" t="s">
        <v>661</v>
      </c>
      <c r="F63" s="35"/>
      <c r="G63" s="35"/>
      <c r="H63" s="35"/>
      <c r="I63" s="35"/>
      <c r="J63" s="191" t="s">
        <v>11</v>
      </c>
      <c r="K63" s="191">
        <v>2</v>
      </c>
      <c r="L63" s="191" t="s">
        <v>11</v>
      </c>
      <c r="M63" s="191">
        <v>3</v>
      </c>
      <c r="N63" s="191" t="s">
        <v>11</v>
      </c>
      <c r="O63" s="191">
        <v>3</v>
      </c>
      <c r="P63" s="2"/>
      <c r="Q63" s="2"/>
      <c r="R63" s="191" t="s">
        <v>11</v>
      </c>
      <c r="S63" s="191">
        <v>2</v>
      </c>
      <c r="T63" s="191" t="s">
        <v>11</v>
      </c>
      <c r="U63" s="191">
        <v>2</v>
      </c>
      <c r="V63" s="191" t="s">
        <v>11</v>
      </c>
      <c r="W63" s="191">
        <v>3</v>
      </c>
      <c r="X63" s="191" t="s">
        <v>11</v>
      </c>
      <c r="Y63" s="191">
        <v>3</v>
      </c>
    </row>
    <row r="64" spans="1:25" ht="135" x14ac:dyDescent="0.25">
      <c r="A64" s="38" t="s">
        <v>2</v>
      </c>
      <c r="B64" s="81" t="s">
        <v>5</v>
      </c>
      <c r="C64" s="38">
        <v>1600</v>
      </c>
      <c r="D64" s="34" t="s">
        <v>662</v>
      </c>
      <c r="E64" s="36" t="s">
        <v>663</v>
      </c>
      <c r="F64" s="35"/>
      <c r="G64" s="35"/>
      <c r="H64" s="35"/>
      <c r="I64" s="35"/>
      <c r="J64" s="191" t="s">
        <v>11</v>
      </c>
      <c r="K64" s="191">
        <v>2</v>
      </c>
      <c r="L64" s="191" t="s">
        <v>11</v>
      </c>
      <c r="M64" s="191">
        <v>3</v>
      </c>
      <c r="N64" s="191" t="s">
        <v>11</v>
      </c>
      <c r="O64" s="191">
        <v>3</v>
      </c>
      <c r="P64" s="2"/>
      <c r="Q64" s="2"/>
      <c r="R64" s="191"/>
      <c r="S64" s="191"/>
      <c r="T64" s="2"/>
      <c r="U64" s="2"/>
      <c r="V64" s="2"/>
      <c r="W64" s="16"/>
      <c r="X64" s="191" t="s">
        <v>11</v>
      </c>
      <c r="Y64" s="191">
        <v>2</v>
      </c>
    </row>
    <row r="65" spans="1:25" ht="60" x14ac:dyDescent="0.25">
      <c r="A65" s="38" t="s">
        <v>2</v>
      </c>
      <c r="B65" s="81" t="s">
        <v>5</v>
      </c>
      <c r="C65" s="38">
        <v>1610</v>
      </c>
      <c r="D65" s="34" t="s">
        <v>664</v>
      </c>
      <c r="E65" s="36" t="s">
        <v>665</v>
      </c>
      <c r="F65" s="35"/>
      <c r="G65" s="35"/>
      <c r="H65" s="35"/>
      <c r="I65" s="35"/>
      <c r="J65" s="191" t="s">
        <v>11</v>
      </c>
      <c r="K65" s="191">
        <v>1</v>
      </c>
      <c r="L65" s="191" t="s">
        <v>11</v>
      </c>
      <c r="M65" s="191">
        <v>3</v>
      </c>
      <c r="N65" s="191" t="s">
        <v>11</v>
      </c>
      <c r="O65" s="191">
        <v>3</v>
      </c>
      <c r="P65" s="2"/>
      <c r="Q65" s="2"/>
      <c r="R65" s="191" t="s">
        <v>11</v>
      </c>
      <c r="S65" s="191">
        <v>2</v>
      </c>
      <c r="T65" s="191" t="s">
        <v>11</v>
      </c>
      <c r="U65" s="191">
        <v>2</v>
      </c>
      <c r="V65" s="2"/>
      <c r="W65" s="16"/>
      <c r="X65" s="191" t="s">
        <v>11</v>
      </c>
      <c r="Y65" s="191">
        <v>3</v>
      </c>
    </row>
    <row r="66" spans="1:25" s="189" customFormat="1" ht="30" x14ac:dyDescent="0.25">
      <c r="A66" s="181" t="s">
        <v>2</v>
      </c>
      <c r="B66" s="181" t="s">
        <v>5</v>
      </c>
      <c r="C66" s="181">
        <v>1620</v>
      </c>
      <c r="D66" s="182" t="s">
        <v>666</v>
      </c>
      <c r="E66" s="183"/>
      <c r="F66" s="184"/>
      <c r="G66" s="184"/>
      <c r="H66" s="184"/>
      <c r="I66" s="184"/>
      <c r="J66" s="191" t="s">
        <v>11</v>
      </c>
      <c r="K66" s="191">
        <v>2</v>
      </c>
      <c r="L66" s="191" t="s">
        <v>11</v>
      </c>
      <c r="M66" s="191">
        <v>2</v>
      </c>
      <c r="N66" s="191" t="s">
        <v>11</v>
      </c>
      <c r="O66" s="191">
        <v>3</v>
      </c>
      <c r="P66" s="2"/>
      <c r="Q66" s="2"/>
      <c r="R66" s="191" t="s">
        <v>11</v>
      </c>
      <c r="S66" s="191"/>
      <c r="T66" s="2"/>
      <c r="U66" s="2"/>
      <c r="V66" s="2"/>
      <c r="W66" s="185"/>
      <c r="X66" s="191"/>
      <c r="Y66" s="191"/>
    </row>
    <row r="67" spans="1:25" ht="60" x14ac:dyDescent="0.25">
      <c r="A67" s="38" t="s">
        <v>2</v>
      </c>
      <c r="B67" s="81" t="s">
        <v>5</v>
      </c>
      <c r="C67" s="38">
        <v>1630</v>
      </c>
      <c r="D67" s="34" t="s">
        <v>668</v>
      </c>
      <c r="E67" s="36" t="s">
        <v>669</v>
      </c>
      <c r="F67" s="35"/>
      <c r="G67" s="35"/>
      <c r="H67" s="35"/>
      <c r="I67" s="35"/>
      <c r="J67" s="191" t="s">
        <v>11</v>
      </c>
      <c r="K67" s="191">
        <v>3</v>
      </c>
      <c r="L67" s="191" t="s">
        <v>11</v>
      </c>
      <c r="M67" s="191">
        <v>3</v>
      </c>
      <c r="N67" s="191" t="s">
        <v>11</v>
      </c>
      <c r="O67" s="191">
        <v>3</v>
      </c>
      <c r="P67" s="2"/>
      <c r="Q67" s="2"/>
      <c r="R67" s="191" t="s">
        <v>11</v>
      </c>
      <c r="S67" s="191">
        <v>0</v>
      </c>
      <c r="T67" s="2"/>
      <c r="U67" s="2"/>
      <c r="V67" s="2"/>
      <c r="W67" s="16"/>
      <c r="X67" s="191" t="s">
        <v>11</v>
      </c>
      <c r="Y67" s="191">
        <v>1</v>
      </c>
    </row>
    <row r="68" spans="1:25" ht="75" x14ac:dyDescent="0.25">
      <c r="A68" s="38" t="s">
        <v>2</v>
      </c>
      <c r="B68" s="81" t="s">
        <v>5</v>
      </c>
      <c r="C68" s="38">
        <v>1640</v>
      </c>
      <c r="D68" s="34" t="s">
        <v>670</v>
      </c>
      <c r="E68" s="36" t="s">
        <v>671</v>
      </c>
      <c r="F68" s="35"/>
      <c r="G68" s="35"/>
      <c r="H68" s="35"/>
      <c r="I68" s="35"/>
      <c r="J68" s="191" t="s">
        <v>11</v>
      </c>
      <c r="K68" s="191">
        <v>2</v>
      </c>
      <c r="L68" s="191" t="s">
        <v>11</v>
      </c>
      <c r="M68" s="191">
        <v>2</v>
      </c>
      <c r="N68" s="191" t="s">
        <v>11</v>
      </c>
      <c r="O68" s="191">
        <v>3</v>
      </c>
      <c r="P68" s="2"/>
      <c r="Q68" s="2"/>
      <c r="R68" s="191"/>
      <c r="S68" s="191"/>
      <c r="T68" s="2"/>
      <c r="U68" s="2"/>
      <c r="V68" s="2"/>
      <c r="W68" s="16"/>
      <c r="X68" s="191"/>
      <c r="Y68" s="191"/>
    </row>
    <row r="69" spans="1:25" ht="60" x14ac:dyDescent="0.25">
      <c r="A69" s="38" t="s">
        <v>2</v>
      </c>
      <c r="B69" s="81" t="s">
        <v>5</v>
      </c>
      <c r="C69" s="38">
        <v>1650</v>
      </c>
      <c r="D69" s="34" t="s">
        <v>672</v>
      </c>
      <c r="E69" s="36" t="s">
        <v>673</v>
      </c>
      <c r="F69" s="35"/>
      <c r="G69" s="35"/>
      <c r="H69" s="35"/>
      <c r="I69" s="35"/>
      <c r="J69" s="191" t="s">
        <v>11</v>
      </c>
      <c r="K69" s="191">
        <v>3</v>
      </c>
      <c r="L69" s="191" t="s">
        <v>11</v>
      </c>
      <c r="M69" s="191">
        <v>3</v>
      </c>
      <c r="N69" s="191" t="s">
        <v>11</v>
      </c>
      <c r="O69" s="191">
        <v>3</v>
      </c>
      <c r="P69" s="191" t="s">
        <v>11</v>
      </c>
      <c r="Q69" s="191">
        <v>2</v>
      </c>
      <c r="R69" s="191" t="s">
        <v>11</v>
      </c>
      <c r="S69" s="191">
        <v>3</v>
      </c>
      <c r="T69" s="191" t="s">
        <v>11</v>
      </c>
      <c r="U69" s="191">
        <v>2</v>
      </c>
      <c r="V69" s="2"/>
      <c r="W69" s="16"/>
      <c r="X69" s="191" t="s">
        <v>11</v>
      </c>
      <c r="Y69" s="191">
        <v>3</v>
      </c>
    </row>
    <row r="70" spans="1:25" ht="90" x14ac:dyDescent="0.25">
      <c r="A70" s="38" t="s">
        <v>2</v>
      </c>
      <c r="B70" s="81" t="s">
        <v>5</v>
      </c>
      <c r="C70" s="38">
        <v>1660</v>
      </c>
      <c r="D70" s="34" t="s">
        <v>674</v>
      </c>
      <c r="E70" s="36" t="s">
        <v>675</v>
      </c>
      <c r="F70" s="35"/>
      <c r="G70" s="35"/>
      <c r="H70" s="35"/>
      <c r="I70" s="35"/>
      <c r="J70" s="191" t="s">
        <v>11</v>
      </c>
      <c r="K70" s="191">
        <v>3</v>
      </c>
      <c r="L70" s="191" t="s">
        <v>11</v>
      </c>
      <c r="M70" s="191">
        <v>3</v>
      </c>
      <c r="N70" s="191" t="s">
        <v>11</v>
      </c>
      <c r="O70" s="191">
        <v>3</v>
      </c>
      <c r="P70" s="191" t="s">
        <v>11</v>
      </c>
      <c r="Q70" s="191">
        <v>1</v>
      </c>
      <c r="R70" s="191" t="s">
        <v>11</v>
      </c>
      <c r="S70" s="191">
        <v>3</v>
      </c>
      <c r="T70" s="191" t="s">
        <v>11</v>
      </c>
      <c r="U70" s="191">
        <v>2</v>
      </c>
      <c r="V70" s="2"/>
      <c r="W70" s="16"/>
      <c r="X70" s="191" t="s">
        <v>11</v>
      </c>
      <c r="Y70" s="191">
        <v>3</v>
      </c>
    </row>
    <row r="71" spans="1:25" ht="120" x14ac:dyDescent="0.25">
      <c r="A71" s="38" t="s">
        <v>2</v>
      </c>
      <c r="B71" s="81" t="s">
        <v>5</v>
      </c>
      <c r="C71" s="38">
        <v>1670</v>
      </c>
      <c r="D71" s="34" t="s">
        <v>676</v>
      </c>
      <c r="E71" s="36" t="s">
        <v>677</v>
      </c>
      <c r="F71" s="35"/>
      <c r="G71" s="35"/>
      <c r="H71" s="35"/>
      <c r="I71" s="35"/>
      <c r="J71" s="191" t="s">
        <v>11</v>
      </c>
      <c r="K71" s="191">
        <v>2</v>
      </c>
      <c r="L71" s="191" t="s">
        <v>11</v>
      </c>
      <c r="M71" s="191">
        <v>2</v>
      </c>
      <c r="N71" s="191" t="s">
        <v>11</v>
      </c>
      <c r="O71" s="191">
        <v>3</v>
      </c>
      <c r="P71" s="191" t="s">
        <v>11</v>
      </c>
      <c r="Q71" s="191">
        <v>2</v>
      </c>
      <c r="R71" s="191" t="s">
        <v>11</v>
      </c>
      <c r="S71" s="191">
        <v>3</v>
      </c>
      <c r="T71" s="191" t="s">
        <v>11</v>
      </c>
      <c r="U71" s="191">
        <v>2</v>
      </c>
      <c r="V71" s="191" t="s">
        <v>11</v>
      </c>
      <c r="W71" s="191">
        <v>3</v>
      </c>
      <c r="X71" s="191" t="s">
        <v>11</v>
      </c>
      <c r="Y71" s="191">
        <v>3</v>
      </c>
    </row>
    <row r="72" spans="1:25" ht="165" x14ac:dyDescent="0.25">
      <c r="A72" s="38" t="s">
        <v>2</v>
      </c>
      <c r="B72" s="81" t="s">
        <v>5</v>
      </c>
      <c r="C72" s="38">
        <v>1680</v>
      </c>
      <c r="D72" s="34" t="s">
        <v>678</v>
      </c>
      <c r="E72" s="36" t="s">
        <v>679</v>
      </c>
      <c r="F72" s="35"/>
      <c r="G72" s="35"/>
      <c r="H72" s="35"/>
      <c r="I72" s="35"/>
      <c r="J72" s="191" t="s">
        <v>11</v>
      </c>
      <c r="K72" s="191">
        <v>2</v>
      </c>
      <c r="L72" s="191" t="s">
        <v>11</v>
      </c>
      <c r="M72" s="191">
        <v>2</v>
      </c>
      <c r="N72" s="191" t="s">
        <v>11</v>
      </c>
      <c r="O72" s="191">
        <v>3</v>
      </c>
      <c r="P72" s="2"/>
      <c r="Q72" s="2"/>
      <c r="R72" s="191" t="s">
        <v>11</v>
      </c>
      <c r="S72" s="191">
        <v>3</v>
      </c>
      <c r="T72" s="191" t="s">
        <v>11</v>
      </c>
      <c r="U72" s="191">
        <v>1</v>
      </c>
      <c r="V72" s="191" t="s">
        <v>11</v>
      </c>
      <c r="W72" s="191">
        <v>2</v>
      </c>
      <c r="X72" s="191" t="s">
        <v>11</v>
      </c>
      <c r="Y72" s="191">
        <v>3</v>
      </c>
    </row>
    <row r="73" spans="1:25" ht="93" customHeight="1" x14ac:dyDescent="0.25">
      <c r="A73" s="38" t="s">
        <v>2</v>
      </c>
      <c r="B73" s="81" t="s">
        <v>5</v>
      </c>
      <c r="C73" s="38">
        <v>1690</v>
      </c>
      <c r="D73" s="34" t="s">
        <v>680</v>
      </c>
      <c r="E73" s="36" t="s">
        <v>681</v>
      </c>
      <c r="F73" s="35"/>
      <c r="G73" s="35"/>
      <c r="H73" s="35"/>
      <c r="I73" s="35"/>
      <c r="J73" s="191" t="s">
        <v>11</v>
      </c>
      <c r="K73" s="191">
        <v>3</v>
      </c>
      <c r="L73" s="191" t="s">
        <v>11</v>
      </c>
      <c r="M73" s="191">
        <v>3</v>
      </c>
      <c r="N73" s="191" t="s">
        <v>11</v>
      </c>
      <c r="O73" s="191">
        <v>3</v>
      </c>
      <c r="P73" s="2"/>
      <c r="Q73" s="2"/>
      <c r="R73" s="191" t="s">
        <v>11</v>
      </c>
      <c r="S73" s="191">
        <v>2</v>
      </c>
      <c r="T73" s="191" t="s">
        <v>11</v>
      </c>
      <c r="U73" s="191">
        <v>2</v>
      </c>
      <c r="V73" s="191" t="s">
        <v>11</v>
      </c>
      <c r="W73" s="191">
        <v>3</v>
      </c>
      <c r="X73" s="191" t="s">
        <v>11</v>
      </c>
      <c r="Y73" s="191">
        <v>1</v>
      </c>
    </row>
    <row r="74" spans="1:25" ht="144.75" customHeight="1" x14ac:dyDescent="0.25">
      <c r="A74" s="39" t="s">
        <v>2</v>
      </c>
      <c r="B74" s="82" t="s">
        <v>240</v>
      </c>
      <c r="C74" s="39">
        <v>1000</v>
      </c>
      <c r="D74" s="40" t="s">
        <v>682</v>
      </c>
      <c r="E74" s="41" t="s">
        <v>683</v>
      </c>
      <c r="F74" s="42"/>
      <c r="G74" s="42"/>
      <c r="H74" s="42"/>
      <c r="I74" s="42"/>
      <c r="J74" s="191" t="s">
        <v>11</v>
      </c>
      <c r="K74" s="191">
        <v>2</v>
      </c>
      <c r="L74" s="191" t="s">
        <v>11</v>
      </c>
      <c r="M74" s="191">
        <v>2</v>
      </c>
      <c r="N74" s="191" t="s">
        <v>11</v>
      </c>
      <c r="O74" s="191">
        <v>3</v>
      </c>
      <c r="P74" s="191" t="s">
        <v>11</v>
      </c>
      <c r="Q74" s="191">
        <v>1</v>
      </c>
      <c r="R74" s="191"/>
      <c r="S74" s="191"/>
      <c r="T74" s="191" t="s">
        <v>11</v>
      </c>
      <c r="U74" s="191">
        <v>1</v>
      </c>
      <c r="V74" s="191" t="s">
        <v>11</v>
      </c>
      <c r="W74" s="191">
        <v>3</v>
      </c>
      <c r="X74" s="191" t="s">
        <v>11</v>
      </c>
      <c r="Y74" s="191">
        <v>2</v>
      </c>
    </row>
    <row r="75" spans="1:25" ht="87.75" customHeight="1" x14ac:dyDescent="0.25">
      <c r="A75" s="38" t="s">
        <v>2</v>
      </c>
      <c r="B75" s="82" t="s">
        <v>240</v>
      </c>
      <c r="C75" s="38">
        <v>1700</v>
      </c>
      <c r="D75" s="34" t="s">
        <v>684</v>
      </c>
      <c r="E75" s="36" t="s">
        <v>685</v>
      </c>
      <c r="F75" s="35"/>
      <c r="G75" s="35"/>
      <c r="H75" s="35"/>
      <c r="I75" s="35"/>
      <c r="J75" s="191" t="s">
        <v>11</v>
      </c>
      <c r="K75" s="191">
        <v>1</v>
      </c>
      <c r="L75" s="191" t="s">
        <v>11</v>
      </c>
      <c r="M75" s="191">
        <v>1</v>
      </c>
      <c r="N75" s="191" t="s">
        <v>11</v>
      </c>
      <c r="O75" s="191">
        <v>3</v>
      </c>
      <c r="P75" s="2"/>
      <c r="Q75" s="2"/>
      <c r="R75" s="191" t="s">
        <v>11</v>
      </c>
      <c r="S75" s="191">
        <v>3</v>
      </c>
      <c r="T75" s="191" t="s">
        <v>11</v>
      </c>
      <c r="U75" s="191">
        <v>1</v>
      </c>
      <c r="V75" s="191" t="s">
        <v>11</v>
      </c>
      <c r="W75" s="191">
        <v>3</v>
      </c>
      <c r="X75" s="191" t="s">
        <v>11</v>
      </c>
      <c r="Y75" s="191">
        <v>3</v>
      </c>
    </row>
    <row r="76" spans="1:25" ht="86.25" customHeight="1" x14ac:dyDescent="0.25">
      <c r="A76" s="38" t="s">
        <v>2</v>
      </c>
      <c r="B76" s="82" t="s">
        <v>240</v>
      </c>
      <c r="C76" s="38">
        <v>1710</v>
      </c>
      <c r="D76" s="34" t="s">
        <v>686</v>
      </c>
      <c r="E76" s="36" t="s">
        <v>687</v>
      </c>
      <c r="F76" s="35"/>
      <c r="G76" s="35"/>
      <c r="H76" s="35"/>
      <c r="I76" s="35"/>
      <c r="J76" s="191" t="s">
        <v>11</v>
      </c>
      <c r="K76" s="191">
        <v>1</v>
      </c>
      <c r="L76" s="191" t="s">
        <v>11</v>
      </c>
      <c r="M76" s="191">
        <v>1</v>
      </c>
      <c r="N76" s="191" t="s">
        <v>11</v>
      </c>
      <c r="O76" s="191">
        <v>3</v>
      </c>
      <c r="P76" s="2"/>
      <c r="Q76" s="2"/>
      <c r="R76" s="191" t="s">
        <v>11</v>
      </c>
      <c r="S76" s="191">
        <v>2</v>
      </c>
      <c r="T76" s="191" t="s">
        <v>11</v>
      </c>
      <c r="U76" s="191">
        <v>2</v>
      </c>
      <c r="V76" s="16"/>
      <c r="W76" s="16"/>
      <c r="X76" s="191" t="s">
        <v>11</v>
      </c>
      <c r="Y76" s="191">
        <v>3</v>
      </c>
    </row>
    <row r="77" spans="1:25" ht="106.5" customHeight="1" x14ac:dyDescent="0.25">
      <c r="A77" s="38" t="s">
        <v>2</v>
      </c>
      <c r="B77" s="82" t="s">
        <v>240</v>
      </c>
      <c r="C77" s="38">
        <v>1720</v>
      </c>
      <c r="D77" s="34" t="s">
        <v>688</v>
      </c>
      <c r="E77" s="36" t="s">
        <v>689</v>
      </c>
      <c r="F77" s="35"/>
      <c r="G77" s="35"/>
      <c r="H77" s="35"/>
      <c r="I77" s="35"/>
      <c r="J77" s="191" t="s">
        <v>11</v>
      </c>
      <c r="K77" s="191">
        <v>1</v>
      </c>
      <c r="L77" s="191" t="s">
        <v>11</v>
      </c>
      <c r="M77" s="191">
        <v>1</v>
      </c>
      <c r="N77" s="191" t="s">
        <v>11</v>
      </c>
      <c r="O77" s="191">
        <v>3</v>
      </c>
      <c r="P77" s="2"/>
      <c r="Q77" s="2"/>
      <c r="R77" s="191" t="s">
        <v>11</v>
      </c>
      <c r="S77" s="191">
        <v>3</v>
      </c>
      <c r="T77" s="191" t="s">
        <v>11</v>
      </c>
      <c r="U77" s="191">
        <v>2</v>
      </c>
      <c r="V77" s="191" t="s">
        <v>11</v>
      </c>
      <c r="W77" s="191">
        <v>1</v>
      </c>
      <c r="X77" s="191" t="s">
        <v>11</v>
      </c>
      <c r="Y77" s="191">
        <v>3</v>
      </c>
    </row>
    <row r="78" spans="1:25" ht="75" x14ac:dyDescent="0.25">
      <c r="A78" s="38" t="s">
        <v>2</v>
      </c>
      <c r="B78" s="82" t="s">
        <v>240</v>
      </c>
      <c r="C78" s="38">
        <v>1730</v>
      </c>
      <c r="D78" s="34" t="s">
        <v>690</v>
      </c>
      <c r="E78" s="36" t="s">
        <v>691</v>
      </c>
      <c r="F78" s="35"/>
      <c r="G78" s="35"/>
      <c r="H78" s="35"/>
      <c r="I78" s="35"/>
      <c r="J78" s="191" t="s">
        <v>11</v>
      </c>
      <c r="K78" s="191">
        <v>3</v>
      </c>
      <c r="L78" s="191" t="s">
        <v>11</v>
      </c>
      <c r="M78" s="191">
        <v>3</v>
      </c>
      <c r="N78" s="191" t="s">
        <v>11</v>
      </c>
      <c r="O78" s="191">
        <v>3</v>
      </c>
      <c r="P78" s="2"/>
      <c r="Q78" s="2"/>
      <c r="R78" s="191" t="s">
        <v>11</v>
      </c>
      <c r="S78" s="191">
        <v>3</v>
      </c>
      <c r="T78" s="2"/>
      <c r="U78" s="2"/>
      <c r="V78" s="2"/>
      <c r="W78" s="16"/>
      <c r="X78" s="191" t="s">
        <v>11</v>
      </c>
      <c r="Y78" s="191">
        <v>3</v>
      </c>
    </row>
    <row r="79" spans="1:25" ht="75" x14ac:dyDescent="0.25">
      <c r="A79" s="38" t="s">
        <v>2</v>
      </c>
      <c r="B79" s="82" t="s">
        <v>240</v>
      </c>
      <c r="C79" s="38">
        <v>1740</v>
      </c>
      <c r="D79" s="34" t="s">
        <v>692</v>
      </c>
      <c r="E79" s="36" t="s">
        <v>693</v>
      </c>
      <c r="F79" s="35"/>
      <c r="G79" s="35"/>
      <c r="H79" s="35"/>
      <c r="I79" s="35"/>
      <c r="J79" s="191" t="s">
        <v>11</v>
      </c>
      <c r="K79" s="191">
        <v>3</v>
      </c>
      <c r="L79" s="191" t="s">
        <v>11</v>
      </c>
      <c r="M79" s="191">
        <v>3</v>
      </c>
      <c r="N79" s="191" t="s">
        <v>11</v>
      </c>
      <c r="O79" s="191">
        <v>3</v>
      </c>
      <c r="P79" s="2"/>
      <c r="Q79" s="2"/>
      <c r="R79" s="191" t="s">
        <v>11</v>
      </c>
      <c r="S79" s="191">
        <v>2</v>
      </c>
      <c r="T79" s="2"/>
      <c r="U79" s="2"/>
      <c r="V79" s="2"/>
      <c r="W79" s="16"/>
      <c r="X79" s="191" t="s">
        <v>11</v>
      </c>
      <c r="Y79" s="191">
        <v>3</v>
      </c>
    </row>
    <row r="80" spans="1:25" ht="75" x14ac:dyDescent="0.25">
      <c r="A80" s="38" t="s">
        <v>2</v>
      </c>
      <c r="B80" s="82" t="s">
        <v>240</v>
      </c>
      <c r="C80" s="38">
        <v>1750</v>
      </c>
      <c r="D80" s="34" t="s">
        <v>694</v>
      </c>
      <c r="E80" s="36" t="s">
        <v>695</v>
      </c>
      <c r="F80" s="35"/>
      <c r="G80" s="35"/>
      <c r="H80" s="35"/>
      <c r="I80" s="35"/>
      <c r="J80" s="191" t="s">
        <v>11</v>
      </c>
      <c r="K80" s="191">
        <v>3</v>
      </c>
      <c r="L80" s="191" t="s">
        <v>11</v>
      </c>
      <c r="M80" s="191">
        <v>3</v>
      </c>
      <c r="N80" s="191" t="s">
        <v>11</v>
      </c>
      <c r="O80" s="191">
        <v>3</v>
      </c>
      <c r="P80" s="2"/>
      <c r="Q80" s="2"/>
      <c r="R80" s="191" t="s">
        <v>11</v>
      </c>
      <c r="S80" s="191">
        <v>2</v>
      </c>
      <c r="T80" s="2"/>
      <c r="U80" s="2"/>
      <c r="V80" s="2"/>
      <c r="W80" s="16"/>
      <c r="X80" s="191" t="s">
        <v>11</v>
      </c>
      <c r="Y80" s="191">
        <v>3</v>
      </c>
    </row>
    <row r="81" spans="1:25" ht="90" x14ac:dyDescent="0.25">
      <c r="A81" s="38" t="s">
        <v>2</v>
      </c>
      <c r="B81" s="82" t="s">
        <v>240</v>
      </c>
      <c r="C81" s="38">
        <v>1760</v>
      </c>
      <c r="D81" s="34" t="s">
        <v>696</v>
      </c>
      <c r="E81" s="36" t="s">
        <v>697</v>
      </c>
      <c r="F81" s="35"/>
      <c r="G81" s="35"/>
      <c r="H81" s="35"/>
      <c r="I81" s="35"/>
      <c r="J81" s="191" t="s">
        <v>11</v>
      </c>
      <c r="K81" s="191">
        <v>3</v>
      </c>
      <c r="L81" s="191" t="s">
        <v>11</v>
      </c>
      <c r="M81" s="191">
        <v>3</v>
      </c>
      <c r="N81" s="191" t="s">
        <v>11</v>
      </c>
      <c r="O81" s="191">
        <v>3</v>
      </c>
      <c r="P81" s="2"/>
      <c r="Q81" s="2"/>
      <c r="R81" s="191" t="s">
        <v>11</v>
      </c>
      <c r="S81" s="191">
        <v>2</v>
      </c>
      <c r="T81" s="2"/>
      <c r="U81" s="2"/>
      <c r="V81" s="2"/>
      <c r="W81" s="16"/>
      <c r="X81" s="191" t="s">
        <v>11</v>
      </c>
      <c r="Y81" s="191">
        <v>3</v>
      </c>
    </row>
    <row r="82" spans="1:25" ht="75" x14ac:dyDescent="0.25">
      <c r="A82" s="38" t="s">
        <v>2</v>
      </c>
      <c r="B82" s="82" t="s">
        <v>240</v>
      </c>
      <c r="C82" s="38">
        <v>1770</v>
      </c>
      <c r="D82" s="34" t="s">
        <v>698</v>
      </c>
      <c r="E82" s="36" t="s">
        <v>699</v>
      </c>
      <c r="F82" s="35"/>
      <c r="G82" s="35"/>
      <c r="H82" s="35"/>
      <c r="I82" s="35"/>
      <c r="J82" s="191" t="s">
        <v>11</v>
      </c>
      <c r="K82" s="191">
        <v>3</v>
      </c>
      <c r="L82" s="191" t="s">
        <v>11</v>
      </c>
      <c r="M82" s="191">
        <v>3</v>
      </c>
      <c r="N82" s="191" t="s">
        <v>11</v>
      </c>
      <c r="O82" s="191">
        <v>3</v>
      </c>
      <c r="P82" s="2"/>
      <c r="Q82" s="2"/>
      <c r="R82" s="191" t="s">
        <v>11</v>
      </c>
      <c r="S82" s="191">
        <v>2</v>
      </c>
      <c r="T82" s="2"/>
      <c r="U82" s="2"/>
      <c r="V82" s="2"/>
      <c r="W82" s="16"/>
      <c r="X82" s="191" t="s">
        <v>11</v>
      </c>
      <c r="Y82" s="191">
        <v>3</v>
      </c>
    </row>
    <row r="83" spans="1:25" ht="90" x14ac:dyDescent="0.25">
      <c r="A83" s="38" t="s">
        <v>2</v>
      </c>
      <c r="B83" s="82" t="s">
        <v>240</v>
      </c>
      <c r="C83" s="38">
        <v>1780</v>
      </c>
      <c r="D83" s="34" t="s">
        <v>700</v>
      </c>
      <c r="E83" s="36" t="s">
        <v>701</v>
      </c>
      <c r="F83" s="35"/>
      <c r="G83" s="35"/>
      <c r="H83" s="35"/>
      <c r="I83" s="35"/>
      <c r="J83" s="191" t="s">
        <v>11</v>
      </c>
      <c r="K83" s="191">
        <v>2</v>
      </c>
      <c r="L83" s="191" t="s">
        <v>11</v>
      </c>
      <c r="M83" s="191">
        <v>2</v>
      </c>
      <c r="N83" s="191" t="s">
        <v>11</v>
      </c>
      <c r="O83" s="191">
        <v>3</v>
      </c>
      <c r="P83" s="2"/>
      <c r="Q83" s="2"/>
      <c r="R83" s="191" t="s">
        <v>11</v>
      </c>
      <c r="S83" s="191">
        <v>2</v>
      </c>
      <c r="T83" s="191" t="s">
        <v>11</v>
      </c>
      <c r="U83" s="191">
        <v>2</v>
      </c>
      <c r="V83" s="191" t="s">
        <v>11</v>
      </c>
      <c r="W83" s="191">
        <v>3</v>
      </c>
      <c r="X83" s="191" t="s">
        <v>11</v>
      </c>
      <c r="Y83" s="191">
        <v>3</v>
      </c>
    </row>
    <row r="84" spans="1:25" ht="75" x14ac:dyDescent="0.25">
      <c r="A84" s="38" t="s">
        <v>2</v>
      </c>
      <c r="B84" s="82" t="s">
        <v>240</v>
      </c>
      <c r="C84" s="38">
        <v>1790</v>
      </c>
      <c r="D84" s="34" t="s">
        <v>702</v>
      </c>
      <c r="E84" s="36" t="s">
        <v>703</v>
      </c>
      <c r="F84" s="35"/>
      <c r="G84" s="35"/>
      <c r="H84" s="35"/>
      <c r="I84" s="35"/>
      <c r="J84" s="191" t="s">
        <v>11</v>
      </c>
      <c r="K84" s="191">
        <v>1</v>
      </c>
      <c r="L84" s="191" t="s">
        <v>11</v>
      </c>
      <c r="M84" s="191">
        <v>1</v>
      </c>
      <c r="N84" s="191" t="s">
        <v>11</v>
      </c>
      <c r="O84" s="191">
        <v>3</v>
      </c>
      <c r="P84" s="2"/>
      <c r="Q84" s="2"/>
      <c r="R84" s="191" t="s">
        <v>11</v>
      </c>
      <c r="S84" s="191">
        <v>1</v>
      </c>
      <c r="T84" s="2"/>
      <c r="U84" s="2"/>
      <c r="V84" s="2"/>
      <c r="W84" s="16"/>
      <c r="X84" s="191" t="s">
        <v>11</v>
      </c>
      <c r="Y84" s="191">
        <v>2</v>
      </c>
    </row>
    <row r="85" spans="1:25" ht="90" x14ac:dyDescent="0.25">
      <c r="A85" s="38" t="s">
        <v>2</v>
      </c>
      <c r="B85" s="82" t="s">
        <v>240</v>
      </c>
      <c r="C85" s="38">
        <v>1800</v>
      </c>
      <c r="D85" s="34" t="s">
        <v>704</v>
      </c>
      <c r="E85" s="36" t="s">
        <v>705</v>
      </c>
      <c r="F85" s="35"/>
      <c r="G85" s="35"/>
      <c r="H85" s="35"/>
      <c r="I85" s="35"/>
      <c r="J85" s="191" t="s">
        <v>11</v>
      </c>
      <c r="K85" s="191">
        <v>1</v>
      </c>
      <c r="L85" s="191" t="s">
        <v>11</v>
      </c>
      <c r="M85" s="191">
        <v>1</v>
      </c>
      <c r="N85" s="191" t="s">
        <v>11</v>
      </c>
      <c r="O85" s="191">
        <v>3</v>
      </c>
      <c r="P85" s="2"/>
      <c r="Q85" s="2"/>
      <c r="R85" s="191" t="s">
        <v>11</v>
      </c>
      <c r="S85" s="191">
        <v>1</v>
      </c>
      <c r="T85" s="2"/>
      <c r="U85" s="2"/>
      <c r="V85" s="2"/>
      <c r="W85" s="16"/>
      <c r="X85" s="191" t="s">
        <v>11</v>
      </c>
      <c r="Y85" s="191">
        <v>3</v>
      </c>
    </row>
    <row r="86" spans="1:25" ht="90" x14ac:dyDescent="0.25">
      <c r="A86" s="38" t="s">
        <v>2</v>
      </c>
      <c r="B86" s="82" t="s">
        <v>240</v>
      </c>
      <c r="C86" s="38">
        <v>1810</v>
      </c>
      <c r="D86" s="34" t="s">
        <v>706</v>
      </c>
      <c r="E86" s="36" t="s">
        <v>707</v>
      </c>
      <c r="F86" s="35"/>
      <c r="G86" s="35"/>
      <c r="H86" s="35"/>
      <c r="I86" s="35"/>
      <c r="J86" s="191" t="s">
        <v>11</v>
      </c>
      <c r="K86" s="191">
        <v>1</v>
      </c>
      <c r="L86" s="191" t="s">
        <v>11</v>
      </c>
      <c r="M86" s="191">
        <v>1</v>
      </c>
      <c r="N86" s="191" t="s">
        <v>11</v>
      </c>
      <c r="O86" s="191">
        <v>2</v>
      </c>
      <c r="P86" s="2"/>
      <c r="Q86" s="2"/>
      <c r="R86" s="191" t="s">
        <v>11</v>
      </c>
      <c r="S86" s="191">
        <v>1</v>
      </c>
      <c r="T86" s="191" t="s">
        <v>11</v>
      </c>
      <c r="U86" s="191">
        <v>2</v>
      </c>
      <c r="V86" s="16"/>
      <c r="W86" s="16"/>
      <c r="X86" s="191" t="s">
        <v>11</v>
      </c>
      <c r="Y86" s="191">
        <v>1</v>
      </c>
    </row>
    <row r="87" spans="1:25" ht="75" x14ac:dyDescent="0.25">
      <c r="A87" s="38" t="s">
        <v>2</v>
      </c>
      <c r="B87" s="82" t="s">
        <v>240</v>
      </c>
      <c r="C87" s="38">
        <v>1820</v>
      </c>
      <c r="D87" s="34" t="s">
        <v>708</v>
      </c>
      <c r="E87" s="36" t="s">
        <v>709</v>
      </c>
      <c r="F87" s="35"/>
      <c r="G87" s="35"/>
      <c r="H87" s="35"/>
      <c r="I87" s="35"/>
      <c r="J87" s="191" t="s">
        <v>11</v>
      </c>
      <c r="K87" s="191">
        <v>2</v>
      </c>
      <c r="L87" s="191" t="s">
        <v>11</v>
      </c>
      <c r="M87" s="191">
        <v>2</v>
      </c>
      <c r="N87" s="191" t="s">
        <v>11</v>
      </c>
      <c r="O87" s="191">
        <v>3</v>
      </c>
      <c r="P87" s="2"/>
      <c r="Q87" s="2"/>
      <c r="R87" s="191"/>
      <c r="S87" s="191"/>
      <c r="T87" s="191" t="s">
        <v>11</v>
      </c>
      <c r="U87" s="191">
        <v>2</v>
      </c>
      <c r="V87" s="191" t="s">
        <v>11</v>
      </c>
      <c r="W87" s="191">
        <v>3</v>
      </c>
      <c r="X87" s="191" t="s">
        <v>11</v>
      </c>
      <c r="Y87" s="191">
        <v>3</v>
      </c>
    </row>
    <row r="88" spans="1:25" ht="90" x14ac:dyDescent="0.25">
      <c r="A88" s="38" t="s">
        <v>2</v>
      </c>
      <c r="B88" s="82" t="s">
        <v>240</v>
      </c>
      <c r="C88" s="38">
        <v>1830</v>
      </c>
      <c r="D88" s="34" t="s">
        <v>710</v>
      </c>
      <c r="E88" s="36" t="s">
        <v>711</v>
      </c>
      <c r="F88" s="35"/>
      <c r="G88" s="35"/>
      <c r="H88" s="35"/>
      <c r="I88" s="35"/>
      <c r="J88" s="191" t="s">
        <v>11</v>
      </c>
      <c r="K88" s="191">
        <v>2</v>
      </c>
      <c r="L88" s="191" t="s">
        <v>11</v>
      </c>
      <c r="M88" s="191">
        <v>2</v>
      </c>
      <c r="N88" s="191" t="s">
        <v>11</v>
      </c>
      <c r="O88" s="191">
        <v>3</v>
      </c>
      <c r="P88" s="2"/>
      <c r="Q88" s="2"/>
      <c r="R88" s="191"/>
      <c r="S88" s="191"/>
      <c r="T88" s="191" t="s">
        <v>11</v>
      </c>
      <c r="U88" s="191">
        <v>2</v>
      </c>
      <c r="V88" s="16"/>
      <c r="W88" s="16"/>
      <c r="X88" s="191" t="s">
        <v>11</v>
      </c>
      <c r="Y88" s="191">
        <v>3</v>
      </c>
    </row>
    <row r="89" spans="1:25" ht="75" x14ac:dyDescent="0.25">
      <c r="A89" s="38" t="s">
        <v>2</v>
      </c>
      <c r="B89" s="82" t="s">
        <v>240</v>
      </c>
      <c r="C89" s="38">
        <v>1840</v>
      </c>
      <c r="D89" s="34" t="s">
        <v>712</v>
      </c>
      <c r="E89" s="36" t="s">
        <v>713</v>
      </c>
      <c r="F89" s="35"/>
      <c r="G89" s="35"/>
      <c r="H89" s="35"/>
      <c r="I89" s="35"/>
      <c r="J89" s="191" t="s">
        <v>11</v>
      </c>
      <c r="K89" s="191">
        <v>2</v>
      </c>
      <c r="L89" s="191" t="s">
        <v>11</v>
      </c>
      <c r="M89" s="191">
        <v>2</v>
      </c>
      <c r="N89" s="191" t="s">
        <v>11</v>
      </c>
      <c r="O89" s="191">
        <v>3</v>
      </c>
      <c r="P89" s="2"/>
      <c r="Q89" s="2"/>
      <c r="R89" s="191"/>
      <c r="S89" s="191"/>
      <c r="T89" s="191" t="s">
        <v>11</v>
      </c>
      <c r="U89" s="191">
        <v>2</v>
      </c>
      <c r="V89" s="16"/>
      <c r="W89" s="16"/>
      <c r="X89" s="191" t="s">
        <v>11</v>
      </c>
      <c r="Y89" s="191">
        <v>3</v>
      </c>
    </row>
    <row r="90" spans="1:25" ht="90" x14ac:dyDescent="0.25">
      <c r="A90" s="38" t="s">
        <v>2</v>
      </c>
      <c r="B90" s="82" t="s">
        <v>240</v>
      </c>
      <c r="C90" s="38">
        <v>1850</v>
      </c>
      <c r="D90" s="34" t="s">
        <v>714</v>
      </c>
      <c r="E90" s="36" t="s">
        <v>715</v>
      </c>
      <c r="F90" s="35"/>
      <c r="G90" s="35"/>
      <c r="H90" s="35"/>
      <c r="I90" s="35"/>
      <c r="J90" s="191" t="s">
        <v>11</v>
      </c>
      <c r="K90" s="191">
        <v>2</v>
      </c>
      <c r="L90" s="191" t="s">
        <v>11</v>
      </c>
      <c r="M90" s="191">
        <v>2</v>
      </c>
      <c r="N90" s="191" t="s">
        <v>11</v>
      </c>
      <c r="O90" s="191">
        <v>3</v>
      </c>
      <c r="P90" s="191" t="s">
        <v>11</v>
      </c>
      <c r="Q90" s="191">
        <v>0</v>
      </c>
      <c r="R90" s="191"/>
      <c r="S90" s="191"/>
      <c r="T90" s="191" t="s">
        <v>11</v>
      </c>
      <c r="U90" s="191">
        <v>2</v>
      </c>
      <c r="V90" s="16"/>
      <c r="W90" s="16"/>
      <c r="X90" s="191" t="s">
        <v>11</v>
      </c>
      <c r="Y90" s="191">
        <v>1</v>
      </c>
    </row>
    <row r="91" spans="1:25" ht="75" x14ac:dyDescent="0.25">
      <c r="A91" s="38" t="s">
        <v>2</v>
      </c>
      <c r="B91" s="82" t="s">
        <v>240</v>
      </c>
      <c r="C91" s="38">
        <v>1860</v>
      </c>
      <c r="D91" s="34" t="s">
        <v>716</v>
      </c>
      <c r="E91" s="36" t="s">
        <v>717</v>
      </c>
      <c r="F91" s="35"/>
      <c r="G91" s="35"/>
      <c r="H91" s="35"/>
      <c r="I91" s="35"/>
      <c r="J91" s="191" t="s">
        <v>11</v>
      </c>
      <c r="K91" s="191">
        <v>1</v>
      </c>
      <c r="L91" s="191" t="s">
        <v>11</v>
      </c>
      <c r="M91" s="191">
        <v>1</v>
      </c>
      <c r="N91" s="191" t="s">
        <v>11</v>
      </c>
      <c r="O91" s="191">
        <v>2</v>
      </c>
      <c r="P91" s="2"/>
      <c r="Q91" s="2"/>
      <c r="R91" s="191" t="s">
        <v>11</v>
      </c>
      <c r="S91" s="191">
        <v>1</v>
      </c>
      <c r="T91" s="191" t="s">
        <v>11</v>
      </c>
      <c r="U91" s="191">
        <v>2</v>
      </c>
      <c r="V91" s="16"/>
      <c r="W91" s="16"/>
      <c r="X91" s="191" t="s">
        <v>11</v>
      </c>
      <c r="Y91" s="191">
        <v>1</v>
      </c>
    </row>
    <row r="92" spans="1:25" ht="90" x14ac:dyDescent="0.25">
      <c r="A92" s="38" t="s">
        <v>2</v>
      </c>
      <c r="B92" s="82" t="s">
        <v>240</v>
      </c>
      <c r="C92" s="38">
        <v>1870</v>
      </c>
      <c r="D92" s="34" t="s">
        <v>718</v>
      </c>
      <c r="E92" s="36" t="s">
        <v>719</v>
      </c>
      <c r="F92" s="35"/>
      <c r="G92" s="35"/>
      <c r="H92" s="35"/>
      <c r="I92" s="35"/>
      <c r="J92" s="191" t="s">
        <v>11</v>
      </c>
      <c r="K92" s="191">
        <v>1</v>
      </c>
      <c r="L92" s="191" t="s">
        <v>11</v>
      </c>
      <c r="M92" s="191">
        <v>1</v>
      </c>
      <c r="N92" s="191" t="s">
        <v>11</v>
      </c>
      <c r="O92" s="191">
        <v>2</v>
      </c>
      <c r="P92" s="2"/>
      <c r="Q92" s="2"/>
      <c r="R92" s="191" t="s">
        <v>11</v>
      </c>
      <c r="S92" s="191">
        <v>1</v>
      </c>
      <c r="T92" s="191" t="s">
        <v>11</v>
      </c>
      <c r="U92" s="191">
        <v>2</v>
      </c>
      <c r="V92" s="16"/>
      <c r="W92" s="16"/>
      <c r="X92" s="191" t="s">
        <v>11</v>
      </c>
      <c r="Y92" s="191">
        <v>1</v>
      </c>
    </row>
    <row r="93" spans="1:25" ht="90" x14ac:dyDescent="0.25">
      <c r="A93" s="38" t="s">
        <v>2</v>
      </c>
      <c r="B93" s="82" t="s">
        <v>240</v>
      </c>
      <c r="C93" s="38">
        <v>1880</v>
      </c>
      <c r="D93" s="34" t="s">
        <v>720</v>
      </c>
      <c r="E93" s="36" t="s">
        <v>721</v>
      </c>
      <c r="F93" s="35"/>
      <c r="G93" s="35"/>
      <c r="H93" s="35"/>
      <c r="I93" s="35"/>
      <c r="J93" s="191" t="s">
        <v>11</v>
      </c>
      <c r="K93" s="191">
        <v>1</v>
      </c>
      <c r="L93" s="191" t="s">
        <v>11</v>
      </c>
      <c r="M93" s="191">
        <v>1</v>
      </c>
      <c r="N93" s="191" t="s">
        <v>11</v>
      </c>
      <c r="O93" s="191">
        <v>2</v>
      </c>
      <c r="P93" s="2"/>
      <c r="Q93" s="2"/>
      <c r="R93" s="191" t="s">
        <v>11</v>
      </c>
      <c r="S93" s="191">
        <v>1</v>
      </c>
      <c r="T93" s="191" t="s">
        <v>11</v>
      </c>
      <c r="U93" s="191">
        <v>2</v>
      </c>
      <c r="V93" s="16"/>
      <c r="W93" s="16"/>
      <c r="X93" s="191" t="s">
        <v>11</v>
      </c>
      <c r="Y93" s="191">
        <v>1</v>
      </c>
    </row>
    <row r="94" spans="1:25" ht="90" x14ac:dyDescent="0.25">
      <c r="A94" s="38" t="s">
        <v>2</v>
      </c>
      <c r="B94" s="82" t="s">
        <v>240</v>
      </c>
      <c r="C94" s="38">
        <v>1890</v>
      </c>
      <c r="D94" s="34" t="s">
        <v>722</v>
      </c>
      <c r="E94" s="36" t="s">
        <v>723</v>
      </c>
      <c r="F94" s="35"/>
      <c r="G94" s="35"/>
      <c r="H94" s="35"/>
      <c r="I94" s="35"/>
      <c r="J94" s="191" t="s">
        <v>11</v>
      </c>
      <c r="K94" s="191">
        <v>2</v>
      </c>
      <c r="L94" s="191" t="s">
        <v>11</v>
      </c>
      <c r="M94" s="191">
        <v>2</v>
      </c>
      <c r="N94" s="191" t="s">
        <v>11</v>
      </c>
      <c r="O94" s="191">
        <v>2</v>
      </c>
      <c r="P94" s="2"/>
      <c r="Q94" s="2"/>
      <c r="R94" s="191" t="s">
        <v>11</v>
      </c>
      <c r="S94" s="191">
        <v>1</v>
      </c>
      <c r="T94" s="191" t="s">
        <v>11</v>
      </c>
      <c r="U94" s="191">
        <v>2</v>
      </c>
      <c r="V94" s="16"/>
      <c r="W94" s="16"/>
      <c r="X94" s="191" t="s">
        <v>11</v>
      </c>
      <c r="Y94" s="191">
        <v>1</v>
      </c>
    </row>
    <row r="95" spans="1:25" ht="75" x14ac:dyDescent="0.25">
      <c r="A95" s="38" t="s">
        <v>2</v>
      </c>
      <c r="B95" s="82" t="s">
        <v>240</v>
      </c>
      <c r="C95" s="38">
        <v>1900</v>
      </c>
      <c r="D95" s="34" t="s">
        <v>724</v>
      </c>
      <c r="E95" s="36" t="s">
        <v>725</v>
      </c>
      <c r="F95" s="35"/>
      <c r="G95" s="35"/>
      <c r="H95" s="35"/>
      <c r="I95" s="35"/>
      <c r="J95" s="191" t="s">
        <v>11</v>
      </c>
      <c r="K95" s="191">
        <v>3</v>
      </c>
      <c r="L95" s="191" t="s">
        <v>11</v>
      </c>
      <c r="M95" s="191">
        <v>3</v>
      </c>
      <c r="N95" s="191" t="s">
        <v>11</v>
      </c>
      <c r="O95" s="191">
        <v>2</v>
      </c>
      <c r="P95" s="2"/>
      <c r="Q95" s="2"/>
      <c r="R95" s="191"/>
      <c r="S95" s="191"/>
      <c r="T95" s="2"/>
      <c r="U95" s="2"/>
      <c r="V95" s="191" t="s">
        <v>11</v>
      </c>
      <c r="W95" s="191">
        <v>3</v>
      </c>
      <c r="X95" s="191" t="s">
        <v>11</v>
      </c>
      <c r="Y95" s="191">
        <v>3</v>
      </c>
    </row>
    <row r="96" spans="1:25" ht="75" x14ac:dyDescent="0.25">
      <c r="A96" s="38" t="s">
        <v>2</v>
      </c>
      <c r="B96" s="82" t="s">
        <v>240</v>
      </c>
      <c r="C96" s="38">
        <v>1910</v>
      </c>
      <c r="D96" s="34" t="s">
        <v>726</v>
      </c>
      <c r="E96" s="36" t="s">
        <v>727</v>
      </c>
      <c r="F96" s="35"/>
      <c r="G96" s="35"/>
      <c r="H96" s="35"/>
      <c r="I96" s="35"/>
      <c r="J96" s="35"/>
      <c r="K96" s="35"/>
      <c r="L96" s="35"/>
      <c r="M96" s="35"/>
      <c r="N96" s="2"/>
      <c r="O96" s="2"/>
      <c r="P96" s="2"/>
      <c r="Q96" s="2"/>
      <c r="R96" s="191"/>
      <c r="S96" s="191"/>
      <c r="T96" s="2"/>
      <c r="U96" s="2"/>
      <c r="V96" s="16"/>
      <c r="W96" s="16"/>
      <c r="X96" s="191" t="s">
        <v>11</v>
      </c>
      <c r="Y96" s="191">
        <v>3</v>
      </c>
    </row>
    <row r="97" spans="1:25" ht="72.75" customHeight="1" x14ac:dyDescent="0.25">
      <c r="A97" s="38" t="s">
        <v>2</v>
      </c>
      <c r="B97" s="82" t="s">
        <v>240</v>
      </c>
      <c r="C97" s="38">
        <v>1920</v>
      </c>
      <c r="D97" s="34" t="s">
        <v>728</v>
      </c>
      <c r="E97" s="36" t="s">
        <v>729</v>
      </c>
      <c r="F97" s="35"/>
      <c r="G97" s="35"/>
      <c r="H97" s="35"/>
      <c r="I97" s="35"/>
      <c r="J97" s="191" t="s">
        <v>11</v>
      </c>
      <c r="K97" s="191">
        <v>2</v>
      </c>
      <c r="L97" s="191" t="s">
        <v>11</v>
      </c>
      <c r="M97" s="191">
        <v>2</v>
      </c>
      <c r="N97" s="191" t="s">
        <v>11</v>
      </c>
      <c r="O97" s="191">
        <v>3</v>
      </c>
      <c r="P97" s="2"/>
      <c r="Q97" s="2"/>
      <c r="R97" s="191" t="s">
        <v>11</v>
      </c>
      <c r="S97" s="191">
        <v>2</v>
      </c>
      <c r="T97" s="2"/>
      <c r="U97" s="2"/>
      <c r="V97" s="16"/>
      <c r="W97" s="16"/>
      <c r="X97" s="191" t="s">
        <v>11</v>
      </c>
      <c r="Y97" s="191">
        <v>3</v>
      </c>
    </row>
    <row r="98" spans="1:25" ht="75" x14ac:dyDescent="0.25">
      <c r="A98" s="38" t="s">
        <v>2</v>
      </c>
      <c r="B98" s="82" t="s">
        <v>240</v>
      </c>
      <c r="C98" s="38">
        <v>1930</v>
      </c>
      <c r="D98" s="34" t="s">
        <v>730</v>
      </c>
      <c r="E98" s="36" t="s">
        <v>731</v>
      </c>
      <c r="F98" s="35"/>
      <c r="G98" s="35"/>
      <c r="H98" s="35"/>
      <c r="I98" s="35"/>
      <c r="J98" s="191" t="s">
        <v>11</v>
      </c>
      <c r="K98" s="191">
        <v>2</v>
      </c>
      <c r="L98" s="191" t="s">
        <v>11</v>
      </c>
      <c r="M98" s="191">
        <v>2</v>
      </c>
      <c r="N98" s="191" t="s">
        <v>11</v>
      </c>
      <c r="O98" s="191">
        <v>3</v>
      </c>
      <c r="P98" s="2"/>
      <c r="Q98" s="2"/>
      <c r="R98" s="191"/>
      <c r="S98" s="191"/>
      <c r="T98" s="2"/>
      <c r="U98" s="2"/>
      <c r="V98" s="16"/>
      <c r="W98" s="16"/>
      <c r="X98" s="191" t="s">
        <v>11</v>
      </c>
      <c r="Y98" s="191">
        <v>3</v>
      </c>
    </row>
    <row r="99" spans="1:25" ht="75" x14ac:dyDescent="0.25">
      <c r="A99" s="38" t="s">
        <v>2</v>
      </c>
      <c r="B99" s="82" t="s">
        <v>240</v>
      </c>
      <c r="C99" s="38">
        <v>1940</v>
      </c>
      <c r="D99" s="34" t="s">
        <v>732</v>
      </c>
      <c r="E99" s="36" t="s">
        <v>733</v>
      </c>
      <c r="F99" s="35"/>
      <c r="G99" s="35"/>
      <c r="H99" s="35"/>
      <c r="I99" s="35"/>
      <c r="J99" s="191" t="s">
        <v>11</v>
      </c>
      <c r="K99" s="191">
        <v>2</v>
      </c>
      <c r="L99" s="191" t="s">
        <v>11</v>
      </c>
      <c r="M99" s="191">
        <v>2</v>
      </c>
      <c r="N99" s="191" t="s">
        <v>11</v>
      </c>
      <c r="O99" s="191">
        <v>3</v>
      </c>
      <c r="P99" s="2"/>
      <c r="Q99" s="2"/>
      <c r="R99" s="191"/>
      <c r="S99" s="191"/>
      <c r="T99" s="191" t="s">
        <v>11</v>
      </c>
      <c r="U99" s="191">
        <v>2</v>
      </c>
      <c r="V99" s="16"/>
      <c r="W99" s="16"/>
      <c r="X99" s="191" t="s">
        <v>11</v>
      </c>
      <c r="Y99" s="191">
        <v>3</v>
      </c>
    </row>
    <row r="100" spans="1:25" ht="90" x14ac:dyDescent="0.25">
      <c r="A100" s="38" t="s">
        <v>2</v>
      </c>
      <c r="B100" s="82" t="s">
        <v>240</v>
      </c>
      <c r="C100" s="38">
        <v>1950</v>
      </c>
      <c r="D100" s="34" t="s">
        <v>734</v>
      </c>
      <c r="E100" s="36" t="s">
        <v>735</v>
      </c>
      <c r="F100" s="35"/>
      <c r="G100" s="35"/>
      <c r="H100" s="35"/>
      <c r="I100" s="35"/>
      <c r="J100" s="191" t="s">
        <v>11</v>
      </c>
      <c r="K100" s="191">
        <v>2</v>
      </c>
      <c r="L100" s="191" t="s">
        <v>11</v>
      </c>
      <c r="M100" s="191">
        <v>2</v>
      </c>
      <c r="N100" s="191" t="s">
        <v>11</v>
      </c>
      <c r="O100" s="191">
        <v>3</v>
      </c>
      <c r="P100" s="191" t="s">
        <v>11</v>
      </c>
      <c r="Q100" s="191">
        <v>0</v>
      </c>
      <c r="R100" s="191" t="s">
        <v>11</v>
      </c>
      <c r="S100" s="191">
        <v>1</v>
      </c>
      <c r="T100" s="191" t="s">
        <v>11</v>
      </c>
      <c r="U100" s="191">
        <v>2</v>
      </c>
      <c r="V100" s="191" t="s">
        <v>11</v>
      </c>
      <c r="W100" s="191">
        <v>3</v>
      </c>
      <c r="X100" s="191" t="s">
        <v>11</v>
      </c>
      <c r="Y100" s="191">
        <v>1</v>
      </c>
    </row>
    <row r="101" spans="1:25" ht="60" x14ac:dyDescent="0.25">
      <c r="A101" s="38" t="s">
        <v>2</v>
      </c>
      <c r="B101" s="82" t="s">
        <v>240</v>
      </c>
      <c r="C101" s="38">
        <v>1960</v>
      </c>
      <c r="D101" s="34" t="s">
        <v>736</v>
      </c>
      <c r="E101" s="36" t="s">
        <v>737</v>
      </c>
      <c r="F101" s="35"/>
      <c r="G101" s="35"/>
      <c r="H101" s="35"/>
      <c r="I101" s="35"/>
      <c r="J101" s="35"/>
      <c r="K101" s="35"/>
      <c r="L101" s="35"/>
      <c r="M101" s="35"/>
      <c r="N101" s="16"/>
      <c r="O101" s="16"/>
      <c r="P101" s="2"/>
      <c r="Q101" s="2"/>
      <c r="R101" s="191"/>
      <c r="S101" s="191"/>
      <c r="T101" s="2"/>
      <c r="U101" s="2"/>
      <c r="V101" s="2"/>
      <c r="W101" s="16"/>
      <c r="X101" s="191" t="s">
        <v>11</v>
      </c>
      <c r="Y101" s="191">
        <v>3</v>
      </c>
    </row>
    <row r="102" spans="1:25" ht="90" x14ac:dyDescent="0.25">
      <c r="A102" s="38" t="s">
        <v>2</v>
      </c>
      <c r="B102" s="82" t="s">
        <v>240</v>
      </c>
      <c r="C102" s="38">
        <v>1970</v>
      </c>
      <c r="D102" s="34" t="s">
        <v>738</v>
      </c>
      <c r="E102" s="36" t="s">
        <v>739</v>
      </c>
      <c r="F102" s="35"/>
      <c r="G102" s="35"/>
      <c r="H102" s="35"/>
      <c r="I102" s="35"/>
      <c r="J102" s="191" t="s">
        <v>11</v>
      </c>
      <c r="K102" s="191">
        <v>2</v>
      </c>
      <c r="L102" s="191" t="s">
        <v>11</v>
      </c>
      <c r="M102" s="191">
        <v>2</v>
      </c>
      <c r="N102" s="191" t="s">
        <v>11</v>
      </c>
      <c r="O102" s="191">
        <v>3</v>
      </c>
      <c r="P102" s="2"/>
      <c r="Q102" s="2"/>
      <c r="R102" s="191"/>
      <c r="S102" s="191"/>
      <c r="T102" s="191" t="s">
        <v>11</v>
      </c>
      <c r="U102" s="191">
        <v>2</v>
      </c>
      <c r="V102" s="191" t="s">
        <v>11</v>
      </c>
      <c r="W102" s="191">
        <v>3</v>
      </c>
      <c r="X102" s="191" t="s">
        <v>11</v>
      </c>
      <c r="Y102" s="191">
        <v>3</v>
      </c>
    </row>
    <row r="103" spans="1:25" ht="75" x14ac:dyDescent="0.25">
      <c r="A103" s="38" t="s">
        <v>2</v>
      </c>
      <c r="B103" s="82" t="s">
        <v>240</v>
      </c>
      <c r="C103" s="38">
        <v>1980</v>
      </c>
      <c r="D103" s="34" t="s">
        <v>740</v>
      </c>
      <c r="E103" s="36" t="s">
        <v>741</v>
      </c>
      <c r="F103" s="35"/>
      <c r="G103" s="35"/>
      <c r="H103" s="35"/>
      <c r="I103" s="35"/>
      <c r="J103" s="191" t="s">
        <v>11</v>
      </c>
      <c r="K103" s="191">
        <v>2</v>
      </c>
      <c r="L103" s="191" t="s">
        <v>11</v>
      </c>
      <c r="M103" s="191">
        <v>2</v>
      </c>
      <c r="N103" s="191" t="s">
        <v>11</v>
      </c>
      <c r="O103" s="191">
        <v>3</v>
      </c>
      <c r="P103" s="191" t="s">
        <v>11</v>
      </c>
      <c r="Q103" s="191">
        <v>1</v>
      </c>
      <c r="R103" s="191"/>
      <c r="S103" s="191"/>
      <c r="T103" s="2"/>
      <c r="U103" s="2"/>
      <c r="V103" s="2"/>
      <c r="W103" s="16"/>
      <c r="X103" s="191" t="s">
        <v>11</v>
      </c>
      <c r="Y103" s="191">
        <v>3</v>
      </c>
    </row>
    <row r="104" spans="1:25" ht="90" x14ac:dyDescent="0.25">
      <c r="A104" s="38" t="s">
        <v>2</v>
      </c>
      <c r="B104" s="82" t="s">
        <v>240</v>
      </c>
      <c r="C104" s="38">
        <v>1990</v>
      </c>
      <c r="D104" s="34" t="s">
        <v>742</v>
      </c>
      <c r="E104" s="36" t="s">
        <v>743</v>
      </c>
      <c r="F104" s="35"/>
      <c r="G104" s="35"/>
      <c r="H104" s="35"/>
      <c r="I104" s="35"/>
      <c r="J104" s="191" t="s">
        <v>11</v>
      </c>
      <c r="K104" s="191">
        <v>1</v>
      </c>
      <c r="L104" s="191" t="s">
        <v>11</v>
      </c>
      <c r="M104" s="191">
        <v>1</v>
      </c>
      <c r="N104" s="191" t="s">
        <v>11</v>
      </c>
      <c r="O104" s="191">
        <v>3</v>
      </c>
      <c r="P104" s="2"/>
      <c r="Q104" s="2"/>
      <c r="R104" s="191" t="s">
        <v>11</v>
      </c>
      <c r="S104" s="191">
        <v>3</v>
      </c>
      <c r="T104" s="2"/>
      <c r="U104" s="2"/>
      <c r="V104" s="191" t="s">
        <v>11</v>
      </c>
      <c r="W104" s="191">
        <v>2</v>
      </c>
      <c r="X104" s="191" t="s">
        <v>11</v>
      </c>
      <c r="Y104" s="191">
        <v>2</v>
      </c>
    </row>
    <row r="105" spans="1:25" ht="75" x14ac:dyDescent="0.25">
      <c r="A105" s="38" t="s">
        <v>2</v>
      </c>
      <c r="B105" s="82" t="s">
        <v>240</v>
      </c>
      <c r="C105" s="38">
        <v>2000</v>
      </c>
      <c r="D105" s="34" t="s">
        <v>744</v>
      </c>
      <c r="E105" s="36" t="s">
        <v>745</v>
      </c>
      <c r="F105" s="35"/>
      <c r="G105" s="35"/>
      <c r="H105" s="35"/>
      <c r="I105" s="35"/>
      <c r="J105" s="191" t="s">
        <v>11</v>
      </c>
      <c r="K105" s="191">
        <v>2</v>
      </c>
      <c r="L105" s="191" t="s">
        <v>11</v>
      </c>
      <c r="M105" s="191">
        <v>2</v>
      </c>
      <c r="N105" s="191" t="s">
        <v>11</v>
      </c>
      <c r="O105" s="191">
        <v>3</v>
      </c>
      <c r="P105" s="2"/>
      <c r="Q105" s="2"/>
      <c r="R105" s="191" t="s">
        <v>11</v>
      </c>
      <c r="S105" s="191">
        <v>2</v>
      </c>
      <c r="T105" s="2"/>
      <c r="U105" s="2"/>
      <c r="V105" s="2"/>
      <c r="W105" s="16"/>
      <c r="X105" s="191" t="s">
        <v>11</v>
      </c>
      <c r="Y105" s="191">
        <v>3</v>
      </c>
    </row>
    <row r="106" spans="1:25" ht="75" x14ac:dyDescent="0.25">
      <c r="A106" s="38" t="s">
        <v>2</v>
      </c>
      <c r="B106" s="82" t="s">
        <v>240</v>
      </c>
      <c r="C106" s="38">
        <v>2010</v>
      </c>
      <c r="D106" s="34" t="s">
        <v>746</v>
      </c>
      <c r="E106" s="36" t="s">
        <v>747</v>
      </c>
      <c r="F106" s="35"/>
      <c r="G106" s="35"/>
      <c r="H106" s="35"/>
      <c r="I106" s="35"/>
      <c r="J106" s="191" t="s">
        <v>11</v>
      </c>
      <c r="K106" s="191">
        <v>2</v>
      </c>
      <c r="L106" s="191" t="s">
        <v>11</v>
      </c>
      <c r="M106" s="191">
        <v>2</v>
      </c>
      <c r="N106" s="191" t="s">
        <v>11</v>
      </c>
      <c r="O106" s="191">
        <v>3</v>
      </c>
      <c r="P106" s="2"/>
      <c r="Q106" s="2"/>
      <c r="R106" s="191" t="s">
        <v>11</v>
      </c>
      <c r="S106" s="191">
        <v>3</v>
      </c>
      <c r="T106" s="2"/>
      <c r="U106" s="2"/>
      <c r="V106" s="2"/>
      <c r="W106" s="16"/>
      <c r="X106" s="191" t="s">
        <v>11</v>
      </c>
      <c r="Y106" s="191">
        <v>3</v>
      </c>
    </row>
    <row r="107" spans="1:25" ht="75" x14ac:dyDescent="0.25">
      <c r="A107" s="38" t="s">
        <v>2</v>
      </c>
      <c r="B107" s="82" t="s">
        <v>240</v>
      </c>
      <c r="C107" s="38">
        <v>2020</v>
      </c>
      <c r="D107" s="34" t="s">
        <v>748</v>
      </c>
      <c r="E107" s="36" t="s">
        <v>749</v>
      </c>
      <c r="F107" s="35"/>
      <c r="G107" s="35"/>
      <c r="H107" s="35"/>
      <c r="I107" s="35"/>
      <c r="J107" s="191" t="s">
        <v>11</v>
      </c>
      <c r="K107" s="191">
        <v>1</v>
      </c>
      <c r="L107" s="191" t="s">
        <v>11</v>
      </c>
      <c r="M107" s="191">
        <v>1</v>
      </c>
      <c r="N107" s="191" t="s">
        <v>11</v>
      </c>
      <c r="O107" s="191">
        <v>3</v>
      </c>
      <c r="P107" s="2"/>
      <c r="Q107" s="2"/>
      <c r="R107" s="191" t="s">
        <v>11</v>
      </c>
      <c r="S107" s="191">
        <v>2</v>
      </c>
      <c r="T107" s="2"/>
      <c r="U107" s="2"/>
      <c r="V107" s="2"/>
      <c r="W107" s="16"/>
      <c r="X107" s="191" t="s">
        <v>11</v>
      </c>
      <c r="Y107" s="191">
        <v>3</v>
      </c>
    </row>
    <row r="108" spans="1:25" ht="90" x14ac:dyDescent="0.25">
      <c r="A108" s="38" t="s">
        <v>2</v>
      </c>
      <c r="B108" s="82" t="s">
        <v>240</v>
      </c>
      <c r="C108" s="38">
        <v>2030</v>
      </c>
      <c r="D108" s="34" t="s">
        <v>750</v>
      </c>
      <c r="E108" s="36" t="s">
        <v>751</v>
      </c>
      <c r="F108" s="35"/>
      <c r="G108" s="35"/>
      <c r="H108" s="35"/>
      <c r="I108" s="35"/>
      <c r="J108" s="191" t="s">
        <v>11</v>
      </c>
      <c r="K108" s="191">
        <v>2</v>
      </c>
      <c r="L108" s="191" t="s">
        <v>11</v>
      </c>
      <c r="M108" s="191">
        <v>2</v>
      </c>
      <c r="N108" s="191" t="s">
        <v>11</v>
      </c>
      <c r="O108" s="191">
        <v>3</v>
      </c>
      <c r="P108" s="2"/>
      <c r="Q108" s="2"/>
      <c r="R108" s="191" t="s">
        <v>11</v>
      </c>
      <c r="S108" s="191">
        <v>2</v>
      </c>
      <c r="T108" s="2"/>
      <c r="U108" s="2"/>
      <c r="V108" s="2"/>
      <c r="W108" s="16"/>
      <c r="X108" s="191" t="s">
        <v>11</v>
      </c>
      <c r="Y108" s="191">
        <v>3</v>
      </c>
    </row>
    <row r="109" spans="1:25" ht="75" x14ac:dyDescent="0.25">
      <c r="A109" s="38" t="s">
        <v>2</v>
      </c>
      <c r="B109" s="82" t="s">
        <v>240</v>
      </c>
      <c r="C109" s="38">
        <v>2040</v>
      </c>
      <c r="D109" s="34" t="s">
        <v>752</v>
      </c>
      <c r="E109" s="36" t="s">
        <v>753</v>
      </c>
      <c r="F109" s="35"/>
      <c r="G109" s="35"/>
      <c r="H109" s="35"/>
      <c r="I109" s="35"/>
      <c r="J109" s="191" t="s">
        <v>11</v>
      </c>
      <c r="K109" s="191">
        <v>2</v>
      </c>
      <c r="L109" s="191" t="s">
        <v>11</v>
      </c>
      <c r="M109" s="191">
        <v>2</v>
      </c>
      <c r="N109" s="191" t="s">
        <v>11</v>
      </c>
      <c r="O109" s="191">
        <v>3</v>
      </c>
      <c r="P109" s="2"/>
      <c r="Q109" s="2"/>
      <c r="R109" s="191" t="s">
        <v>11</v>
      </c>
      <c r="S109" s="191">
        <v>2</v>
      </c>
      <c r="T109" s="2"/>
      <c r="U109" s="2"/>
      <c r="V109" s="2"/>
      <c r="W109" s="16"/>
      <c r="X109" s="191" t="s">
        <v>11</v>
      </c>
      <c r="Y109" s="191">
        <v>2</v>
      </c>
    </row>
    <row r="110" spans="1:25" ht="75" x14ac:dyDescent="0.25">
      <c r="A110" s="38" t="s">
        <v>2</v>
      </c>
      <c r="B110" s="82" t="s">
        <v>240</v>
      </c>
      <c r="C110" s="38">
        <v>2050</v>
      </c>
      <c r="D110" s="34" t="s">
        <v>754</v>
      </c>
      <c r="E110" s="36" t="s">
        <v>755</v>
      </c>
      <c r="F110" s="35"/>
      <c r="G110" s="35"/>
      <c r="H110" s="35"/>
      <c r="I110" s="35"/>
      <c r="J110" s="191" t="s">
        <v>11</v>
      </c>
      <c r="K110" s="191">
        <v>2</v>
      </c>
      <c r="L110" s="191" t="s">
        <v>11</v>
      </c>
      <c r="M110" s="191">
        <v>2</v>
      </c>
      <c r="N110" s="191" t="s">
        <v>11</v>
      </c>
      <c r="O110" s="191">
        <v>3</v>
      </c>
      <c r="P110" s="2"/>
      <c r="Q110" s="2"/>
      <c r="R110" s="191"/>
      <c r="S110" s="191"/>
      <c r="T110" s="2"/>
      <c r="U110" s="2"/>
      <c r="V110" s="2"/>
      <c r="W110" s="16"/>
      <c r="X110" s="191" t="s">
        <v>11</v>
      </c>
      <c r="Y110" s="191">
        <v>3</v>
      </c>
    </row>
    <row r="111" spans="1:25" ht="90" x14ac:dyDescent="0.25">
      <c r="A111" s="38" t="s">
        <v>2</v>
      </c>
      <c r="B111" s="82" t="s">
        <v>240</v>
      </c>
      <c r="C111" s="38">
        <v>2060</v>
      </c>
      <c r="D111" s="34" t="s">
        <v>756</v>
      </c>
      <c r="E111" s="36" t="s">
        <v>757</v>
      </c>
      <c r="F111" s="35"/>
      <c r="G111" s="35"/>
      <c r="H111" s="35"/>
      <c r="I111" s="35"/>
      <c r="J111" s="191" t="s">
        <v>11</v>
      </c>
      <c r="K111" s="191">
        <v>2</v>
      </c>
      <c r="L111" s="191" t="s">
        <v>11</v>
      </c>
      <c r="M111" s="191">
        <v>2</v>
      </c>
      <c r="N111" s="191" t="s">
        <v>11</v>
      </c>
      <c r="O111" s="191">
        <v>2</v>
      </c>
      <c r="P111" s="2"/>
      <c r="Q111" s="2"/>
      <c r="R111" s="191" t="s">
        <v>11</v>
      </c>
      <c r="S111" s="191">
        <v>1</v>
      </c>
      <c r="T111" s="191" t="s">
        <v>11</v>
      </c>
      <c r="U111" s="191">
        <v>2</v>
      </c>
      <c r="V111" s="16"/>
      <c r="W111" s="16"/>
      <c r="X111" s="191" t="s">
        <v>11</v>
      </c>
      <c r="Y111" s="191">
        <v>1</v>
      </c>
    </row>
    <row r="112" spans="1:25" ht="75" x14ac:dyDescent="0.25">
      <c r="A112" s="38" t="s">
        <v>2</v>
      </c>
      <c r="B112" s="82" t="s">
        <v>240</v>
      </c>
      <c r="C112" s="38">
        <v>2070</v>
      </c>
      <c r="D112" s="34" t="s">
        <v>758</v>
      </c>
      <c r="E112" s="36" t="s">
        <v>759</v>
      </c>
      <c r="F112" s="35"/>
      <c r="G112" s="35"/>
      <c r="H112" s="35"/>
      <c r="I112" s="35"/>
      <c r="J112" s="191" t="s">
        <v>11</v>
      </c>
      <c r="K112" s="191">
        <v>2</v>
      </c>
      <c r="L112" s="191" t="s">
        <v>11</v>
      </c>
      <c r="M112" s="191">
        <v>2</v>
      </c>
      <c r="N112" s="191" t="s">
        <v>11</v>
      </c>
      <c r="O112" s="191">
        <v>3</v>
      </c>
      <c r="P112" s="191" t="s">
        <v>11</v>
      </c>
      <c r="Q112" s="191">
        <v>1</v>
      </c>
      <c r="R112" s="191" t="s">
        <v>11</v>
      </c>
      <c r="S112" s="191">
        <v>2</v>
      </c>
      <c r="T112" s="191" t="s">
        <v>11</v>
      </c>
      <c r="U112" s="191">
        <v>1</v>
      </c>
      <c r="V112" s="191" t="s">
        <v>11</v>
      </c>
      <c r="W112" s="191">
        <v>3</v>
      </c>
      <c r="X112" s="191" t="s">
        <v>11</v>
      </c>
      <c r="Y112" s="191">
        <v>3</v>
      </c>
    </row>
    <row r="113" spans="1:25" ht="90" x14ac:dyDescent="0.25">
      <c r="A113" s="38" t="s">
        <v>2</v>
      </c>
      <c r="B113" s="82" t="s">
        <v>240</v>
      </c>
      <c r="C113" s="38">
        <v>2080</v>
      </c>
      <c r="D113" s="34" t="s">
        <v>760</v>
      </c>
      <c r="E113" s="36" t="s">
        <v>761</v>
      </c>
      <c r="F113" s="35"/>
      <c r="G113" s="35"/>
      <c r="H113" s="35"/>
      <c r="I113" s="35"/>
      <c r="J113" s="191" t="s">
        <v>11</v>
      </c>
      <c r="K113" s="191">
        <v>2</v>
      </c>
      <c r="L113" s="191" t="s">
        <v>11</v>
      </c>
      <c r="M113" s="191">
        <v>2</v>
      </c>
      <c r="N113" s="191" t="s">
        <v>11</v>
      </c>
      <c r="O113" s="191">
        <v>3</v>
      </c>
      <c r="P113" s="191" t="s">
        <v>11</v>
      </c>
      <c r="Q113" s="191">
        <v>1</v>
      </c>
      <c r="R113" s="191"/>
      <c r="S113" s="191"/>
      <c r="T113" s="2"/>
      <c r="U113" s="2"/>
      <c r="V113" s="2"/>
      <c r="W113" s="16"/>
      <c r="X113" s="191" t="s">
        <v>11</v>
      </c>
      <c r="Y113" s="191">
        <v>3</v>
      </c>
    </row>
    <row r="114" spans="1:25" ht="75" x14ac:dyDescent="0.25">
      <c r="A114" s="38" t="s">
        <v>2</v>
      </c>
      <c r="B114" s="82" t="s">
        <v>240</v>
      </c>
      <c r="C114" s="38">
        <v>2090</v>
      </c>
      <c r="D114" s="34" t="s">
        <v>762</v>
      </c>
      <c r="E114" s="36" t="s">
        <v>763</v>
      </c>
      <c r="F114" s="35"/>
      <c r="G114" s="35"/>
      <c r="H114" s="35"/>
      <c r="I114" s="35"/>
      <c r="J114" s="191" t="s">
        <v>11</v>
      </c>
      <c r="K114" s="191">
        <v>1</v>
      </c>
      <c r="L114" s="191" t="s">
        <v>11</v>
      </c>
      <c r="M114" s="191">
        <v>1</v>
      </c>
      <c r="N114" s="191" t="s">
        <v>11</v>
      </c>
      <c r="O114" s="191">
        <v>3</v>
      </c>
      <c r="P114" s="2"/>
      <c r="Q114" s="2"/>
      <c r="R114" s="191"/>
      <c r="S114" s="191"/>
      <c r="T114" s="2"/>
      <c r="U114" s="2"/>
      <c r="V114" s="2"/>
      <c r="W114" s="16"/>
      <c r="X114" s="191" t="s">
        <v>11</v>
      </c>
      <c r="Y114" s="191">
        <v>3</v>
      </c>
    </row>
    <row r="115" spans="1:25" ht="90" x14ac:dyDescent="0.25">
      <c r="A115" s="38" t="s">
        <v>2</v>
      </c>
      <c r="B115" s="82" t="s">
        <v>240</v>
      </c>
      <c r="C115" s="38">
        <v>2100</v>
      </c>
      <c r="D115" s="34" t="s">
        <v>764</v>
      </c>
      <c r="E115" s="36" t="s">
        <v>765</v>
      </c>
      <c r="F115" s="35"/>
      <c r="G115" s="35"/>
      <c r="H115" s="35"/>
      <c r="I115" s="35"/>
      <c r="J115" s="191" t="s">
        <v>11</v>
      </c>
      <c r="K115" s="191">
        <v>2</v>
      </c>
      <c r="L115" s="191" t="s">
        <v>11</v>
      </c>
      <c r="M115" s="191">
        <v>2</v>
      </c>
      <c r="N115" s="191" t="s">
        <v>11</v>
      </c>
      <c r="O115" s="191">
        <v>3</v>
      </c>
      <c r="P115" s="2"/>
      <c r="Q115" s="2"/>
      <c r="R115" s="191" t="s">
        <v>11</v>
      </c>
      <c r="S115" s="191">
        <v>2</v>
      </c>
      <c r="T115" s="191" t="s">
        <v>11</v>
      </c>
      <c r="U115" s="191">
        <v>2</v>
      </c>
      <c r="V115" s="16"/>
      <c r="W115" s="16"/>
      <c r="X115" s="191" t="s">
        <v>11</v>
      </c>
      <c r="Y115" s="191">
        <v>3</v>
      </c>
    </row>
    <row r="116" spans="1:25" ht="60" x14ac:dyDescent="0.25">
      <c r="A116" s="38" t="s">
        <v>2</v>
      </c>
      <c r="B116" s="82" t="s">
        <v>240</v>
      </c>
      <c r="C116" s="38">
        <v>2110</v>
      </c>
      <c r="D116" s="34" t="s">
        <v>766</v>
      </c>
      <c r="E116" s="36" t="s">
        <v>767</v>
      </c>
      <c r="F116" s="35"/>
      <c r="G116" s="35"/>
      <c r="H116" s="35"/>
      <c r="I116" s="35"/>
      <c r="J116" s="191" t="s">
        <v>11</v>
      </c>
      <c r="K116" s="191">
        <v>2</v>
      </c>
      <c r="L116" s="191" t="s">
        <v>11</v>
      </c>
      <c r="M116" s="191">
        <v>2</v>
      </c>
      <c r="N116" s="191" t="s">
        <v>11</v>
      </c>
      <c r="O116" s="191">
        <v>3</v>
      </c>
      <c r="P116" s="2"/>
      <c r="Q116" s="2"/>
      <c r="R116" s="191" t="s">
        <v>11</v>
      </c>
      <c r="S116" s="191">
        <v>2</v>
      </c>
      <c r="T116" s="191" t="s">
        <v>11</v>
      </c>
      <c r="U116" s="191">
        <v>1</v>
      </c>
      <c r="V116" s="16"/>
      <c r="W116" s="16"/>
      <c r="X116" s="191" t="s">
        <v>11</v>
      </c>
      <c r="Y116" s="191">
        <v>3</v>
      </c>
    </row>
    <row r="117" spans="1:25" ht="75" x14ac:dyDescent="0.25">
      <c r="A117" s="38" t="s">
        <v>2</v>
      </c>
      <c r="B117" s="82" t="s">
        <v>240</v>
      </c>
      <c r="C117" s="38">
        <v>2120</v>
      </c>
      <c r="D117" s="34" t="s">
        <v>768</v>
      </c>
      <c r="E117" s="36" t="s">
        <v>769</v>
      </c>
      <c r="F117" s="35"/>
      <c r="G117" s="35"/>
      <c r="H117" s="35"/>
      <c r="I117" s="35"/>
      <c r="J117" s="191" t="s">
        <v>11</v>
      </c>
      <c r="K117" s="191">
        <v>1</v>
      </c>
      <c r="L117" s="191" t="s">
        <v>11</v>
      </c>
      <c r="M117" s="191">
        <v>1</v>
      </c>
      <c r="N117" s="191" t="s">
        <v>11</v>
      </c>
      <c r="O117" s="191">
        <v>3</v>
      </c>
      <c r="P117" s="2"/>
      <c r="Q117" s="2"/>
      <c r="R117" s="191"/>
      <c r="S117" s="191"/>
      <c r="T117" s="191" t="s">
        <v>11</v>
      </c>
      <c r="U117" s="191">
        <v>2</v>
      </c>
      <c r="V117" s="191" t="s">
        <v>11</v>
      </c>
      <c r="W117" s="191">
        <v>3</v>
      </c>
      <c r="X117" s="191" t="s">
        <v>11</v>
      </c>
      <c r="Y117" s="191">
        <v>3</v>
      </c>
    </row>
    <row r="118" spans="1:25" ht="75" x14ac:dyDescent="0.25">
      <c r="A118" s="38" t="s">
        <v>2</v>
      </c>
      <c r="B118" s="82" t="s">
        <v>240</v>
      </c>
      <c r="C118" s="38">
        <v>2130</v>
      </c>
      <c r="D118" s="34" t="s">
        <v>770</v>
      </c>
      <c r="E118" s="36" t="s">
        <v>771</v>
      </c>
      <c r="F118" s="35"/>
      <c r="G118" s="35"/>
      <c r="H118" s="35"/>
      <c r="I118" s="35"/>
      <c r="J118" s="191" t="s">
        <v>11</v>
      </c>
      <c r="K118" s="191">
        <v>2</v>
      </c>
      <c r="L118" s="191" t="s">
        <v>11</v>
      </c>
      <c r="M118" s="191">
        <v>2</v>
      </c>
      <c r="N118" s="191" t="s">
        <v>11</v>
      </c>
      <c r="O118" s="191">
        <v>3</v>
      </c>
      <c r="P118" s="2"/>
      <c r="Q118" s="2"/>
      <c r="R118" s="191" t="s">
        <v>11</v>
      </c>
      <c r="S118" s="191">
        <v>1</v>
      </c>
      <c r="T118" s="191" t="s">
        <v>11</v>
      </c>
      <c r="U118" s="191">
        <v>1</v>
      </c>
      <c r="V118" s="16"/>
      <c r="W118" s="16"/>
      <c r="X118" s="191" t="s">
        <v>11</v>
      </c>
      <c r="Y118" s="191">
        <v>3</v>
      </c>
    </row>
    <row r="119" spans="1:25" ht="75" x14ac:dyDescent="0.25">
      <c r="A119" s="38" t="s">
        <v>2</v>
      </c>
      <c r="B119" s="82" t="s">
        <v>240</v>
      </c>
      <c r="C119" s="38">
        <v>2140</v>
      </c>
      <c r="D119" s="34" t="s">
        <v>772</v>
      </c>
      <c r="E119" s="36" t="s">
        <v>773</v>
      </c>
      <c r="F119" s="35"/>
      <c r="G119" s="35"/>
      <c r="H119" s="35"/>
      <c r="I119" s="35"/>
      <c r="J119" s="191" t="s">
        <v>11</v>
      </c>
      <c r="K119" s="191">
        <v>3</v>
      </c>
      <c r="L119" s="191" t="s">
        <v>11</v>
      </c>
      <c r="M119" s="191">
        <v>3</v>
      </c>
      <c r="N119" s="191" t="s">
        <v>11</v>
      </c>
      <c r="O119" s="191">
        <v>3</v>
      </c>
      <c r="P119" s="2"/>
      <c r="Q119" s="2"/>
      <c r="R119" s="191" t="s">
        <v>11</v>
      </c>
      <c r="S119" s="191">
        <v>3</v>
      </c>
      <c r="T119" s="191" t="s">
        <v>11</v>
      </c>
      <c r="U119" s="191">
        <v>1</v>
      </c>
      <c r="V119" s="16"/>
      <c r="W119" s="16"/>
      <c r="X119" s="191" t="s">
        <v>11</v>
      </c>
      <c r="Y119" s="191">
        <v>3</v>
      </c>
    </row>
    <row r="120" spans="1:25" ht="90" x14ac:dyDescent="0.25">
      <c r="A120" s="38" t="s">
        <v>2</v>
      </c>
      <c r="B120" s="82" t="s">
        <v>240</v>
      </c>
      <c r="C120" s="38">
        <v>2150</v>
      </c>
      <c r="D120" s="34" t="s">
        <v>774</v>
      </c>
      <c r="E120" s="36" t="s">
        <v>775</v>
      </c>
      <c r="F120" s="35"/>
      <c r="G120" s="35"/>
      <c r="H120" s="35"/>
      <c r="I120" s="35"/>
      <c r="J120" s="191" t="s">
        <v>11</v>
      </c>
      <c r="K120" s="191">
        <v>3</v>
      </c>
      <c r="L120" s="191" t="s">
        <v>11</v>
      </c>
      <c r="M120" s="191">
        <v>3</v>
      </c>
      <c r="N120" s="191" t="s">
        <v>11</v>
      </c>
      <c r="O120" s="191">
        <v>2</v>
      </c>
      <c r="P120" s="2"/>
      <c r="Q120" s="2"/>
      <c r="R120" s="191"/>
      <c r="S120" s="191"/>
      <c r="T120" s="191" t="s">
        <v>11</v>
      </c>
      <c r="U120" s="191">
        <v>1</v>
      </c>
      <c r="V120" s="16"/>
      <c r="W120" s="16"/>
      <c r="X120" s="191" t="s">
        <v>11</v>
      </c>
      <c r="Y120" s="191">
        <v>3</v>
      </c>
    </row>
    <row r="121" spans="1:25" ht="120" x14ac:dyDescent="0.25">
      <c r="A121" s="38" t="s">
        <v>2</v>
      </c>
      <c r="B121" s="82" t="s">
        <v>240</v>
      </c>
      <c r="C121" s="38">
        <v>2160</v>
      </c>
      <c r="D121" s="34" t="s">
        <v>776</v>
      </c>
      <c r="E121" s="36" t="s">
        <v>777</v>
      </c>
      <c r="F121" s="35"/>
      <c r="G121" s="35"/>
      <c r="H121" s="35"/>
      <c r="I121" s="35"/>
      <c r="J121" s="191" t="s">
        <v>11</v>
      </c>
      <c r="K121" s="191">
        <v>3</v>
      </c>
      <c r="L121" s="191" t="s">
        <v>11</v>
      </c>
      <c r="M121" s="191">
        <v>3</v>
      </c>
      <c r="N121" s="191" t="s">
        <v>11</v>
      </c>
      <c r="O121" s="191">
        <v>3</v>
      </c>
      <c r="P121" s="2"/>
      <c r="Q121" s="2"/>
      <c r="R121" s="191" t="s">
        <v>11</v>
      </c>
      <c r="S121" s="191">
        <v>2</v>
      </c>
      <c r="T121" s="191" t="s">
        <v>11</v>
      </c>
      <c r="U121" s="191">
        <v>2</v>
      </c>
      <c r="V121" s="191" t="s">
        <v>11</v>
      </c>
      <c r="W121" s="191">
        <v>3</v>
      </c>
      <c r="X121" s="191" t="s">
        <v>11</v>
      </c>
      <c r="Y121" s="191">
        <v>3</v>
      </c>
    </row>
    <row r="122" spans="1:25" ht="90" x14ac:dyDescent="0.25">
      <c r="A122" s="38" t="s">
        <v>2</v>
      </c>
      <c r="B122" s="82" t="s">
        <v>240</v>
      </c>
      <c r="C122" s="38">
        <v>2170</v>
      </c>
      <c r="D122" s="34" t="s">
        <v>778</v>
      </c>
      <c r="E122" s="36" t="s">
        <v>779</v>
      </c>
      <c r="F122" s="35"/>
      <c r="G122" s="35"/>
      <c r="H122" s="35"/>
      <c r="I122" s="35"/>
      <c r="J122" s="191" t="s">
        <v>11</v>
      </c>
      <c r="K122" s="191">
        <v>3</v>
      </c>
      <c r="L122" s="191" t="s">
        <v>11</v>
      </c>
      <c r="M122" s="191">
        <v>3</v>
      </c>
      <c r="N122" s="191" t="s">
        <v>11</v>
      </c>
      <c r="O122" s="191">
        <v>3</v>
      </c>
      <c r="P122" s="2"/>
      <c r="Q122" s="2"/>
      <c r="R122" s="191"/>
      <c r="S122" s="191"/>
      <c r="T122" s="2"/>
      <c r="U122" s="2"/>
      <c r="V122" s="2"/>
      <c r="W122" s="16"/>
      <c r="X122" s="191" t="s">
        <v>11</v>
      </c>
      <c r="Y122" s="191">
        <v>3</v>
      </c>
    </row>
    <row r="123" spans="1:25" ht="150" x14ac:dyDescent="0.25">
      <c r="A123" s="38" t="s">
        <v>2</v>
      </c>
      <c r="B123" s="82" t="s">
        <v>240</v>
      </c>
      <c r="C123" s="38">
        <v>2180</v>
      </c>
      <c r="D123" s="34" t="s">
        <v>780</v>
      </c>
      <c r="E123" s="36" t="s">
        <v>781</v>
      </c>
      <c r="F123" s="35"/>
      <c r="G123" s="35"/>
      <c r="H123" s="35"/>
      <c r="I123" s="35"/>
      <c r="J123" s="191" t="s">
        <v>11</v>
      </c>
      <c r="K123" s="191">
        <v>2</v>
      </c>
      <c r="L123" s="191" t="s">
        <v>11</v>
      </c>
      <c r="M123" s="191">
        <v>2</v>
      </c>
      <c r="N123" s="191" t="s">
        <v>11</v>
      </c>
      <c r="O123" s="191">
        <v>2</v>
      </c>
      <c r="P123" s="191" t="s">
        <v>11</v>
      </c>
      <c r="Q123" s="191">
        <v>0</v>
      </c>
      <c r="R123" s="191" t="s">
        <v>11</v>
      </c>
      <c r="S123" s="191">
        <v>2</v>
      </c>
      <c r="T123" s="191" t="s">
        <v>11</v>
      </c>
      <c r="U123" s="191">
        <v>2</v>
      </c>
      <c r="V123" s="191" t="s">
        <v>11</v>
      </c>
      <c r="W123" s="191">
        <v>1</v>
      </c>
      <c r="X123" s="191" t="s">
        <v>11</v>
      </c>
      <c r="Y123" s="191">
        <v>3</v>
      </c>
    </row>
    <row r="124" spans="1:25" ht="90" x14ac:dyDescent="0.25">
      <c r="A124" s="38" t="s">
        <v>2</v>
      </c>
      <c r="B124" s="82" t="s">
        <v>240</v>
      </c>
      <c r="C124" s="38">
        <v>2190</v>
      </c>
      <c r="D124" s="34" t="s">
        <v>782</v>
      </c>
      <c r="E124" s="36" t="s">
        <v>783</v>
      </c>
      <c r="F124" s="35"/>
      <c r="G124" s="35"/>
      <c r="H124" s="35"/>
      <c r="I124" s="35"/>
      <c r="J124" s="191" t="s">
        <v>11</v>
      </c>
      <c r="K124" s="191">
        <v>2</v>
      </c>
      <c r="L124" s="191" t="s">
        <v>11</v>
      </c>
      <c r="M124" s="191">
        <v>2</v>
      </c>
      <c r="N124" s="191" t="s">
        <v>11</v>
      </c>
      <c r="O124" s="191">
        <v>3</v>
      </c>
      <c r="P124" s="2"/>
      <c r="Q124" s="2"/>
      <c r="R124" s="191" t="s">
        <v>11</v>
      </c>
      <c r="S124" s="191">
        <v>1</v>
      </c>
      <c r="T124" s="191" t="s">
        <v>11</v>
      </c>
      <c r="U124" s="191">
        <v>1</v>
      </c>
      <c r="V124" s="16"/>
      <c r="W124" s="16"/>
      <c r="X124" s="191" t="s">
        <v>11</v>
      </c>
      <c r="Y124" s="191">
        <v>1</v>
      </c>
    </row>
    <row r="125" spans="1:25" ht="105" x14ac:dyDescent="0.25">
      <c r="A125" s="38" t="s">
        <v>2</v>
      </c>
      <c r="B125" s="82" t="s">
        <v>240</v>
      </c>
      <c r="C125" s="38">
        <v>2200</v>
      </c>
      <c r="D125" s="34" t="s">
        <v>784</v>
      </c>
      <c r="E125" s="36" t="s">
        <v>785</v>
      </c>
      <c r="F125" s="35"/>
      <c r="G125" s="35"/>
      <c r="H125" s="35"/>
      <c r="I125" s="35"/>
      <c r="J125" s="191" t="s">
        <v>11</v>
      </c>
      <c r="K125" s="191">
        <v>2</v>
      </c>
      <c r="L125" s="191" t="s">
        <v>11</v>
      </c>
      <c r="M125" s="191">
        <v>2</v>
      </c>
      <c r="N125" s="191" t="s">
        <v>11</v>
      </c>
      <c r="O125" s="191">
        <v>3</v>
      </c>
      <c r="P125" s="2"/>
      <c r="Q125" s="2"/>
      <c r="R125" s="191" t="s">
        <v>11</v>
      </c>
      <c r="S125" s="191">
        <v>1</v>
      </c>
      <c r="T125" s="191" t="s">
        <v>11</v>
      </c>
      <c r="U125" s="191">
        <v>1</v>
      </c>
      <c r="V125" s="16"/>
      <c r="W125" s="16"/>
      <c r="X125" s="191" t="s">
        <v>11</v>
      </c>
      <c r="Y125" s="191">
        <v>3</v>
      </c>
    </row>
    <row r="126" spans="1:25" ht="75" x14ac:dyDescent="0.25">
      <c r="A126" s="38" t="s">
        <v>2</v>
      </c>
      <c r="B126" s="82" t="s">
        <v>240</v>
      </c>
      <c r="C126" s="38">
        <v>2210</v>
      </c>
      <c r="D126" s="34" t="s">
        <v>786</v>
      </c>
      <c r="E126" s="36" t="s">
        <v>787</v>
      </c>
      <c r="F126" s="35"/>
      <c r="G126" s="35"/>
      <c r="H126" s="35"/>
      <c r="I126" s="35"/>
      <c r="J126" s="191" t="s">
        <v>11</v>
      </c>
      <c r="K126" s="191">
        <v>1</v>
      </c>
      <c r="L126" s="191" t="s">
        <v>11</v>
      </c>
      <c r="M126" s="191">
        <v>1</v>
      </c>
      <c r="N126" s="191" t="s">
        <v>11</v>
      </c>
      <c r="O126" s="191">
        <v>3</v>
      </c>
      <c r="P126" s="191" t="s">
        <v>11</v>
      </c>
      <c r="Q126" s="191" t="s">
        <v>50</v>
      </c>
      <c r="R126" s="191" t="s">
        <v>11</v>
      </c>
      <c r="S126" s="191">
        <v>1</v>
      </c>
      <c r="T126" s="191" t="s">
        <v>11</v>
      </c>
      <c r="U126" s="191">
        <v>1</v>
      </c>
      <c r="V126" s="16"/>
      <c r="W126" s="16"/>
      <c r="X126" s="191" t="s">
        <v>11</v>
      </c>
      <c r="Y126" s="191">
        <v>3</v>
      </c>
    </row>
    <row r="127" spans="1:25" ht="75" x14ac:dyDescent="0.25">
      <c r="A127" s="38" t="s">
        <v>2</v>
      </c>
      <c r="B127" s="82" t="s">
        <v>240</v>
      </c>
      <c r="C127" s="38">
        <v>2220</v>
      </c>
      <c r="D127" s="34" t="s">
        <v>788</v>
      </c>
      <c r="E127" s="36" t="s">
        <v>789</v>
      </c>
      <c r="F127" s="35"/>
      <c r="G127" s="35"/>
      <c r="H127" s="35"/>
      <c r="I127" s="35"/>
      <c r="J127" s="191" t="s">
        <v>11</v>
      </c>
      <c r="K127" s="191">
        <v>1</v>
      </c>
      <c r="L127" s="191" t="s">
        <v>11</v>
      </c>
      <c r="M127" s="191">
        <v>1</v>
      </c>
      <c r="N127" s="191" t="s">
        <v>11</v>
      </c>
      <c r="O127" s="191">
        <v>3</v>
      </c>
      <c r="P127" s="2"/>
      <c r="Q127" s="2"/>
      <c r="R127" s="191"/>
      <c r="S127" s="191"/>
      <c r="T127" s="2"/>
      <c r="U127" s="2"/>
      <c r="V127" s="2"/>
      <c r="W127" s="16"/>
      <c r="X127" s="191" t="s">
        <v>11</v>
      </c>
      <c r="Y127" s="191">
        <v>2</v>
      </c>
    </row>
    <row r="128" spans="1:25" ht="60" x14ac:dyDescent="0.25">
      <c r="A128" s="38" t="s">
        <v>2</v>
      </c>
      <c r="B128" s="82" t="s">
        <v>240</v>
      </c>
      <c r="C128" s="38">
        <v>2230</v>
      </c>
      <c r="D128" s="34" t="s">
        <v>790</v>
      </c>
      <c r="E128" s="36" t="s">
        <v>791</v>
      </c>
      <c r="F128" s="35"/>
      <c r="G128" s="35"/>
      <c r="H128" s="35"/>
      <c r="I128" s="35"/>
      <c r="J128" s="191" t="s">
        <v>11</v>
      </c>
      <c r="K128" s="191">
        <v>1</v>
      </c>
      <c r="L128" s="191" t="s">
        <v>11</v>
      </c>
      <c r="M128" s="191">
        <v>1</v>
      </c>
      <c r="N128" s="191" t="s">
        <v>11</v>
      </c>
      <c r="O128" s="191">
        <v>3</v>
      </c>
      <c r="P128" s="2"/>
      <c r="Q128" s="2"/>
      <c r="R128" s="191" t="s">
        <v>11</v>
      </c>
      <c r="S128" s="191">
        <v>2</v>
      </c>
      <c r="T128" s="2"/>
      <c r="U128" s="2"/>
      <c r="V128" s="2"/>
      <c r="W128" s="16"/>
      <c r="X128" s="191" t="s">
        <v>11</v>
      </c>
      <c r="Y128" s="191">
        <v>3</v>
      </c>
    </row>
    <row r="129" spans="1:25" ht="105" x14ac:dyDescent="0.25">
      <c r="A129" s="39" t="s">
        <v>2</v>
      </c>
      <c r="B129" s="83" t="s">
        <v>258</v>
      </c>
      <c r="C129" s="39">
        <v>1000</v>
      </c>
      <c r="D129" s="40" t="s">
        <v>682</v>
      </c>
      <c r="E129" s="41" t="s">
        <v>683</v>
      </c>
      <c r="F129" s="35"/>
      <c r="G129" s="35"/>
      <c r="H129" s="35"/>
      <c r="I129" s="35"/>
      <c r="J129" s="191" t="s">
        <v>11</v>
      </c>
      <c r="K129" s="191">
        <v>1</v>
      </c>
      <c r="L129" s="191" t="s">
        <v>11</v>
      </c>
      <c r="M129" s="191">
        <v>1</v>
      </c>
      <c r="N129" s="191" t="s">
        <v>11</v>
      </c>
      <c r="O129" s="191">
        <v>3</v>
      </c>
      <c r="P129" s="191" t="s">
        <v>11</v>
      </c>
      <c r="Q129" s="191">
        <v>1</v>
      </c>
      <c r="R129" s="191"/>
      <c r="S129" s="191"/>
      <c r="T129" s="191" t="s">
        <v>11</v>
      </c>
      <c r="U129" s="191">
        <v>1</v>
      </c>
      <c r="V129" s="191" t="s">
        <v>11</v>
      </c>
      <c r="W129" s="191">
        <v>3</v>
      </c>
      <c r="X129" s="191" t="s">
        <v>11</v>
      </c>
      <c r="Y129" s="191">
        <v>3</v>
      </c>
    </row>
    <row r="130" spans="1:25" ht="105" x14ac:dyDescent="0.25">
      <c r="A130" s="38" t="s">
        <v>2</v>
      </c>
      <c r="B130" s="83" t="s">
        <v>258</v>
      </c>
      <c r="C130" s="38">
        <v>2240</v>
      </c>
      <c r="D130" s="34" t="s">
        <v>792</v>
      </c>
      <c r="E130" s="36" t="s">
        <v>793</v>
      </c>
      <c r="F130" s="35"/>
      <c r="G130" s="35"/>
      <c r="H130" s="35"/>
      <c r="I130" s="35"/>
      <c r="J130" s="191" t="s">
        <v>11</v>
      </c>
      <c r="K130" s="191">
        <v>2</v>
      </c>
      <c r="L130" s="191" t="s">
        <v>11</v>
      </c>
      <c r="M130" s="191">
        <v>2</v>
      </c>
      <c r="N130" s="191" t="s">
        <v>11</v>
      </c>
      <c r="O130" s="191">
        <v>3</v>
      </c>
      <c r="P130" s="2"/>
      <c r="Q130" s="2"/>
      <c r="R130" s="191" t="s">
        <v>11</v>
      </c>
      <c r="S130" s="191">
        <v>2</v>
      </c>
      <c r="T130" s="191" t="s">
        <v>11</v>
      </c>
      <c r="U130" s="191">
        <v>1</v>
      </c>
      <c r="V130" s="191" t="s">
        <v>11</v>
      </c>
      <c r="W130" s="191">
        <v>3</v>
      </c>
      <c r="X130" s="191" t="s">
        <v>11</v>
      </c>
      <c r="Y130" s="191">
        <v>3</v>
      </c>
    </row>
    <row r="131" spans="1:25" ht="105" x14ac:dyDescent="0.25">
      <c r="A131" s="38" t="s">
        <v>2</v>
      </c>
      <c r="B131" s="83" t="s">
        <v>258</v>
      </c>
      <c r="C131" s="38">
        <v>2250</v>
      </c>
      <c r="D131" s="34" t="s">
        <v>794</v>
      </c>
      <c r="E131" s="36" t="s">
        <v>795</v>
      </c>
      <c r="F131" s="35"/>
      <c r="G131" s="35"/>
      <c r="H131" s="35"/>
      <c r="I131" s="35"/>
      <c r="J131" s="191" t="s">
        <v>11</v>
      </c>
      <c r="K131" s="191">
        <v>2</v>
      </c>
      <c r="L131" s="191" t="s">
        <v>11</v>
      </c>
      <c r="M131" s="191">
        <v>2</v>
      </c>
      <c r="N131" s="191" t="s">
        <v>11</v>
      </c>
      <c r="O131" s="191">
        <v>3</v>
      </c>
      <c r="P131" s="2"/>
      <c r="Q131" s="2"/>
      <c r="R131" s="191"/>
      <c r="S131" s="191"/>
      <c r="T131" s="2"/>
      <c r="U131" s="2"/>
      <c r="V131" s="2"/>
      <c r="W131" s="16"/>
      <c r="X131" s="191" t="s">
        <v>11</v>
      </c>
      <c r="Y131" s="191">
        <v>3</v>
      </c>
    </row>
    <row r="132" spans="1:25" ht="105" x14ac:dyDescent="0.25">
      <c r="A132" s="38" t="s">
        <v>2</v>
      </c>
      <c r="B132" s="83" t="s">
        <v>258</v>
      </c>
      <c r="C132" s="38">
        <v>2260</v>
      </c>
      <c r="D132" s="34" t="s">
        <v>796</v>
      </c>
      <c r="E132" s="36" t="s">
        <v>797</v>
      </c>
      <c r="F132" s="35"/>
      <c r="G132" s="35"/>
      <c r="H132" s="35"/>
      <c r="I132" s="35"/>
      <c r="J132" s="191" t="s">
        <v>11</v>
      </c>
      <c r="K132" s="191">
        <v>2</v>
      </c>
      <c r="L132" s="191" t="s">
        <v>11</v>
      </c>
      <c r="M132" s="191">
        <v>2</v>
      </c>
      <c r="N132" s="191" t="s">
        <v>11</v>
      </c>
      <c r="O132" s="191">
        <v>3</v>
      </c>
      <c r="P132" s="2"/>
      <c r="Q132" s="2"/>
      <c r="R132" s="191" t="s">
        <v>11</v>
      </c>
      <c r="S132" s="191">
        <v>2</v>
      </c>
      <c r="T132" s="2"/>
      <c r="U132" s="2"/>
      <c r="V132" s="2"/>
      <c r="W132" s="16"/>
      <c r="X132" s="191" t="s">
        <v>11</v>
      </c>
      <c r="Y132" s="191">
        <v>3</v>
      </c>
    </row>
    <row r="133" spans="1:25" ht="105" x14ac:dyDescent="0.25">
      <c r="A133" s="38" t="s">
        <v>2</v>
      </c>
      <c r="B133" s="83" t="s">
        <v>258</v>
      </c>
      <c r="C133" s="38">
        <v>2270</v>
      </c>
      <c r="D133" s="34" t="s">
        <v>798</v>
      </c>
      <c r="E133" s="36" t="s">
        <v>799</v>
      </c>
      <c r="F133" s="35"/>
      <c r="G133" s="35"/>
      <c r="H133" s="35"/>
      <c r="I133" s="35"/>
      <c r="J133" s="191" t="s">
        <v>11</v>
      </c>
      <c r="K133" s="191">
        <v>2</v>
      </c>
      <c r="L133" s="191" t="s">
        <v>11</v>
      </c>
      <c r="M133" s="191">
        <v>2</v>
      </c>
      <c r="N133" s="191" t="s">
        <v>11</v>
      </c>
      <c r="O133" s="191">
        <v>3</v>
      </c>
      <c r="P133" s="2"/>
      <c r="Q133" s="2"/>
      <c r="R133" s="191" t="s">
        <v>11</v>
      </c>
      <c r="S133" s="191">
        <v>2</v>
      </c>
      <c r="T133" s="2"/>
      <c r="U133" s="2"/>
      <c r="V133" s="2"/>
      <c r="W133" s="16"/>
      <c r="X133" s="191" t="s">
        <v>11</v>
      </c>
      <c r="Y133" s="191">
        <v>3</v>
      </c>
    </row>
    <row r="134" spans="1:25" ht="105" x14ac:dyDescent="0.25">
      <c r="A134" s="38" t="s">
        <v>2</v>
      </c>
      <c r="B134" s="83" t="s">
        <v>258</v>
      </c>
      <c r="C134" s="38">
        <v>2280</v>
      </c>
      <c r="D134" s="34" t="s">
        <v>800</v>
      </c>
      <c r="E134" s="36" t="s">
        <v>801</v>
      </c>
      <c r="F134" s="35"/>
      <c r="G134" s="35"/>
      <c r="H134" s="35"/>
      <c r="I134" s="35"/>
      <c r="J134" s="191" t="s">
        <v>11</v>
      </c>
      <c r="K134" s="191">
        <v>2</v>
      </c>
      <c r="L134" s="191" t="s">
        <v>11</v>
      </c>
      <c r="M134" s="191">
        <v>2</v>
      </c>
      <c r="N134" s="191" t="s">
        <v>11</v>
      </c>
      <c r="O134" s="191">
        <v>3</v>
      </c>
      <c r="P134" s="2"/>
      <c r="Q134" s="2"/>
      <c r="R134" s="191" t="s">
        <v>11</v>
      </c>
      <c r="S134" s="191">
        <v>2</v>
      </c>
      <c r="T134" s="2"/>
      <c r="U134" s="2"/>
      <c r="V134" s="2"/>
      <c r="W134" s="16"/>
      <c r="X134" s="191" t="s">
        <v>11</v>
      </c>
      <c r="Y134" s="191">
        <v>3</v>
      </c>
    </row>
    <row r="135" spans="1:25" ht="105" x14ac:dyDescent="0.25">
      <c r="A135" s="38" t="s">
        <v>2</v>
      </c>
      <c r="B135" s="83" t="s">
        <v>258</v>
      </c>
      <c r="C135" s="38">
        <v>2290</v>
      </c>
      <c r="D135" s="34" t="s">
        <v>802</v>
      </c>
      <c r="E135" s="36" t="s">
        <v>803</v>
      </c>
      <c r="F135" s="35"/>
      <c r="G135" s="35"/>
      <c r="H135" s="35"/>
      <c r="I135" s="35"/>
      <c r="J135" s="191" t="s">
        <v>11</v>
      </c>
      <c r="K135" s="191">
        <v>3</v>
      </c>
      <c r="L135" s="191" t="s">
        <v>11</v>
      </c>
      <c r="M135" s="191">
        <v>3</v>
      </c>
      <c r="N135" s="191" t="s">
        <v>11</v>
      </c>
      <c r="O135" s="191">
        <v>3</v>
      </c>
      <c r="P135" s="2"/>
      <c r="Q135" s="2"/>
      <c r="R135" s="191" t="s">
        <v>11</v>
      </c>
      <c r="S135" s="191">
        <v>2</v>
      </c>
      <c r="T135" s="2"/>
      <c r="U135" s="2"/>
      <c r="V135" s="2"/>
      <c r="W135" s="16"/>
      <c r="X135" s="191" t="s">
        <v>11</v>
      </c>
      <c r="Y135" s="191">
        <v>3</v>
      </c>
    </row>
    <row r="136" spans="1:25" ht="105" x14ac:dyDescent="0.25">
      <c r="A136" s="38" t="s">
        <v>2</v>
      </c>
      <c r="B136" s="83" t="s">
        <v>258</v>
      </c>
      <c r="C136" s="38">
        <v>2300</v>
      </c>
      <c r="D136" s="34" t="s">
        <v>804</v>
      </c>
      <c r="E136" s="36" t="s">
        <v>805</v>
      </c>
      <c r="F136" s="35"/>
      <c r="G136" s="35"/>
      <c r="H136" s="35"/>
      <c r="I136" s="35"/>
      <c r="J136" s="191" t="s">
        <v>11</v>
      </c>
      <c r="K136" s="191">
        <v>3</v>
      </c>
      <c r="L136" s="191" t="s">
        <v>11</v>
      </c>
      <c r="M136" s="191">
        <v>3</v>
      </c>
      <c r="N136" s="191" t="s">
        <v>11</v>
      </c>
      <c r="O136" s="191">
        <v>3</v>
      </c>
      <c r="P136" s="2"/>
      <c r="Q136" s="2"/>
      <c r="R136" s="191" t="s">
        <v>11</v>
      </c>
      <c r="S136" s="191">
        <v>1</v>
      </c>
      <c r="T136" s="2"/>
      <c r="U136" s="2"/>
      <c r="V136" s="2"/>
      <c r="W136" s="16"/>
      <c r="X136" s="191" t="s">
        <v>11</v>
      </c>
      <c r="Y136" s="191">
        <v>3</v>
      </c>
    </row>
    <row r="137" spans="1:25" ht="105" x14ac:dyDescent="0.25">
      <c r="A137" s="38" t="s">
        <v>2</v>
      </c>
      <c r="B137" s="83" t="s">
        <v>258</v>
      </c>
      <c r="C137" s="38">
        <v>2310</v>
      </c>
      <c r="D137" s="34" t="s">
        <v>806</v>
      </c>
      <c r="E137" s="36" t="s">
        <v>807</v>
      </c>
      <c r="F137" s="35"/>
      <c r="G137" s="35"/>
      <c r="H137" s="35"/>
      <c r="I137" s="35"/>
      <c r="J137" s="191" t="s">
        <v>11</v>
      </c>
      <c r="K137" s="191">
        <v>3</v>
      </c>
      <c r="L137" s="191" t="s">
        <v>11</v>
      </c>
      <c r="M137" s="191">
        <v>3</v>
      </c>
      <c r="N137" s="191" t="s">
        <v>11</v>
      </c>
      <c r="O137" s="191">
        <v>3</v>
      </c>
      <c r="P137" s="2"/>
      <c r="Q137" s="2"/>
      <c r="R137" s="191" t="s">
        <v>11</v>
      </c>
      <c r="S137" s="191">
        <v>2</v>
      </c>
      <c r="T137" s="2"/>
      <c r="U137" s="2"/>
      <c r="V137" s="2"/>
      <c r="W137" s="16"/>
      <c r="X137" s="191" t="s">
        <v>11</v>
      </c>
      <c r="Y137" s="191">
        <v>3</v>
      </c>
    </row>
    <row r="138" spans="1:25" ht="105" x14ac:dyDescent="0.25">
      <c r="A138" s="38" t="s">
        <v>2</v>
      </c>
      <c r="B138" s="83" t="s">
        <v>258</v>
      </c>
      <c r="C138" s="38">
        <v>2320</v>
      </c>
      <c r="D138" s="34" t="s">
        <v>808</v>
      </c>
      <c r="E138" s="36" t="s">
        <v>809</v>
      </c>
      <c r="F138" s="35"/>
      <c r="G138" s="35"/>
      <c r="H138" s="35"/>
      <c r="I138" s="35"/>
      <c r="J138" s="191" t="s">
        <v>11</v>
      </c>
      <c r="K138" s="191">
        <v>2</v>
      </c>
      <c r="L138" s="191" t="s">
        <v>11</v>
      </c>
      <c r="M138" s="191">
        <v>2</v>
      </c>
      <c r="N138" s="191" t="s">
        <v>11</v>
      </c>
      <c r="O138" s="191">
        <v>3</v>
      </c>
      <c r="P138" s="2"/>
      <c r="Q138" s="2"/>
      <c r="R138" s="191" t="s">
        <v>11</v>
      </c>
      <c r="S138" s="191">
        <v>2</v>
      </c>
      <c r="T138" s="191" t="s">
        <v>11</v>
      </c>
      <c r="U138" s="191">
        <v>1</v>
      </c>
      <c r="V138" s="191" t="s">
        <v>11</v>
      </c>
      <c r="W138" s="191">
        <v>3</v>
      </c>
      <c r="X138" s="191" t="s">
        <v>11</v>
      </c>
      <c r="Y138" s="191">
        <v>3</v>
      </c>
    </row>
    <row r="139" spans="1:25" ht="105" x14ac:dyDescent="0.25">
      <c r="A139" s="38" t="s">
        <v>2</v>
      </c>
      <c r="B139" s="83" t="s">
        <v>258</v>
      </c>
      <c r="C139" s="38">
        <v>2330</v>
      </c>
      <c r="D139" s="34" t="s">
        <v>810</v>
      </c>
      <c r="E139" s="36" t="s">
        <v>811</v>
      </c>
      <c r="F139" s="35"/>
      <c r="G139" s="35"/>
      <c r="H139" s="35"/>
      <c r="I139" s="35"/>
      <c r="J139" s="191" t="s">
        <v>11</v>
      </c>
      <c r="K139" s="191">
        <v>2</v>
      </c>
      <c r="L139" s="191" t="s">
        <v>11</v>
      </c>
      <c r="M139" s="191">
        <v>2</v>
      </c>
      <c r="N139" s="191" t="s">
        <v>11</v>
      </c>
      <c r="O139" s="191">
        <v>3</v>
      </c>
      <c r="P139" s="2"/>
      <c r="Q139" s="2"/>
      <c r="R139" s="191" t="s">
        <v>11</v>
      </c>
      <c r="S139" s="191">
        <v>2</v>
      </c>
      <c r="T139" s="2"/>
      <c r="U139" s="2"/>
      <c r="V139" s="2"/>
      <c r="W139" s="16"/>
      <c r="X139" s="191" t="s">
        <v>11</v>
      </c>
      <c r="Y139" s="191">
        <v>2</v>
      </c>
    </row>
    <row r="140" spans="1:25" ht="105" x14ac:dyDescent="0.25">
      <c r="A140" s="38" t="s">
        <v>2</v>
      </c>
      <c r="B140" s="83" t="s">
        <v>258</v>
      </c>
      <c r="C140" s="38">
        <v>2340</v>
      </c>
      <c r="D140" s="34" t="s">
        <v>812</v>
      </c>
      <c r="E140" s="36" t="s">
        <v>813</v>
      </c>
      <c r="F140" s="35"/>
      <c r="G140" s="35"/>
      <c r="H140" s="35"/>
      <c r="I140" s="35"/>
      <c r="J140" s="191" t="s">
        <v>11</v>
      </c>
      <c r="K140" s="191">
        <v>2</v>
      </c>
      <c r="L140" s="191" t="s">
        <v>11</v>
      </c>
      <c r="M140" s="191">
        <v>2</v>
      </c>
      <c r="N140" s="191" t="s">
        <v>11</v>
      </c>
      <c r="O140" s="191">
        <v>3</v>
      </c>
      <c r="P140" s="2"/>
      <c r="Q140" s="2"/>
      <c r="R140" s="191" t="s">
        <v>11</v>
      </c>
      <c r="S140" s="191">
        <v>2</v>
      </c>
      <c r="T140" s="2"/>
      <c r="U140" s="2"/>
      <c r="V140" s="2"/>
      <c r="W140" s="16"/>
      <c r="X140" s="191" t="s">
        <v>11</v>
      </c>
      <c r="Y140" s="191">
        <v>3</v>
      </c>
    </row>
    <row r="141" spans="1:25" ht="120" x14ac:dyDescent="0.25">
      <c r="A141" s="38" t="s">
        <v>2</v>
      </c>
      <c r="B141" s="83" t="s">
        <v>258</v>
      </c>
      <c r="C141" s="38">
        <v>2350</v>
      </c>
      <c r="D141" s="34" t="s">
        <v>814</v>
      </c>
      <c r="E141" s="36" t="s">
        <v>815</v>
      </c>
      <c r="F141" s="35"/>
      <c r="G141" s="35"/>
      <c r="H141" s="35"/>
      <c r="I141" s="35"/>
      <c r="J141" s="191" t="s">
        <v>11</v>
      </c>
      <c r="K141" s="191">
        <v>2</v>
      </c>
      <c r="L141" s="191" t="s">
        <v>11</v>
      </c>
      <c r="M141" s="191">
        <v>2</v>
      </c>
      <c r="N141" s="191" t="s">
        <v>11</v>
      </c>
      <c r="O141" s="191">
        <v>2</v>
      </c>
      <c r="P141" s="2"/>
      <c r="Q141" s="2"/>
      <c r="R141" s="191" t="s">
        <v>11</v>
      </c>
      <c r="S141" s="191">
        <v>1</v>
      </c>
      <c r="T141" s="191" t="s">
        <v>11</v>
      </c>
      <c r="U141" s="191">
        <v>1</v>
      </c>
      <c r="V141" s="16"/>
      <c r="W141" s="16"/>
      <c r="X141" s="191" t="s">
        <v>11</v>
      </c>
      <c r="Y141" s="191">
        <v>1</v>
      </c>
    </row>
    <row r="142" spans="1:25" ht="105" x14ac:dyDescent="0.25">
      <c r="A142" s="38" t="s">
        <v>2</v>
      </c>
      <c r="B142" s="83" t="s">
        <v>258</v>
      </c>
      <c r="C142" s="38">
        <v>2360</v>
      </c>
      <c r="D142" s="34" t="s">
        <v>816</v>
      </c>
      <c r="E142" s="36" t="s">
        <v>817</v>
      </c>
      <c r="F142" s="35"/>
      <c r="G142" s="35"/>
      <c r="H142" s="35"/>
      <c r="I142" s="35"/>
      <c r="J142" s="191" t="s">
        <v>11</v>
      </c>
      <c r="K142" s="191">
        <v>2</v>
      </c>
      <c r="L142" s="191" t="s">
        <v>11</v>
      </c>
      <c r="M142" s="191">
        <v>2</v>
      </c>
      <c r="N142" s="191" t="s">
        <v>11</v>
      </c>
      <c r="O142" s="191">
        <v>3</v>
      </c>
      <c r="P142" s="2"/>
      <c r="Q142" s="2"/>
      <c r="R142" s="191"/>
      <c r="S142" s="191"/>
      <c r="T142" s="2"/>
      <c r="U142" s="2"/>
      <c r="V142" s="2"/>
      <c r="W142" s="16"/>
      <c r="X142" s="191" t="s">
        <v>11</v>
      </c>
      <c r="Y142" s="191">
        <v>3</v>
      </c>
    </row>
    <row r="143" spans="1:25" ht="120" x14ac:dyDescent="0.25">
      <c r="A143" s="38" t="s">
        <v>2</v>
      </c>
      <c r="B143" s="83" t="s">
        <v>258</v>
      </c>
      <c r="C143" s="38">
        <v>2370</v>
      </c>
      <c r="D143" s="34" t="s">
        <v>818</v>
      </c>
      <c r="E143" s="36" t="s">
        <v>819</v>
      </c>
      <c r="F143" s="35"/>
      <c r="G143" s="35"/>
      <c r="H143" s="35"/>
      <c r="I143" s="35"/>
      <c r="J143" s="191" t="s">
        <v>11</v>
      </c>
      <c r="K143" s="191">
        <v>2</v>
      </c>
      <c r="L143" s="191" t="s">
        <v>11</v>
      </c>
      <c r="M143" s="191">
        <v>2</v>
      </c>
      <c r="N143" s="191" t="s">
        <v>11</v>
      </c>
      <c r="O143" s="191">
        <v>3</v>
      </c>
      <c r="P143" s="2"/>
      <c r="Q143" s="2"/>
      <c r="R143" s="191"/>
      <c r="S143" s="191"/>
      <c r="T143" s="2"/>
      <c r="U143" s="2"/>
      <c r="V143" s="2"/>
      <c r="W143" s="16"/>
      <c r="X143" s="191" t="s">
        <v>11</v>
      </c>
      <c r="Y143" s="191">
        <v>3</v>
      </c>
    </row>
    <row r="144" spans="1:25" ht="105" x14ac:dyDescent="0.25">
      <c r="A144" s="38" t="s">
        <v>2</v>
      </c>
      <c r="B144" s="83" t="s">
        <v>258</v>
      </c>
      <c r="C144" s="38">
        <v>2380</v>
      </c>
      <c r="D144" s="34" t="s">
        <v>820</v>
      </c>
      <c r="E144" s="36" t="s">
        <v>821</v>
      </c>
      <c r="F144" s="35"/>
      <c r="G144" s="35"/>
      <c r="H144" s="35"/>
      <c r="I144" s="35"/>
      <c r="J144" s="191" t="s">
        <v>11</v>
      </c>
      <c r="K144" s="191">
        <v>2</v>
      </c>
      <c r="L144" s="191" t="s">
        <v>11</v>
      </c>
      <c r="M144" s="191">
        <v>2</v>
      </c>
      <c r="N144" s="191" t="s">
        <v>11</v>
      </c>
      <c r="O144" s="191">
        <v>3</v>
      </c>
      <c r="P144" s="2"/>
      <c r="Q144" s="2"/>
      <c r="R144" s="191"/>
      <c r="S144" s="191"/>
      <c r="T144" s="2"/>
      <c r="U144" s="2"/>
      <c r="V144" s="2"/>
      <c r="W144" s="16"/>
      <c r="X144" s="191" t="s">
        <v>11</v>
      </c>
      <c r="Y144" s="191">
        <v>3</v>
      </c>
    </row>
    <row r="145" spans="1:25" ht="120" x14ac:dyDescent="0.25">
      <c r="A145" s="38" t="s">
        <v>2</v>
      </c>
      <c r="B145" s="83" t="s">
        <v>258</v>
      </c>
      <c r="C145" s="38">
        <v>2390</v>
      </c>
      <c r="D145" s="34" t="s">
        <v>822</v>
      </c>
      <c r="E145" s="36" t="s">
        <v>823</v>
      </c>
      <c r="F145" s="35"/>
      <c r="G145" s="35"/>
      <c r="H145" s="35"/>
      <c r="I145" s="35"/>
      <c r="J145" s="35"/>
      <c r="K145" s="35"/>
      <c r="L145" s="35"/>
      <c r="M145" s="35"/>
      <c r="N145" s="191" t="s">
        <v>11</v>
      </c>
      <c r="O145" s="191">
        <v>3</v>
      </c>
      <c r="P145" s="191" t="s">
        <v>11</v>
      </c>
      <c r="Q145" s="191">
        <v>0</v>
      </c>
      <c r="R145" s="191"/>
      <c r="S145" s="191"/>
      <c r="T145" s="191" t="s">
        <v>11</v>
      </c>
      <c r="U145" s="191">
        <v>1</v>
      </c>
      <c r="V145" s="16"/>
      <c r="W145" s="16"/>
      <c r="X145" s="191" t="s">
        <v>11</v>
      </c>
      <c r="Y145" s="191">
        <v>1</v>
      </c>
    </row>
    <row r="146" spans="1:25" ht="105" x14ac:dyDescent="0.25">
      <c r="A146" s="38" t="s">
        <v>2</v>
      </c>
      <c r="B146" s="83" t="s">
        <v>258</v>
      </c>
      <c r="C146" s="38">
        <v>2400</v>
      </c>
      <c r="D146" s="34" t="s">
        <v>824</v>
      </c>
      <c r="E146" s="36" t="s">
        <v>825</v>
      </c>
      <c r="F146" s="35"/>
      <c r="G146" s="35"/>
      <c r="H146" s="35"/>
      <c r="I146" s="35"/>
      <c r="J146" s="191" t="s">
        <v>11</v>
      </c>
      <c r="K146" s="191">
        <v>2</v>
      </c>
      <c r="L146" s="191" t="s">
        <v>11</v>
      </c>
      <c r="M146" s="191">
        <v>2</v>
      </c>
      <c r="N146" s="191" t="s">
        <v>11</v>
      </c>
      <c r="O146" s="191">
        <v>2</v>
      </c>
      <c r="P146" s="2"/>
      <c r="Q146" s="2"/>
      <c r="R146" s="191" t="s">
        <v>11</v>
      </c>
      <c r="S146" s="191">
        <v>1</v>
      </c>
      <c r="T146" s="191" t="s">
        <v>11</v>
      </c>
      <c r="U146" s="191">
        <v>1</v>
      </c>
      <c r="V146" s="16"/>
      <c r="W146" s="16"/>
      <c r="X146" s="191" t="s">
        <v>11</v>
      </c>
      <c r="Y146" s="191">
        <v>1</v>
      </c>
    </row>
    <row r="147" spans="1:25" ht="105" x14ac:dyDescent="0.25">
      <c r="A147" s="38" t="s">
        <v>2</v>
      </c>
      <c r="B147" s="83" t="s">
        <v>258</v>
      </c>
      <c r="C147" s="38">
        <v>2410</v>
      </c>
      <c r="D147" s="34" t="s">
        <v>826</v>
      </c>
      <c r="E147" s="36" t="s">
        <v>827</v>
      </c>
      <c r="F147" s="35"/>
      <c r="G147" s="35"/>
      <c r="H147" s="35"/>
      <c r="I147" s="35"/>
      <c r="J147" s="191" t="s">
        <v>11</v>
      </c>
      <c r="K147" s="191">
        <v>2</v>
      </c>
      <c r="L147" s="191" t="s">
        <v>11</v>
      </c>
      <c r="M147" s="191">
        <v>2</v>
      </c>
      <c r="N147" s="191" t="s">
        <v>11</v>
      </c>
      <c r="O147" s="191">
        <v>3</v>
      </c>
      <c r="P147" s="2"/>
      <c r="Q147" s="2"/>
      <c r="R147" s="191" t="s">
        <v>11</v>
      </c>
      <c r="S147" s="191">
        <v>1</v>
      </c>
      <c r="T147" s="191" t="s">
        <v>11</v>
      </c>
      <c r="U147" s="191">
        <v>1</v>
      </c>
      <c r="V147" s="16"/>
      <c r="W147" s="16"/>
      <c r="X147" s="191" t="s">
        <v>11</v>
      </c>
      <c r="Y147" s="191">
        <v>1</v>
      </c>
    </row>
    <row r="148" spans="1:25" ht="120" x14ac:dyDescent="0.25">
      <c r="A148" s="38" t="s">
        <v>2</v>
      </c>
      <c r="B148" s="83" t="s">
        <v>258</v>
      </c>
      <c r="C148" s="38">
        <v>2420</v>
      </c>
      <c r="D148" s="34" t="s">
        <v>828</v>
      </c>
      <c r="E148" s="36" t="s">
        <v>829</v>
      </c>
      <c r="F148" s="35"/>
      <c r="G148" s="35"/>
      <c r="H148" s="35"/>
      <c r="I148" s="35"/>
      <c r="J148" s="191" t="s">
        <v>11</v>
      </c>
      <c r="K148" s="191">
        <v>2</v>
      </c>
      <c r="L148" s="191" t="s">
        <v>11</v>
      </c>
      <c r="M148" s="191">
        <v>2</v>
      </c>
      <c r="N148" s="191" t="s">
        <v>11</v>
      </c>
      <c r="O148" s="191">
        <v>3</v>
      </c>
      <c r="P148" s="2"/>
      <c r="Q148" s="2"/>
      <c r="R148" s="191" t="s">
        <v>11</v>
      </c>
      <c r="S148" s="191">
        <v>1</v>
      </c>
      <c r="T148" s="191" t="s">
        <v>11</v>
      </c>
      <c r="U148" s="191">
        <v>1</v>
      </c>
      <c r="V148" s="16"/>
      <c r="W148" s="16"/>
      <c r="X148" s="191" t="s">
        <v>11</v>
      </c>
      <c r="Y148" s="191">
        <v>1</v>
      </c>
    </row>
    <row r="149" spans="1:25" ht="120" x14ac:dyDescent="0.25">
      <c r="A149" s="38" t="s">
        <v>2</v>
      </c>
      <c r="B149" s="83" t="s">
        <v>258</v>
      </c>
      <c r="C149" s="38">
        <v>2430</v>
      </c>
      <c r="D149" s="34" t="s">
        <v>830</v>
      </c>
      <c r="E149" s="36" t="s">
        <v>831</v>
      </c>
      <c r="F149" s="35"/>
      <c r="G149" s="35"/>
      <c r="H149" s="35"/>
      <c r="I149" s="35"/>
      <c r="J149" s="191" t="s">
        <v>11</v>
      </c>
      <c r="K149" s="191">
        <v>2</v>
      </c>
      <c r="L149" s="191" t="s">
        <v>11</v>
      </c>
      <c r="M149" s="191">
        <v>2</v>
      </c>
      <c r="N149" s="191" t="s">
        <v>11</v>
      </c>
      <c r="O149" s="191">
        <v>2</v>
      </c>
      <c r="P149" s="2"/>
      <c r="Q149" s="2"/>
      <c r="R149" s="191" t="s">
        <v>11</v>
      </c>
      <c r="S149" s="191">
        <v>1</v>
      </c>
      <c r="T149" s="191" t="s">
        <v>11</v>
      </c>
      <c r="U149" s="191">
        <v>1</v>
      </c>
      <c r="V149" s="16"/>
      <c r="W149" s="16"/>
      <c r="X149" s="191" t="s">
        <v>11</v>
      </c>
      <c r="Y149" s="191">
        <v>1</v>
      </c>
    </row>
    <row r="150" spans="1:25" ht="105" x14ac:dyDescent="0.25">
      <c r="A150" s="38" t="s">
        <v>2</v>
      </c>
      <c r="B150" s="83" t="s">
        <v>258</v>
      </c>
      <c r="C150" s="38">
        <v>2440</v>
      </c>
      <c r="D150" s="34" t="s">
        <v>832</v>
      </c>
      <c r="E150" s="36" t="s">
        <v>833</v>
      </c>
      <c r="F150" s="35"/>
      <c r="G150" s="35"/>
      <c r="H150" s="35"/>
      <c r="I150" s="35"/>
      <c r="J150" s="191" t="s">
        <v>11</v>
      </c>
      <c r="K150" s="191">
        <v>3</v>
      </c>
      <c r="L150" s="191" t="s">
        <v>11</v>
      </c>
      <c r="M150" s="191">
        <v>3</v>
      </c>
      <c r="N150" s="191" t="s">
        <v>11</v>
      </c>
      <c r="O150" s="191">
        <v>3</v>
      </c>
      <c r="P150" s="2"/>
      <c r="Q150" s="2"/>
      <c r="R150" s="191"/>
      <c r="S150" s="191"/>
      <c r="T150" s="2"/>
      <c r="U150" s="2"/>
      <c r="V150" s="191" t="s">
        <v>11</v>
      </c>
      <c r="W150" s="191">
        <v>3</v>
      </c>
      <c r="X150" s="191" t="s">
        <v>11</v>
      </c>
      <c r="Y150" s="191">
        <v>3</v>
      </c>
    </row>
    <row r="151" spans="1:25" ht="105" x14ac:dyDescent="0.25">
      <c r="A151" s="38" t="s">
        <v>2</v>
      </c>
      <c r="B151" s="83" t="s">
        <v>258</v>
      </c>
      <c r="C151" s="38">
        <v>2450</v>
      </c>
      <c r="D151" s="34" t="s">
        <v>834</v>
      </c>
      <c r="E151" s="36" t="s">
        <v>835</v>
      </c>
      <c r="F151" s="35"/>
      <c r="G151" s="35"/>
      <c r="H151" s="35"/>
      <c r="I151" s="35"/>
      <c r="J151" s="35"/>
      <c r="K151" s="35"/>
      <c r="L151" s="35"/>
      <c r="M151" s="35"/>
      <c r="N151" s="2"/>
      <c r="O151" s="2"/>
      <c r="P151" s="2"/>
      <c r="Q151" s="2"/>
      <c r="R151" s="191"/>
      <c r="S151" s="191"/>
      <c r="T151" s="2"/>
      <c r="U151" s="2"/>
      <c r="V151" s="2"/>
      <c r="W151" s="16"/>
      <c r="X151" s="191" t="s">
        <v>11</v>
      </c>
      <c r="Y151" s="191">
        <v>3</v>
      </c>
    </row>
    <row r="152" spans="1:25" ht="105" x14ac:dyDescent="0.25">
      <c r="A152" s="38" t="s">
        <v>2</v>
      </c>
      <c r="B152" s="83" t="s">
        <v>258</v>
      </c>
      <c r="C152" s="38">
        <v>2460</v>
      </c>
      <c r="D152" s="34" t="s">
        <v>836</v>
      </c>
      <c r="E152" s="36" t="s">
        <v>837</v>
      </c>
      <c r="F152" s="35"/>
      <c r="G152" s="35"/>
      <c r="H152" s="35"/>
      <c r="I152" s="35"/>
      <c r="J152" s="191" t="s">
        <v>11</v>
      </c>
      <c r="K152" s="191">
        <v>3</v>
      </c>
      <c r="L152" s="191" t="s">
        <v>11</v>
      </c>
      <c r="M152" s="191">
        <v>3</v>
      </c>
      <c r="N152" s="191" t="s">
        <v>11</v>
      </c>
      <c r="O152" s="191">
        <v>3</v>
      </c>
      <c r="P152" s="2"/>
      <c r="Q152" s="2"/>
      <c r="R152" s="191" t="s">
        <v>11</v>
      </c>
      <c r="S152" s="191">
        <v>1</v>
      </c>
      <c r="T152" s="2"/>
      <c r="U152" s="2"/>
      <c r="V152" s="2"/>
      <c r="W152" s="16"/>
      <c r="X152" s="191" t="s">
        <v>11</v>
      </c>
      <c r="Y152" s="191">
        <v>3</v>
      </c>
    </row>
    <row r="153" spans="1:25" ht="105" x14ac:dyDescent="0.25">
      <c r="A153" s="38" t="s">
        <v>2</v>
      </c>
      <c r="B153" s="83" t="s">
        <v>258</v>
      </c>
      <c r="C153" s="38">
        <v>2470</v>
      </c>
      <c r="D153" s="34" t="s">
        <v>838</v>
      </c>
      <c r="E153" s="36" t="s">
        <v>839</v>
      </c>
      <c r="F153" s="35"/>
      <c r="G153" s="35"/>
      <c r="H153" s="35"/>
      <c r="I153" s="35"/>
      <c r="J153" s="191" t="s">
        <v>11</v>
      </c>
      <c r="K153" s="191">
        <v>2</v>
      </c>
      <c r="L153" s="191" t="s">
        <v>11</v>
      </c>
      <c r="M153" s="191">
        <v>2</v>
      </c>
      <c r="N153" s="191" t="s">
        <v>11</v>
      </c>
      <c r="O153" s="191">
        <v>3</v>
      </c>
      <c r="P153" s="2"/>
      <c r="Q153" s="2"/>
      <c r="R153" s="191"/>
      <c r="S153" s="191"/>
      <c r="T153" s="2"/>
      <c r="U153" s="2"/>
      <c r="V153" s="2"/>
      <c r="W153" s="16"/>
      <c r="X153" s="191" t="s">
        <v>11</v>
      </c>
      <c r="Y153" s="191">
        <v>3</v>
      </c>
    </row>
    <row r="154" spans="1:25" ht="105" x14ac:dyDescent="0.25">
      <c r="A154" s="38" t="s">
        <v>2</v>
      </c>
      <c r="B154" s="83" t="s">
        <v>258</v>
      </c>
      <c r="C154" s="38">
        <v>2480</v>
      </c>
      <c r="D154" s="34" t="s">
        <v>840</v>
      </c>
      <c r="E154" s="36" t="s">
        <v>841</v>
      </c>
      <c r="F154" s="35"/>
      <c r="G154" s="35"/>
      <c r="H154" s="35"/>
      <c r="I154" s="35"/>
      <c r="J154" s="191" t="s">
        <v>11</v>
      </c>
      <c r="K154" s="191">
        <v>2</v>
      </c>
      <c r="L154" s="191" t="s">
        <v>11</v>
      </c>
      <c r="M154" s="191">
        <v>2</v>
      </c>
      <c r="N154" s="191" t="s">
        <v>11</v>
      </c>
      <c r="O154" s="191">
        <v>3</v>
      </c>
      <c r="P154" s="191" t="s">
        <v>11</v>
      </c>
      <c r="Q154" s="191">
        <v>0</v>
      </c>
      <c r="R154" s="191"/>
      <c r="S154" s="191"/>
      <c r="T154" s="191" t="s">
        <v>11</v>
      </c>
      <c r="U154" s="191">
        <v>1</v>
      </c>
      <c r="V154" s="16"/>
      <c r="W154" s="16"/>
      <c r="X154" s="191" t="s">
        <v>11</v>
      </c>
      <c r="Y154" s="191">
        <v>3</v>
      </c>
    </row>
    <row r="155" spans="1:25" ht="105" x14ac:dyDescent="0.25">
      <c r="A155" s="38" t="s">
        <v>2</v>
      </c>
      <c r="B155" s="83" t="s">
        <v>258</v>
      </c>
      <c r="C155" s="38">
        <v>2490</v>
      </c>
      <c r="D155" s="34" t="s">
        <v>842</v>
      </c>
      <c r="E155" s="36" t="s">
        <v>843</v>
      </c>
      <c r="F155" s="35"/>
      <c r="G155" s="35"/>
      <c r="H155" s="35"/>
      <c r="I155" s="35"/>
      <c r="J155" s="191" t="s">
        <v>11</v>
      </c>
      <c r="K155" s="191">
        <v>2</v>
      </c>
      <c r="L155" s="191" t="s">
        <v>11</v>
      </c>
      <c r="M155" s="191">
        <v>2</v>
      </c>
      <c r="N155" s="191" t="s">
        <v>11</v>
      </c>
      <c r="O155" s="191">
        <v>3</v>
      </c>
      <c r="P155" s="191" t="s">
        <v>11</v>
      </c>
      <c r="Q155" s="191">
        <v>0</v>
      </c>
      <c r="R155" s="191" t="s">
        <v>11</v>
      </c>
      <c r="S155" s="191">
        <v>1</v>
      </c>
      <c r="T155" s="191" t="s">
        <v>11</v>
      </c>
      <c r="U155" s="191">
        <v>1</v>
      </c>
      <c r="V155" s="191" t="s">
        <v>11</v>
      </c>
      <c r="W155" s="191">
        <v>3</v>
      </c>
      <c r="X155" s="191" t="s">
        <v>11</v>
      </c>
      <c r="Y155" s="191">
        <v>1</v>
      </c>
    </row>
    <row r="156" spans="1:25" ht="105" x14ac:dyDescent="0.25">
      <c r="A156" s="38" t="s">
        <v>2</v>
      </c>
      <c r="B156" s="83" t="s">
        <v>258</v>
      </c>
      <c r="C156" s="38">
        <v>2500</v>
      </c>
      <c r="D156" s="34" t="s">
        <v>844</v>
      </c>
      <c r="E156" s="36" t="s">
        <v>845</v>
      </c>
      <c r="F156" s="35"/>
      <c r="G156" s="35"/>
      <c r="H156" s="35"/>
      <c r="I156" s="35"/>
      <c r="J156" s="35"/>
      <c r="K156" s="35"/>
      <c r="L156" s="35"/>
      <c r="M156" s="35"/>
      <c r="N156" s="2"/>
      <c r="O156" s="2"/>
      <c r="P156" s="2"/>
      <c r="Q156" s="2"/>
      <c r="R156" s="191"/>
      <c r="S156" s="191"/>
      <c r="T156" s="2"/>
      <c r="U156" s="2"/>
      <c r="V156" s="2"/>
      <c r="W156" s="2"/>
      <c r="X156" s="191" t="s">
        <v>11</v>
      </c>
      <c r="Y156" s="191">
        <v>3</v>
      </c>
    </row>
    <row r="157" spans="1:25" ht="120" x14ac:dyDescent="0.25">
      <c r="A157" s="38" t="s">
        <v>2</v>
      </c>
      <c r="B157" s="83" t="s">
        <v>258</v>
      </c>
      <c r="C157" s="38">
        <v>2510</v>
      </c>
      <c r="D157" s="34" t="s">
        <v>846</v>
      </c>
      <c r="E157" s="36" t="s">
        <v>847</v>
      </c>
      <c r="F157" s="35"/>
      <c r="G157" s="35"/>
      <c r="H157" s="35"/>
      <c r="I157" s="35"/>
      <c r="J157" s="191" t="s">
        <v>11</v>
      </c>
      <c r="K157" s="191">
        <v>3</v>
      </c>
      <c r="L157" s="191" t="s">
        <v>11</v>
      </c>
      <c r="M157" s="191">
        <v>3</v>
      </c>
      <c r="N157" s="191" t="s">
        <v>11</v>
      </c>
      <c r="O157" s="191">
        <v>3</v>
      </c>
      <c r="P157" s="2"/>
      <c r="Q157" s="2"/>
      <c r="R157" s="191"/>
      <c r="S157" s="191"/>
      <c r="T157" s="191" t="s">
        <v>11</v>
      </c>
      <c r="U157" s="191">
        <v>1</v>
      </c>
      <c r="V157" s="191" t="s">
        <v>11</v>
      </c>
      <c r="W157" s="191">
        <v>3</v>
      </c>
      <c r="X157" s="191" t="s">
        <v>11</v>
      </c>
      <c r="Y157" s="191">
        <v>3</v>
      </c>
    </row>
    <row r="158" spans="1:25" ht="105" x14ac:dyDescent="0.25">
      <c r="A158" s="38" t="s">
        <v>2</v>
      </c>
      <c r="B158" s="83" t="s">
        <v>258</v>
      </c>
      <c r="C158" s="38">
        <v>2520</v>
      </c>
      <c r="D158" s="34" t="s">
        <v>848</v>
      </c>
      <c r="E158" s="36" t="s">
        <v>849</v>
      </c>
      <c r="F158" s="35"/>
      <c r="G158" s="35"/>
      <c r="H158" s="35"/>
      <c r="I158" s="35"/>
      <c r="J158" s="191" t="s">
        <v>11</v>
      </c>
      <c r="K158" s="191">
        <v>3</v>
      </c>
      <c r="L158" s="191" t="s">
        <v>11</v>
      </c>
      <c r="M158" s="191">
        <v>3</v>
      </c>
      <c r="N158" s="191" t="s">
        <v>11</v>
      </c>
      <c r="O158" s="191">
        <v>3</v>
      </c>
      <c r="P158" s="191" t="s">
        <v>11</v>
      </c>
      <c r="Q158" s="191">
        <v>2</v>
      </c>
      <c r="R158" s="191" t="s">
        <v>11</v>
      </c>
      <c r="S158" s="191">
        <v>2</v>
      </c>
      <c r="T158" s="2"/>
      <c r="U158" s="2"/>
      <c r="V158" s="2"/>
      <c r="W158" s="16"/>
      <c r="X158" s="191" t="s">
        <v>11</v>
      </c>
      <c r="Y158" s="191">
        <v>3</v>
      </c>
    </row>
    <row r="159" spans="1:25" ht="105" x14ac:dyDescent="0.25">
      <c r="A159" s="38" t="s">
        <v>2</v>
      </c>
      <c r="B159" s="83" t="s">
        <v>258</v>
      </c>
      <c r="C159" s="38">
        <v>2530</v>
      </c>
      <c r="D159" s="34" t="s">
        <v>850</v>
      </c>
      <c r="E159" s="36" t="s">
        <v>851</v>
      </c>
      <c r="F159" s="35"/>
      <c r="G159" s="35"/>
      <c r="H159" s="35"/>
      <c r="I159" s="35"/>
      <c r="J159" s="191" t="s">
        <v>11</v>
      </c>
      <c r="K159" s="191">
        <v>2</v>
      </c>
      <c r="L159" s="191" t="s">
        <v>11</v>
      </c>
      <c r="M159" s="191">
        <v>2</v>
      </c>
      <c r="N159" s="191" t="s">
        <v>11</v>
      </c>
      <c r="O159" s="191">
        <v>3</v>
      </c>
      <c r="P159" s="2"/>
      <c r="Q159" s="2"/>
      <c r="R159" s="191" t="s">
        <v>11</v>
      </c>
      <c r="S159" s="191">
        <v>3</v>
      </c>
      <c r="T159" s="191" t="s">
        <v>11</v>
      </c>
      <c r="U159" s="191">
        <v>1</v>
      </c>
      <c r="V159" s="191" t="s">
        <v>11</v>
      </c>
      <c r="W159" s="191">
        <v>2</v>
      </c>
      <c r="X159" s="191" t="s">
        <v>11</v>
      </c>
      <c r="Y159" s="191">
        <v>2</v>
      </c>
    </row>
    <row r="160" spans="1:25" ht="105" x14ac:dyDescent="0.25">
      <c r="A160" s="38" t="s">
        <v>2</v>
      </c>
      <c r="B160" s="83" t="s">
        <v>258</v>
      </c>
      <c r="C160" s="38">
        <v>2540</v>
      </c>
      <c r="D160" s="34" t="s">
        <v>852</v>
      </c>
      <c r="E160" s="36" t="s">
        <v>853</v>
      </c>
      <c r="F160" s="35"/>
      <c r="G160" s="35"/>
      <c r="H160" s="35"/>
      <c r="I160" s="35"/>
      <c r="J160" s="191" t="s">
        <v>11</v>
      </c>
      <c r="K160" s="191">
        <v>2</v>
      </c>
      <c r="L160" s="191" t="s">
        <v>11</v>
      </c>
      <c r="M160" s="191">
        <v>2</v>
      </c>
      <c r="N160" s="191" t="s">
        <v>11</v>
      </c>
      <c r="O160" s="191">
        <v>3</v>
      </c>
      <c r="P160" s="2"/>
      <c r="Q160" s="2"/>
      <c r="R160" s="191" t="s">
        <v>11</v>
      </c>
      <c r="S160" s="191">
        <v>2</v>
      </c>
      <c r="T160" s="2"/>
      <c r="U160" s="2"/>
      <c r="V160" s="2"/>
      <c r="W160" s="16"/>
      <c r="X160" s="191" t="s">
        <v>11</v>
      </c>
      <c r="Y160" s="191">
        <v>3</v>
      </c>
    </row>
    <row r="161" spans="1:25" ht="105" x14ac:dyDescent="0.25">
      <c r="A161" s="38" t="s">
        <v>2</v>
      </c>
      <c r="B161" s="83" t="s">
        <v>258</v>
      </c>
      <c r="C161" s="38">
        <v>2550</v>
      </c>
      <c r="D161" s="34" t="s">
        <v>854</v>
      </c>
      <c r="E161" s="36" t="s">
        <v>855</v>
      </c>
      <c r="F161" s="35"/>
      <c r="G161" s="35"/>
      <c r="H161" s="35"/>
      <c r="I161" s="35"/>
      <c r="J161" s="191" t="s">
        <v>11</v>
      </c>
      <c r="K161" s="191">
        <v>2</v>
      </c>
      <c r="L161" s="191" t="s">
        <v>11</v>
      </c>
      <c r="M161" s="191">
        <v>2</v>
      </c>
      <c r="N161" s="191" t="s">
        <v>11</v>
      </c>
      <c r="O161" s="191">
        <v>3</v>
      </c>
      <c r="P161" s="2"/>
      <c r="Q161" s="2"/>
      <c r="R161" s="191" t="s">
        <v>11</v>
      </c>
      <c r="S161" s="191">
        <v>3</v>
      </c>
      <c r="T161" s="2"/>
      <c r="U161" s="2"/>
      <c r="V161" s="2"/>
      <c r="W161" s="16"/>
      <c r="X161" s="191" t="s">
        <v>11</v>
      </c>
      <c r="Y161" s="191">
        <v>3</v>
      </c>
    </row>
    <row r="162" spans="1:25" ht="120" x14ac:dyDescent="0.25">
      <c r="A162" s="38" t="s">
        <v>2</v>
      </c>
      <c r="B162" s="83" t="s">
        <v>258</v>
      </c>
      <c r="C162" s="38">
        <v>2560</v>
      </c>
      <c r="D162" s="34" t="s">
        <v>856</v>
      </c>
      <c r="E162" s="36" t="s">
        <v>857</v>
      </c>
      <c r="F162" s="35"/>
      <c r="G162" s="35"/>
      <c r="H162" s="35"/>
      <c r="I162" s="35"/>
      <c r="J162" s="191" t="s">
        <v>11</v>
      </c>
      <c r="K162" s="191">
        <v>2</v>
      </c>
      <c r="L162" s="191" t="s">
        <v>11</v>
      </c>
      <c r="M162" s="191">
        <v>2</v>
      </c>
      <c r="N162" s="191" t="s">
        <v>11</v>
      </c>
      <c r="O162" s="191">
        <v>3</v>
      </c>
      <c r="P162" s="2"/>
      <c r="Q162" s="2"/>
      <c r="R162" s="191" t="s">
        <v>11</v>
      </c>
      <c r="S162" s="191">
        <v>3</v>
      </c>
      <c r="T162" s="2"/>
      <c r="U162" s="2"/>
      <c r="V162" s="2"/>
      <c r="W162" s="16"/>
      <c r="X162" s="191" t="s">
        <v>11</v>
      </c>
      <c r="Y162" s="191">
        <v>3</v>
      </c>
    </row>
    <row r="163" spans="1:25" ht="105" x14ac:dyDescent="0.25">
      <c r="A163" s="38" t="s">
        <v>2</v>
      </c>
      <c r="B163" s="83" t="s">
        <v>258</v>
      </c>
      <c r="C163" s="38">
        <v>2570</v>
      </c>
      <c r="D163" s="34" t="s">
        <v>858</v>
      </c>
      <c r="E163" s="36" t="s">
        <v>859</v>
      </c>
      <c r="F163" s="35"/>
      <c r="G163" s="35"/>
      <c r="H163" s="35"/>
      <c r="I163" s="35"/>
      <c r="J163" s="191" t="s">
        <v>11</v>
      </c>
      <c r="K163" s="191">
        <v>2</v>
      </c>
      <c r="L163" s="191" t="s">
        <v>11</v>
      </c>
      <c r="M163" s="191">
        <v>2</v>
      </c>
      <c r="N163" s="191" t="s">
        <v>11</v>
      </c>
      <c r="O163" s="191">
        <v>3</v>
      </c>
      <c r="P163" s="2"/>
      <c r="Q163" s="2"/>
      <c r="R163" s="191" t="s">
        <v>11</v>
      </c>
      <c r="S163" s="191">
        <v>2</v>
      </c>
      <c r="T163" s="2"/>
      <c r="U163" s="2"/>
      <c r="V163" s="2"/>
      <c r="W163" s="16"/>
      <c r="X163" s="191" t="s">
        <v>11</v>
      </c>
      <c r="Y163" s="191">
        <v>3</v>
      </c>
    </row>
    <row r="164" spans="1:25" ht="105" x14ac:dyDescent="0.25">
      <c r="A164" s="38" t="s">
        <v>2</v>
      </c>
      <c r="B164" s="83" t="s">
        <v>258</v>
      </c>
      <c r="C164" s="38">
        <v>2580</v>
      </c>
      <c r="D164" s="34" t="s">
        <v>860</v>
      </c>
      <c r="E164" s="36" t="s">
        <v>861</v>
      </c>
      <c r="F164" s="35"/>
      <c r="G164" s="35"/>
      <c r="H164" s="35"/>
      <c r="I164" s="35"/>
      <c r="J164" s="191" t="s">
        <v>11</v>
      </c>
      <c r="K164" s="191">
        <v>2</v>
      </c>
      <c r="L164" s="191" t="s">
        <v>11</v>
      </c>
      <c r="M164" s="191">
        <v>2</v>
      </c>
      <c r="N164" s="191" t="s">
        <v>11</v>
      </c>
      <c r="O164" s="191">
        <v>3</v>
      </c>
      <c r="P164" s="2"/>
      <c r="Q164" s="2"/>
      <c r="R164" s="191" t="s">
        <v>11</v>
      </c>
      <c r="S164" s="191">
        <v>2</v>
      </c>
      <c r="T164" s="2"/>
      <c r="U164" s="2"/>
      <c r="V164" s="2"/>
      <c r="W164" s="16"/>
      <c r="X164" s="191" t="s">
        <v>11</v>
      </c>
      <c r="Y164" s="191">
        <v>2</v>
      </c>
    </row>
    <row r="165" spans="1:25" ht="105" x14ac:dyDescent="0.25">
      <c r="A165" s="38" t="s">
        <v>2</v>
      </c>
      <c r="B165" s="83" t="s">
        <v>258</v>
      </c>
      <c r="C165" s="38">
        <v>2590</v>
      </c>
      <c r="D165" s="34" t="s">
        <v>862</v>
      </c>
      <c r="E165" s="36" t="s">
        <v>863</v>
      </c>
      <c r="F165" s="35"/>
      <c r="G165" s="35"/>
      <c r="H165" s="35"/>
      <c r="I165" s="35"/>
      <c r="J165" s="191" t="s">
        <v>11</v>
      </c>
      <c r="K165" s="191">
        <v>2</v>
      </c>
      <c r="L165" s="191" t="s">
        <v>11</v>
      </c>
      <c r="M165" s="191">
        <v>2</v>
      </c>
      <c r="N165" s="191" t="s">
        <v>11</v>
      </c>
      <c r="O165" s="191">
        <v>3</v>
      </c>
      <c r="P165" s="2"/>
      <c r="Q165" s="2"/>
      <c r="R165" s="191"/>
      <c r="S165" s="191"/>
      <c r="T165" s="2"/>
      <c r="U165" s="2"/>
      <c r="V165" s="2"/>
      <c r="W165" s="16"/>
      <c r="X165" s="191" t="s">
        <v>11</v>
      </c>
      <c r="Y165" s="191">
        <v>3</v>
      </c>
    </row>
    <row r="166" spans="1:25" ht="120" x14ac:dyDescent="0.25">
      <c r="A166" s="38" t="s">
        <v>2</v>
      </c>
      <c r="B166" s="83" t="s">
        <v>258</v>
      </c>
      <c r="C166" s="38">
        <v>2600</v>
      </c>
      <c r="D166" s="34" t="s">
        <v>864</v>
      </c>
      <c r="E166" s="36" t="s">
        <v>865</v>
      </c>
      <c r="F166" s="35"/>
      <c r="G166" s="35"/>
      <c r="H166" s="35"/>
      <c r="I166" s="35"/>
      <c r="J166" s="191" t="s">
        <v>11</v>
      </c>
      <c r="K166" s="191">
        <v>1</v>
      </c>
      <c r="L166" s="191" t="s">
        <v>11</v>
      </c>
      <c r="M166" s="191">
        <v>1</v>
      </c>
      <c r="N166" s="191" t="s">
        <v>11</v>
      </c>
      <c r="O166" s="191">
        <v>2</v>
      </c>
      <c r="P166" s="2"/>
      <c r="Q166" s="2"/>
      <c r="R166" s="191" t="s">
        <v>11</v>
      </c>
      <c r="S166" s="191">
        <v>1</v>
      </c>
      <c r="T166" s="191" t="s">
        <v>11</v>
      </c>
      <c r="U166" s="191">
        <v>1</v>
      </c>
      <c r="V166" s="16"/>
      <c r="W166" s="16"/>
      <c r="X166" s="191" t="s">
        <v>11</v>
      </c>
      <c r="Y166" s="191">
        <v>1</v>
      </c>
    </row>
    <row r="167" spans="1:25" ht="105" x14ac:dyDescent="0.25">
      <c r="A167" s="38" t="s">
        <v>2</v>
      </c>
      <c r="B167" s="83" t="s">
        <v>258</v>
      </c>
      <c r="C167" s="38">
        <v>2610</v>
      </c>
      <c r="D167" s="34" t="s">
        <v>866</v>
      </c>
      <c r="E167" s="36" t="s">
        <v>867</v>
      </c>
      <c r="F167" s="35"/>
      <c r="G167" s="35"/>
      <c r="H167" s="35"/>
      <c r="I167" s="35"/>
      <c r="J167" s="191" t="s">
        <v>11</v>
      </c>
      <c r="K167" s="191">
        <v>2</v>
      </c>
      <c r="L167" s="191" t="s">
        <v>11</v>
      </c>
      <c r="M167" s="191">
        <v>2</v>
      </c>
      <c r="N167" s="191" t="s">
        <v>11</v>
      </c>
      <c r="O167" s="191">
        <v>3</v>
      </c>
      <c r="P167" s="191" t="s">
        <v>11</v>
      </c>
      <c r="Q167" s="191">
        <v>1</v>
      </c>
      <c r="R167" s="191" t="s">
        <v>11</v>
      </c>
      <c r="S167" s="191">
        <v>2</v>
      </c>
      <c r="T167" s="191" t="s">
        <v>11</v>
      </c>
      <c r="U167" s="191">
        <v>1</v>
      </c>
      <c r="V167" s="191" t="s">
        <v>11</v>
      </c>
      <c r="W167" s="191">
        <v>3</v>
      </c>
      <c r="X167" s="191" t="s">
        <v>11</v>
      </c>
      <c r="Y167" s="191">
        <v>3</v>
      </c>
    </row>
    <row r="168" spans="1:25" ht="120" x14ac:dyDescent="0.25">
      <c r="A168" s="38" t="s">
        <v>2</v>
      </c>
      <c r="B168" s="83" t="s">
        <v>258</v>
      </c>
      <c r="C168" s="38">
        <v>2620</v>
      </c>
      <c r="D168" s="34" t="s">
        <v>868</v>
      </c>
      <c r="E168" s="36" t="s">
        <v>869</v>
      </c>
      <c r="F168" s="35"/>
      <c r="G168" s="35"/>
      <c r="H168" s="35"/>
      <c r="I168" s="35"/>
      <c r="J168" s="191" t="s">
        <v>11</v>
      </c>
      <c r="K168" s="191">
        <v>2</v>
      </c>
      <c r="L168" s="191" t="s">
        <v>11</v>
      </c>
      <c r="M168" s="191">
        <v>2</v>
      </c>
      <c r="N168" s="191" t="s">
        <v>11</v>
      </c>
      <c r="O168" s="191">
        <v>3</v>
      </c>
      <c r="P168" s="191" t="s">
        <v>11</v>
      </c>
      <c r="Q168" s="191">
        <v>2</v>
      </c>
      <c r="R168" s="191" t="s">
        <v>11</v>
      </c>
      <c r="S168" s="191">
        <v>2</v>
      </c>
      <c r="T168" s="191" t="s">
        <v>11</v>
      </c>
      <c r="U168" s="191">
        <v>1</v>
      </c>
      <c r="V168" s="191" t="s">
        <v>11</v>
      </c>
      <c r="W168" s="191">
        <v>3</v>
      </c>
      <c r="X168" s="191" t="s">
        <v>11</v>
      </c>
      <c r="Y168" s="191">
        <v>3</v>
      </c>
    </row>
    <row r="169" spans="1:25" ht="105" x14ac:dyDescent="0.25">
      <c r="A169" s="39" t="s">
        <v>2</v>
      </c>
      <c r="B169" s="84" t="s">
        <v>263</v>
      </c>
      <c r="C169" s="39">
        <v>1000</v>
      </c>
      <c r="D169" s="40" t="s">
        <v>682</v>
      </c>
      <c r="E169" s="41" t="s">
        <v>683</v>
      </c>
      <c r="F169" s="35"/>
      <c r="G169" s="35"/>
      <c r="H169" s="35"/>
      <c r="I169" s="35"/>
      <c r="J169" s="191" t="s">
        <v>11</v>
      </c>
      <c r="K169" s="191">
        <v>3</v>
      </c>
      <c r="L169" s="191" t="s">
        <v>11</v>
      </c>
      <c r="M169" s="191">
        <v>3</v>
      </c>
      <c r="N169" s="191" t="s">
        <v>11</v>
      </c>
      <c r="O169" s="191">
        <v>3</v>
      </c>
      <c r="P169" s="191" t="s">
        <v>11</v>
      </c>
      <c r="Q169" s="191">
        <v>0</v>
      </c>
      <c r="R169" s="191"/>
      <c r="S169" s="191"/>
      <c r="T169" s="191" t="s">
        <v>11</v>
      </c>
      <c r="U169" s="191">
        <v>1</v>
      </c>
      <c r="V169" s="191" t="s">
        <v>11</v>
      </c>
      <c r="W169" s="191">
        <v>3</v>
      </c>
      <c r="X169" s="191" t="s">
        <v>11</v>
      </c>
      <c r="Y169" s="191">
        <v>3</v>
      </c>
    </row>
    <row r="170" spans="1:25" ht="120" x14ac:dyDescent="0.25">
      <c r="A170" s="38" t="s">
        <v>2</v>
      </c>
      <c r="B170" s="84" t="s">
        <v>263</v>
      </c>
      <c r="C170" s="38">
        <v>2630</v>
      </c>
      <c r="D170" s="34" t="s">
        <v>870</v>
      </c>
      <c r="E170" s="36" t="s">
        <v>871</v>
      </c>
      <c r="F170" s="35"/>
      <c r="G170" s="35"/>
      <c r="H170" s="35"/>
      <c r="I170" s="35"/>
      <c r="J170" s="191" t="s">
        <v>11</v>
      </c>
      <c r="K170" s="191">
        <v>3</v>
      </c>
      <c r="L170" s="191" t="s">
        <v>11</v>
      </c>
      <c r="M170" s="191">
        <v>3</v>
      </c>
      <c r="N170" s="191" t="s">
        <v>11</v>
      </c>
      <c r="O170" s="191">
        <v>3</v>
      </c>
      <c r="P170" s="2"/>
      <c r="Q170" s="2"/>
      <c r="R170" s="191" t="s">
        <v>11</v>
      </c>
      <c r="S170" s="191">
        <v>1</v>
      </c>
      <c r="T170" s="191" t="s">
        <v>11</v>
      </c>
      <c r="U170" s="191">
        <v>1</v>
      </c>
      <c r="V170" s="191" t="s">
        <v>11</v>
      </c>
      <c r="W170" s="191">
        <v>2</v>
      </c>
      <c r="X170" s="191" t="s">
        <v>11</v>
      </c>
      <c r="Y170" s="191">
        <v>3</v>
      </c>
    </row>
    <row r="171" spans="1:25" ht="120" x14ac:dyDescent="0.25">
      <c r="A171" s="38" t="s">
        <v>2</v>
      </c>
      <c r="B171" s="84" t="s">
        <v>263</v>
      </c>
      <c r="C171" s="38">
        <v>2640</v>
      </c>
      <c r="D171" s="34" t="s">
        <v>872</v>
      </c>
      <c r="E171" s="36" t="s">
        <v>873</v>
      </c>
      <c r="F171" s="35"/>
      <c r="G171" s="35"/>
      <c r="H171" s="35"/>
      <c r="I171" s="35"/>
      <c r="J171" s="191" t="s">
        <v>11</v>
      </c>
      <c r="K171" s="191">
        <v>3</v>
      </c>
      <c r="L171" s="191" t="s">
        <v>11</v>
      </c>
      <c r="M171" s="191">
        <v>3</v>
      </c>
      <c r="N171" s="191" t="s">
        <v>11</v>
      </c>
      <c r="O171" s="191">
        <v>3</v>
      </c>
      <c r="P171" s="2"/>
      <c r="Q171" s="2"/>
      <c r="R171" s="191" t="s">
        <v>11</v>
      </c>
      <c r="S171" s="191">
        <v>1</v>
      </c>
      <c r="T171" s="2"/>
      <c r="U171" s="2"/>
      <c r="V171" s="2"/>
      <c r="W171" s="16"/>
      <c r="X171" s="191" t="s">
        <v>11</v>
      </c>
      <c r="Y171" s="191">
        <v>3</v>
      </c>
    </row>
    <row r="172" spans="1:25" ht="120" x14ac:dyDescent="0.25">
      <c r="A172" s="38" t="s">
        <v>2</v>
      </c>
      <c r="B172" s="84" t="s">
        <v>263</v>
      </c>
      <c r="C172" s="38">
        <v>2650</v>
      </c>
      <c r="D172" s="34" t="s">
        <v>874</v>
      </c>
      <c r="E172" s="36" t="s">
        <v>875</v>
      </c>
      <c r="F172" s="35"/>
      <c r="G172" s="35"/>
      <c r="H172" s="35"/>
      <c r="I172" s="35"/>
      <c r="J172" s="191" t="s">
        <v>11</v>
      </c>
      <c r="K172" s="191">
        <v>2</v>
      </c>
      <c r="L172" s="191" t="s">
        <v>11</v>
      </c>
      <c r="M172" s="191">
        <v>2</v>
      </c>
      <c r="N172" s="191" t="s">
        <v>11</v>
      </c>
      <c r="O172" s="191">
        <v>3</v>
      </c>
      <c r="P172" s="2"/>
      <c r="Q172" s="2"/>
      <c r="R172" s="191" t="s">
        <v>11</v>
      </c>
      <c r="S172" s="191">
        <v>1</v>
      </c>
      <c r="T172" s="2"/>
      <c r="U172" s="2"/>
      <c r="V172" s="2"/>
      <c r="W172" s="16"/>
      <c r="X172" s="191" t="s">
        <v>11</v>
      </c>
      <c r="Y172" s="191">
        <v>3</v>
      </c>
    </row>
    <row r="173" spans="1:25" ht="120" x14ac:dyDescent="0.25">
      <c r="A173" s="38" t="s">
        <v>2</v>
      </c>
      <c r="B173" s="84" t="s">
        <v>263</v>
      </c>
      <c r="C173" s="38">
        <v>2660</v>
      </c>
      <c r="D173" s="34" t="s">
        <v>876</v>
      </c>
      <c r="E173" s="36" t="s">
        <v>877</v>
      </c>
      <c r="F173" s="35"/>
      <c r="G173" s="35"/>
      <c r="H173" s="35"/>
      <c r="I173" s="35"/>
      <c r="J173" s="191" t="s">
        <v>11</v>
      </c>
      <c r="K173" s="191">
        <v>3</v>
      </c>
      <c r="L173" s="191" t="s">
        <v>11</v>
      </c>
      <c r="M173" s="191">
        <v>3</v>
      </c>
      <c r="N173" s="191" t="s">
        <v>11</v>
      </c>
      <c r="O173" s="191">
        <v>3</v>
      </c>
      <c r="P173" s="2"/>
      <c r="Q173" s="2"/>
      <c r="R173" s="191" t="s">
        <v>11</v>
      </c>
      <c r="S173" s="191">
        <v>1</v>
      </c>
      <c r="T173" s="2"/>
      <c r="U173" s="2"/>
      <c r="V173" s="2"/>
      <c r="W173" s="16"/>
      <c r="X173" s="191" t="s">
        <v>11</v>
      </c>
      <c r="Y173" s="191">
        <v>3</v>
      </c>
    </row>
    <row r="174" spans="1:25" ht="120" x14ac:dyDescent="0.25">
      <c r="A174" s="38" t="s">
        <v>2</v>
      </c>
      <c r="B174" s="84" t="s">
        <v>263</v>
      </c>
      <c r="C174" s="38">
        <v>2670</v>
      </c>
      <c r="D174" s="34" t="s">
        <v>878</v>
      </c>
      <c r="E174" s="36" t="s">
        <v>879</v>
      </c>
      <c r="F174" s="35"/>
      <c r="G174" s="35"/>
      <c r="H174" s="35"/>
      <c r="I174" s="35"/>
      <c r="J174" s="191" t="s">
        <v>11</v>
      </c>
      <c r="K174" s="191">
        <v>3</v>
      </c>
      <c r="L174" s="191" t="s">
        <v>11</v>
      </c>
      <c r="M174" s="191">
        <v>3</v>
      </c>
      <c r="N174" s="191" t="s">
        <v>11</v>
      </c>
      <c r="O174" s="191">
        <v>3</v>
      </c>
      <c r="P174" s="2"/>
      <c r="Q174" s="2"/>
      <c r="R174" s="191" t="s">
        <v>11</v>
      </c>
      <c r="S174" s="191">
        <v>1</v>
      </c>
      <c r="T174" s="2"/>
      <c r="U174" s="2"/>
      <c r="V174" s="2"/>
      <c r="W174" s="16"/>
      <c r="X174" s="191" t="s">
        <v>11</v>
      </c>
      <c r="Y174" s="191">
        <v>3</v>
      </c>
    </row>
    <row r="175" spans="1:25" ht="135" x14ac:dyDescent="0.25">
      <c r="A175" s="38" t="s">
        <v>2</v>
      </c>
      <c r="B175" s="84" t="s">
        <v>263</v>
      </c>
      <c r="C175" s="38">
        <v>2680</v>
      </c>
      <c r="D175" s="34" t="s">
        <v>880</v>
      </c>
      <c r="E175" s="36" t="s">
        <v>881</v>
      </c>
      <c r="F175" s="35"/>
      <c r="G175" s="35"/>
      <c r="H175" s="35"/>
      <c r="I175" s="35"/>
      <c r="J175" s="191" t="s">
        <v>11</v>
      </c>
      <c r="K175" s="191">
        <v>3</v>
      </c>
      <c r="L175" s="191" t="s">
        <v>11</v>
      </c>
      <c r="M175" s="191">
        <v>3</v>
      </c>
      <c r="N175" s="191" t="s">
        <v>11</v>
      </c>
      <c r="O175" s="191">
        <v>3</v>
      </c>
      <c r="P175" s="2"/>
      <c r="Q175" s="2"/>
      <c r="R175" s="191" t="s">
        <v>11</v>
      </c>
      <c r="S175" s="191">
        <v>1</v>
      </c>
      <c r="T175" s="2"/>
      <c r="U175" s="2"/>
      <c r="V175" s="2"/>
      <c r="W175" s="16"/>
      <c r="X175" s="191" t="s">
        <v>11</v>
      </c>
      <c r="Y175" s="191">
        <v>3</v>
      </c>
    </row>
    <row r="176" spans="1:25" ht="135" x14ac:dyDescent="0.25">
      <c r="A176" s="38" t="s">
        <v>2</v>
      </c>
      <c r="B176" s="84" t="s">
        <v>263</v>
      </c>
      <c r="C176" s="38">
        <v>2690</v>
      </c>
      <c r="D176" s="34" t="s">
        <v>882</v>
      </c>
      <c r="E176" s="36" t="s">
        <v>883</v>
      </c>
      <c r="F176" s="35"/>
      <c r="G176" s="35"/>
      <c r="H176" s="35"/>
      <c r="I176" s="35"/>
      <c r="J176" s="191" t="s">
        <v>11</v>
      </c>
      <c r="K176" s="191">
        <v>3</v>
      </c>
      <c r="L176" s="191" t="s">
        <v>11</v>
      </c>
      <c r="M176" s="191">
        <v>3</v>
      </c>
      <c r="N176" s="191" t="s">
        <v>11</v>
      </c>
      <c r="O176" s="191">
        <v>2</v>
      </c>
      <c r="P176" s="2"/>
      <c r="Q176" s="2"/>
      <c r="R176" s="191" t="s">
        <v>11</v>
      </c>
      <c r="S176" s="191">
        <v>1</v>
      </c>
      <c r="T176" s="2"/>
      <c r="U176" s="2"/>
      <c r="V176" s="2"/>
      <c r="W176" s="16"/>
      <c r="X176" s="191" t="s">
        <v>11</v>
      </c>
      <c r="Y176" s="191">
        <v>3</v>
      </c>
    </row>
    <row r="177" spans="1:25" ht="120" x14ac:dyDescent="0.25">
      <c r="A177" s="38" t="s">
        <v>2</v>
      </c>
      <c r="B177" s="84" t="s">
        <v>263</v>
      </c>
      <c r="C177" s="38">
        <v>2700</v>
      </c>
      <c r="D177" s="34" t="s">
        <v>884</v>
      </c>
      <c r="E177" s="36" t="s">
        <v>885</v>
      </c>
      <c r="F177" s="35"/>
      <c r="G177" s="35"/>
      <c r="H177" s="35"/>
      <c r="I177" s="35"/>
      <c r="J177" s="191" t="s">
        <v>11</v>
      </c>
      <c r="K177" s="191">
        <v>3</v>
      </c>
      <c r="L177" s="191" t="s">
        <v>11</v>
      </c>
      <c r="M177" s="191">
        <v>3</v>
      </c>
      <c r="N177" s="191" t="s">
        <v>11</v>
      </c>
      <c r="O177" s="191">
        <v>3</v>
      </c>
      <c r="P177" s="2"/>
      <c r="Q177" s="2"/>
      <c r="R177" s="191" t="s">
        <v>11</v>
      </c>
      <c r="S177" s="191">
        <v>1</v>
      </c>
      <c r="T177" s="2"/>
      <c r="U177" s="2"/>
      <c r="V177" s="2"/>
      <c r="W177" s="16"/>
      <c r="X177" s="191" t="s">
        <v>11</v>
      </c>
      <c r="Y177" s="191">
        <v>3</v>
      </c>
    </row>
    <row r="178" spans="1:25" ht="120" x14ac:dyDescent="0.25">
      <c r="A178" s="38" t="s">
        <v>2</v>
      </c>
      <c r="B178" s="84" t="s">
        <v>263</v>
      </c>
      <c r="C178" s="38">
        <v>2710</v>
      </c>
      <c r="D178" s="34" t="s">
        <v>886</v>
      </c>
      <c r="E178" s="36" t="s">
        <v>887</v>
      </c>
      <c r="F178" s="35"/>
      <c r="G178" s="35"/>
      <c r="H178" s="35"/>
      <c r="I178" s="35"/>
      <c r="J178" s="191" t="s">
        <v>11</v>
      </c>
      <c r="K178" s="191">
        <v>3</v>
      </c>
      <c r="L178" s="191" t="s">
        <v>11</v>
      </c>
      <c r="M178" s="191">
        <v>3</v>
      </c>
      <c r="N178" s="191" t="s">
        <v>11</v>
      </c>
      <c r="O178" s="191">
        <v>3</v>
      </c>
      <c r="P178" s="2"/>
      <c r="Q178" s="2"/>
      <c r="R178" s="191" t="s">
        <v>11</v>
      </c>
      <c r="S178" s="191">
        <v>1</v>
      </c>
      <c r="T178" s="191" t="s">
        <v>11</v>
      </c>
      <c r="U178" s="191">
        <v>1</v>
      </c>
      <c r="V178" s="191" t="s">
        <v>11</v>
      </c>
      <c r="W178" s="191">
        <v>3</v>
      </c>
      <c r="X178" s="191" t="s">
        <v>11</v>
      </c>
      <c r="Y178" s="191">
        <v>3</v>
      </c>
    </row>
    <row r="179" spans="1:25" ht="120" x14ac:dyDescent="0.25">
      <c r="A179" s="38" t="s">
        <v>2</v>
      </c>
      <c r="B179" s="84" t="s">
        <v>263</v>
      </c>
      <c r="C179" s="38">
        <v>2720</v>
      </c>
      <c r="D179" s="34" t="s">
        <v>888</v>
      </c>
      <c r="E179" s="36" t="s">
        <v>889</v>
      </c>
      <c r="F179" s="35"/>
      <c r="G179" s="35"/>
      <c r="H179" s="35"/>
      <c r="I179" s="35"/>
      <c r="J179" s="191" t="s">
        <v>11</v>
      </c>
      <c r="K179" s="191">
        <v>2</v>
      </c>
      <c r="L179" s="191" t="s">
        <v>11</v>
      </c>
      <c r="M179" s="191">
        <v>2</v>
      </c>
      <c r="N179" s="191" t="s">
        <v>11</v>
      </c>
      <c r="O179" s="191">
        <v>3</v>
      </c>
      <c r="P179" s="2"/>
      <c r="Q179" s="2"/>
      <c r="R179" s="191" t="s">
        <v>11</v>
      </c>
      <c r="S179" s="191">
        <v>1</v>
      </c>
      <c r="T179" s="2"/>
      <c r="U179" s="2"/>
      <c r="V179" s="2"/>
      <c r="W179" s="16"/>
      <c r="X179" s="191" t="s">
        <v>11</v>
      </c>
      <c r="Y179" s="191">
        <v>3</v>
      </c>
    </row>
    <row r="180" spans="1:25" ht="135" x14ac:dyDescent="0.25">
      <c r="A180" s="38" t="s">
        <v>2</v>
      </c>
      <c r="B180" s="84" t="s">
        <v>263</v>
      </c>
      <c r="C180" s="38">
        <v>2730</v>
      </c>
      <c r="D180" s="34" t="s">
        <v>890</v>
      </c>
      <c r="E180" s="36" t="s">
        <v>891</v>
      </c>
      <c r="F180" s="35"/>
      <c r="G180" s="35"/>
      <c r="H180" s="35"/>
      <c r="I180" s="35"/>
      <c r="J180" s="191" t="s">
        <v>11</v>
      </c>
      <c r="K180" s="191">
        <v>2</v>
      </c>
      <c r="L180" s="191" t="s">
        <v>11</v>
      </c>
      <c r="M180" s="191">
        <v>2</v>
      </c>
      <c r="N180" s="191" t="s">
        <v>11</v>
      </c>
      <c r="O180" s="191">
        <v>2</v>
      </c>
      <c r="P180" s="2"/>
      <c r="Q180" s="2"/>
      <c r="R180" s="191" t="s">
        <v>11</v>
      </c>
      <c r="S180" s="191">
        <v>1</v>
      </c>
      <c r="T180" s="2"/>
      <c r="U180" s="2"/>
      <c r="V180" s="2"/>
      <c r="W180" s="16"/>
      <c r="X180" s="191" t="s">
        <v>11</v>
      </c>
      <c r="Y180" s="191">
        <v>3</v>
      </c>
    </row>
    <row r="181" spans="1:25" ht="135" x14ac:dyDescent="0.25">
      <c r="A181" s="38" t="s">
        <v>2</v>
      </c>
      <c r="B181" s="84" t="s">
        <v>263</v>
      </c>
      <c r="C181" s="38">
        <v>2740</v>
      </c>
      <c r="D181" s="34" t="s">
        <v>892</v>
      </c>
      <c r="E181" s="36" t="s">
        <v>893</v>
      </c>
      <c r="F181" s="35"/>
      <c r="G181" s="35"/>
      <c r="H181" s="35"/>
      <c r="I181" s="35"/>
      <c r="J181" s="191" t="s">
        <v>11</v>
      </c>
      <c r="K181" s="191">
        <v>2</v>
      </c>
      <c r="L181" s="191" t="s">
        <v>11</v>
      </c>
      <c r="M181" s="191">
        <v>2</v>
      </c>
      <c r="N181" s="191" t="s">
        <v>11</v>
      </c>
      <c r="O181" s="191">
        <v>2</v>
      </c>
      <c r="P181" s="2"/>
      <c r="Q181" s="2"/>
      <c r="R181" s="191" t="s">
        <v>11</v>
      </c>
      <c r="S181" s="191">
        <v>1</v>
      </c>
      <c r="T181" s="191" t="s">
        <v>11</v>
      </c>
      <c r="U181" s="191">
        <v>1</v>
      </c>
      <c r="V181" s="16"/>
      <c r="W181" s="16"/>
      <c r="X181" s="191" t="s">
        <v>11</v>
      </c>
      <c r="Y181" s="191">
        <v>1</v>
      </c>
    </row>
    <row r="182" spans="1:25" ht="135" x14ac:dyDescent="0.25">
      <c r="A182" s="38" t="s">
        <v>2</v>
      </c>
      <c r="B182" s="84" t="s">
        <v>263</v>
      </c>
      <c r="C182" s="38">
        <v>2750</v>
      </c>
      <c r="D182" s="34" t="s">
        <v>894</v>
      </c>
      <c r="E182" s="36" t="s">
        <v>895</v>
      </c>
      <c r="F182" s="35"/>
      <c r="G182" s="35"/>
      <c r="H182" s="35"/>
      <c r="I182" s="35"/>
      <c r="J182" s="191" t="s">
        <v>11</v>
      </c>
      <c r="K182" s="191">
        <v>2</v>
      </c>
      <c r="L182" s="191" t="s">
        <v>11</v>
      </c>
      <c r="M182" s="191">
        <v>2</v>
      </c>
      <c r="N182" s="191" t="s">
        <v>11</v>
      </c>
      <c r="O182" s="191">
        <v>3</v>
      </c>
      <c r="P182" s="2"/>
      <c r="Q182" s="2"/>
      <c r="R182" s="191"/>
      <c r="S182" s="191"/>
      <c r="T182" s="2"/>
      <c r="U182" s="2"/>
      <c r="V182" s="2"/>
      <c r="W182" s="16"/>
      <c r="X182" s="191" t="s">
        <v>11</v>
      </c>
      <c r="Y182" s="191">
        <v>3</v>
      </c>
    </row>
    <row r="183" spans="1:25" ht="150" x14ac:dyDescent="0.25">
      <c r="A183" s="38" t="s">
        <v>2</v>
      </c>
      <c r="B183" s="84" t="s">
        <v>263</v>
      </c>
      <c r="C183" s="38">
        <v>2760</v>
      </c>
      <c r="D183" s="34" t="s">
        <v>896</v>
      </c>
      <c r="E183" s="36" t="s">
        <v>897</v>
      </c>
      <c r="F183" s="35"/>
      <c r="G183" s="35"/>
      <c r="H183" s="35"/>
      <c r="I183" s="35"/>
      <c r="J183" s="191" t="s">
        <v>11</v>
      </c>
      <c r="K183" s="191">
        <v>3</v>
      </c>
      <c r="L183" s="191" t="s">
        <v>11</v>
      </c>
      <c r="M183" s="191">
        <v>3</v>
      </c>
      <c r="N183" s="191" t="s">
        <v>11</v>
      </c>
      <c r="O183" s="191">
        <v>3</v>
      </c>
      <c r="P183" s="2"/>
      <c r="Q183" s="2"/>
      <c r="R183" s="191"/>
      <c r="S183" s="191"/>
      <c r="T183" s="191" t="s">
        <v>11</v>
      </c>
      <c r="U183" s="191">
        <v>1</v>
      </c>
      <c r="V183" s="16"/>
      <c r="W183" s="16"/>
      <c r="X183" s="191" t="s">
        <v>11</v>
      </c>
      <c r="Y183" s="191">
        <v>3</v>
      </c>
    </row>
    <row r="184" spans="1:25" ht="120" x14ac:dyDescent="0.25">
      <c r="A184" s="38" t="s">
        <v>2</v>
      </c>
      <c r="B184" s="84" t="s">
        <v>263</v>
      </c>
      <c r="C184" s="38">
        <v>2770</v>
      </c>
      <c r="D184" s="34" t="s">
        <v>898</v>
      </c>
      <c r="E184" s="36" t="s">
        <v>899</v>
      </c>
      <c r="F184" s="35"/>
      <c r="G184" s="35"/>
      <c r="H184" s="35"/>
      <c r="I184" s="35"/>
      <c r="J184" s="191" t="s">
        <v>11</v>
      </c>
      <c r="K184" s="191">
        <v>2</v>
      </c>
      <c r="L184" s="191" t="s">
        <v>11</v>
      </c>
      <c r="M184" s="191">
        <v>2</v>
      </c>
      <c r="N184" s="191" t="s">
        <v>11</v>
      </c>
      <c r="O184" s="191">
        <v>2</v>
      </c>
      <c r="P184" s="2"/>
      <c r="Q184" s="2"/>
      <c r="R184" s="191"/>
      <c r="S184" s="191"/>
      <c r="T184" s="191" t="s">
        <v>11</v>
      </c>
      <c r="U184" s="191">
        <v>1</v>
      </c>
      <c r="V184" s="16"/>
      <c r="W184" s="16"/>
      <c r="X184" s="191" t="s">
        <v>11</v>
      </c>
      <c r="Y184" s="191">
        <v>3</v>
      </c>
    </row>
    <row r="185" spans="1:25" ht="135" x14ac:dyDescent="0.25">
      <c r="A185" s="38" t="s">
        <v>2</v>
      </c>
      <c r="B185" s="84" t="s">
        <v>263</v>
      </c>
      <c r="C185" s="38">
        <v>2780</v>
      </c>
      <c r="D185" s="34" t="s">
        <v>900</v>
      </c>
      <c r="E185" s="36" t="s">
        <v>901</v>
      </c>
      <c r="F185" s="35"/>
      <c r="G185" s="35"/>
      <c r="H185" s="35"/>
      <c r="I185" s="35"/>
      <c r="J185" s="191" t="s">
        <v>11</v>
      </c>
      <c r="K185" s="191">
        <v>3</v>
      </c>
      <c r="L185" s="191" t="s">
        <v>11</v>
      </c>
      <c r="M185" s="191">
        <v>3</v>
      </c>
      <c r="N185" s="191" t="s">
        <v>11</v>
      </c>
      <c r="O185" s="191">
        <v>3</v>
      </c>
      <c r="P185" s="191" t="s">
        <v>11</v>
      </c>
      <c r="Q185" s="191">
        <v>1</v>
      </c>
      <c r="R185" s="191"/>
      <c r="S185" s="191"/>
      <c r="T185" s="191" t="s">
        <v>11</v>
      </c>
      <c r="U185" s="191">
        <v>1</v>
      </c>
      <c r="V185" s="16"/>
      <c r="W185" s="16"/>
      <c r="X185" s="191" t="s">
        <v>11</v>
      </c>
      <c r="Y185" s="191">
        <v>1</v>
      </c>
    </row>
    <row r="186" spans="1:25" ht="120" x14ac:dyDescent="0.25">
      <c r="A186" s="38" t="s">
        <v>2</v>
      </c>
      <c r="B186" s="84" t="s">
        <v>263</v>
      </c>
      <c r="C186" s="38">
        <v>2790</v>
      </c>
      <c r="D186" s="34" t="s">
        <v>902</v>
      </c>
      <c r="E186" s="36" t="s">
        <v>903</v>
      </c>
      <c r="F186" s="35"/>
      <c r="G186" s="35"/>
      <c r="H186" s="35"/>
      <c r="I186" s="35"/>
      <c r="J186" s="191" t="s">
        <v>11</v>
      </c>
      <c r="K186" s="191">
        <v>2</v>
      </c>
      <c r="L186" s="191" t="s">
        <v>11</v>
      </c>
      <c r="M186" s="191">
        <v>2</v>
      </c>
      <c r="N186" s="191" t="s">
        <v>11</v>
      </c>
      <c r="O186" s="191">
        <v>2</v>
      </c>
      <c r="P186" s="2"/>
      <c r="Q186" s="2"/>
      <c r="R186" s="191" t="s">
        <v>11</v>
      </c>
      <c r="S186" s="191">
        <v>1</v>
      </c>
      <c r="T186" s="191" t="s">
        <v>11</v>
      </c>
      <c r="U186" s="191">
        <v>1</v>
      </c>
      <c r="V186" s="16"/>
      <c r="W186" s="16"/>
      <c r="X186" s="191" t="s">
        <v>11</v>
      </c>
      <c r="Y186" s="191">
        <v>1</v>
      </c>
    </row>
    <row r="187" spans="1:25" ht="120" x14ac:dyDescent="0.25">
      <c r="A187" s="38" t="s">
        <v>2</v>
      </c>
      <c r="B187" s="84" t="s">
        <v>263</v>
      </c>
      <c r="C187" s="38">
        <v>2800</v>
      </c>
      <c r="D187" s="34" t="s">
        <v>904</v>
      </c>
      <c r="E187" s="36" t="s">
        <v>905</v>
      </c>
      <c r="F187" s="35"/>
      <c r="G187" s="35"/>
      <c r="H187" s="35"/>
      <c r="I187" s="35"/>
      <c r="J187" s="191" t="s">
        <v>11</v>
      </c>
      <c r="K187" s="191">
        <v>2</v>
      </c>
      <c r="L187" s="191" t="s">
        <v>11</v>
      </c>
      <c r="M187" s="191">
        <v>2</v>
      </c>
      <c r="N187" s="191" t="s">
        <v>11</v>
      </c>
      <c r="O187" s="191">
        <v>2</v>
      </c>
      <c r="P187" s="2"/>
      <c r="Q187" s="2"/>
      <c r="R187" s="191" t="s">
        <v>11</v>
      </c>
      <c r="S187" s="191">
        <v>1</v>
      </c>
      <c r="T187" s="191" t="s">
        <v>11</v>
      </c>
      <c r="U187" s="191">
        <v>1</v>
      </c>
      <c r="V187" s="16"/>
      <c r="W187" s="16"/>
      <c r="X187" s="191" t="s">
        <v>11</v>
      </c>
      <c r="Y187" s="191">
        <v>1</v>
      </c>
    </row>
    <row r="188" spans="1:25" ht="120" x14ac:dyDescent="0.25">
      <c r="A188" s="38" t="s">
        <v>2</v>
      </c>
      <c r="B188" s="84" t="s">
        <v>263</v>
      </c>
      <c r="C188" s="38">
        <v>2810</v>
      </c>
      <c r="D188" s="34" t="s">
        <v>906</v>
      </c>
      <c r="E188" s="36" t="s">
        <v>907</v>
      </c>
      <c r="F188" s="35"/>
      <c r="G188" s="35"/>
      <c r="H188" s="35"/>
      <c r="I188" s="35"/>
      <c r="J188" s="191" t="s">
        <v>11</v>
      </c>
      <c r="K188" s="191">
        <v>2</v>
      </c>
      <c r="L188" s="191" t="s">
        <v>11</v>
      </c>
      <c r="M188" s="191">
        <v>2</v>
      </c>
      <c r="N188" s="191" t="s">
        <v>11</v>
      </c>
      <c r="O188" s="191">
        <v>2</v>
      </c>
      <c r="P188" s="2"/>
      <c r="Q188" s="2"/>
      <c r="R188" s="191" t="s">
        <v>11</v>
      </c>
      <c r="S188" s="191">
        <v>1</v>
      </c>
      <c r="T188" s="191" t="s">
        <v>11</v>
      </c>
      <c r="U188" s="191">
        <v>1</v>
      </c>
      <c r="V188" s="16"/>
      <c r="W188" s="16"/>
      <c r="X188" s="191" t="s">
        <v>11</v>
      </c>
      <c r="Y188" s="191">
        <v>1</v>
      </c>
    </row>
    <row r="189" spans="1:25" ht="120" x14ac:dyDescent="0.25">
      <c r="A189" s="38" t="s">
        <v>2</v>
      </c>
      <c r="B189" s="84" t="s">
        <v>263</v>
      </c>
      <c r="C189" s="38">
        <v>2820</v>
      </c>
      <c r="D189" s="34" t="s">
        <v>908</v>
      </c>
      <c r="E189" s="36" t="s">
        <v>909</v>
      </c>
      <c r="F189" s="35"/>
      <c r="G189" s="35"/>
      <c r="H189" s="35"/>
      <c r="I189" s="35"/>
      <c r="J189" s="191" t="s">
        <v>11</v>
      </c>
      <c r="K189" s="191">
        <v>2</v>
      </c>
      <c r="L189" s="191" t="s">
        <v>11</v>
      </c>
      <c r="M189" s="191">
        <v>2</v>
      </c>
      <c r="N189" s="191" t="s">
        <v>11</v>
      </c>
      <c r="O189" s="191">
        <v>2</v>
      </c>
      <c r="P189" s="2"/>
      <c r="Q189" s="2"/>
      <c r="R189" s="191" t="s">
        <v>11</v>
      </c>
      <c r="S189" s="191">
        <v>1</v>
      </c>
      <c r="T189" s="191" t="s">
        <v>11</v>
      </c>
      <c r="U189" s="191">
        <v>1</v>
      </c>
      <c r="V189" s="16"/>
      <c r="W189" s="16"/>
      <c r="X189" s="191" t="s">
        <v>11</v>
      </c>
      <c r="Y189" s="191">
        <v>1</v>
      </c>
    </row>
    <row r="190" spans="1:25" ht="120" x14ac:dyDescent="0.25">
      <c r="A190" s="38" t="s">
        <v>2</v>
      </c>
      <c r="B190" s="84" t="s">
        <v>263</v>
      </c>
      <c r="C190" s="38">
        <v>2830</v>
      </c>
      <c r="D190" s="34" t="s">
        <v>910</v>
      </c>
      <c r="E190" s="36" t="s">
        <v>911</v>
      </c>
      <c r="F190" s="35"/>
      <c r="G190" s="35"/>
      <c r="H190" s="35"/>
      <c r="I190" s="35"/>
      <c r="J190" s="191" t="s">
        <v>11</v>
      </c>
      <c r="K190" s="191">
        <v>2</v>
      </c>
      <c r="L190" s="191" t="s">
        <v>11</v>
      </c>
      <c r="M190" s="191">
        <v>2</v>
      </c>
      <c r="N190" s="191" t="s">
        <v>11</v>
      </c>
      <c r="O190" s="191">
        <v>3</v>
      </c>
      <c r="P190" s="2"/>
      <c r="Q190" s="2"/>
      <c r="R190" s="191"/>
      <c r="S190" s="191"/>
      <c r="T190" s="2"/>
      <c r="U190" s="2"/>
      <c r="V190" s="191" t="s">
        <v>11</v>
      </c>
      <c r="W190" s="191">
        <v>3</v>
      </c>
      <c r="X190" s="191" t="s">
        <v>11</v>
      </c>
      <c r="Y190" s="191">
        <v>3</v>
      </c>
    </row>
    <row r="191" spans="1:25" ht="120" x14ac:dyDescent="0.25">
      <c r="A191" s="38" t="s">
        <v>2</v>
      </c>
      <c r="B191" s="84" t="s">
        <v>263</v>
      </c>
      <c r="C191" s="38">
        <v>2840</v>
      </c>
      <c r="D191" s="34" t="s">
        <v>912</v>
      </c>
      <c r="E191" s="36" t="s">
        <v>913</v>
      </c>
      <c r="F191" s="35"/>
      <c r="G191" s="35"/>
      <c r="H191" s="35"/>
      <c r="I191" s="35"/>
      <c r="J191" s="35"/>
      <c r="K191" s="35"/>
      <c r="L191" s="35"/>
      <c r="M191" s="35"/>
      <c r="N191" s="16"/>
      <c r="O191" s="16"/>
      <c r="P191" s="2"/>
      <c r="Q191" s="2"/>
      <c r="R191" s="191" t="s">
        <v>11</v>
      </c>
      <c r="S191" s="191">
        <v>2</v>
      </c>
      <c r="T191" s="2"/>
      <c r="U191" s="2"/>
      <c r="V191" s="2"/>
      <c r="W191" s="16"/>
      <c r="X191" s="191" t="s">
        <v>11</v>
      </c>
      <c r="Y191" s="191">
        <v>3</v>
      </c>
    </row>
    <row r="192" spans="1:25" ht="120" x14ac:dyDescent="0.25">
      <c r="A192" s="38" t="s">
        <v>2</v>
      </c>
      <c r="B192" s="84" t="s">
        <v>263</v>
      </c>
      <c r="C192" s="38">
        <v>2850</v>
      </c>
      <c r="D192" s="34" t="s">
        <v>914</v>
      </c>
      <c r="E192" s="36" t="s">
        <v>915</v>
      </c>
      <c r="F192" s="35"/>
      <c r="G192" s="35"/>
      <c r="H192" s="35"/>
      <c r="I192" s="35"/>
      <c r="J192" s="191" t="s">
        <v>11</v>
      </c>
      <c r="K192" s="191">
        <v>3</v>
      </c>
      <c r="L192" s="191" t="s">
        <v>11</v>
      </c>
      <c r="M192" s="191">
        <v>3</v>
      </c>
      <c r="N192" s="191" t="s">
        <v>11</v>
      </c>
      <c r="O192" s="191">
        <v>3</v>
      </c>
      <c r="P192" s="2"/>
      <c r="Q192" s="2"/>
      <c r="R192" s="191" t="s">
        <v>11</v>
      </c>
      <c r="S192" s="191">
        <v>1</v>
      </c>
      <c r="T192" s="2"/>
      <c r="U192" s="2"/>
      <c r="V192" s="2"/>
      <c r="W192" s="16"/>
      <c r="X192" s="191" t="s">
        <v>11</v>
      </c>
      <c r="Y192" s="191">
        <v>3</v>
      </c>
    </row>
    <row r="193" spans="1:25" ht="135" x14ac:dyDescent="0.25">
      <c r="A193" s="38" t="s">
        <v>2</v>
      </c>
      <c r="B193" s="84" t="s">
        <v>263</v>
      </c>
      <c r="C193" s="38">
        <v>2860</v>
      </c>
      <c r="D193" s="34" t="s">
        <v>916</v>
      </c>
      <c r="E193" s="36" t="s">
        <v>917</v>
      </c>
      <c r="F193" s="35"/>
      <c r="G193" s="35"/>
      <c r="H193" s="35"/>
      <c r="I193" s="35"/>
      <c r="J193" s="191" t="s">
        <v>11</v>
      </c>
      <c r="K193" s="191">
        <v>2</v>
      </c>
      <c r="L193" s="191" t="s">
        <v>11</v>
      </c>
      <c r="M193" s="191">
        <v>2</v>
      </c>
      <c r="N193" s="191" t="s">
        <v>11</v>
      </c>
      <c r="O193" s="191">
        <v>3</v>
      </c>
      <c r="P193" s="2"/>
      <c r="Q193" s="2"/>
      <c r="R193" s="191"/>
      <c r="S193" s="191"/>
      <c r="T193" s="2"/>
      <c r="U193" s="2"/>
      <c r="V193" s="2"/>
      <c r="W193" s="16"/>
      <c r="X193" s="191" t="s">
        <v>11</v>
      </c>
      <c r="Y193" s="191">
        <v>3</v>
      </c>
    </row>
    <row r="194" spans="1:25" ht="120" x14ac:dyDescent="0.25">
      <c r="A194" s="38" t="s">
        <v>2</v>
      </c>
      <c r="B194" s="84" t="s">
        <v>263</v>
      </c>
      <c r="C194" s="38">
        <v>2870</v>
      </c>
      <c r="D194" s="34" t="s">
        <v>918</v>
      </c>
      <c r="E194" s="36" t="s">
        <v>919</v>
      </c>
      <c r="F194" s="35"/>
      <c r="G194" s="35"/>
      <c r="H194" s="35"/>
      <c r="I194" s="35"/>
      <c r="J194" s="191" t="s">
        <v>11</v>
      </c>
      <c r="K194" s="191">
        <v>2</v>
      </c>
      <c r="L194" s="191" t="s">
        <v>11</v>
      </c>
      <c r="M194" s="191">
        <v>2</v>
      </c>
      <c r="N194" s="191" t="s">
        <v>11</v>
      </c>
      <c r="O194" s="191">
        <v>2</v>
      </c>
      <c r="P194" s="2"/>
      <c r="Q194" s="2"/>
      <c r="R194" s="191"/>
      <c r="S194" s="191"/>
      <c r="T194" s="191" t="s">
        <v>11</v>
      </c>
      <c r="U194" s="191">
        <v>1</v>
      </c>
      <c r="V194" s="16"/>
      <c r="W194" s="16"/>
      <c r="X194" s="191" t="s">
        <v>11</v>
      </c>
      <c r="Y194" s="191">
        <v>3</v>
      </c>
    </row>
    <row r="195" spans="1:25" ht="135" x14ac:dyDescent="0.25">
      <c r="A195" s="38" t="s">
        <v>2</v>
      </c>
      <c r="B195" s="84" t="s">
        <v>263</v>
      </c>
      <c r="C195" s="38">
        <v>2880</v>
      </c>
      <c r="D195" s="34" t="s">
        <v>920</v>
      </c>
      <c r="E195" s="36" t="s">
        <v>921</v>
      </c>
      <c r="F195" s="35"/>
      <c r="G195" s="35"/>
      <c r="H195" s="35"/>
      <c r="I195" s="35"/>
      <c r="J195" s="191" t="s">
        <v>11</v>
      </c>
      <c r="K195" s="191">
        <v>2</v>
      </c>
      <c r="L195" s="191" t="s">
        <v>11</v>
      </c>
      <c r="M195" s="191">
        <v>2</v>
      </c>
      <c r="N195" s="191" t="s">
        <v>11</v>
      </c>
      <c r="O195" s="191">
        <v>2</v>
      </c>
      <c r="P195" s="191" t="s">
        <v>11</v>
      </c>
      <c r="Q195" s="191">
        <v>0</v>
      </c>
      <c r="R195" s="191" t="s">
        <v>11</v>
      </c>
      <c r="S195" s="191">
        <v>1</v>
      </c>
      <c r="T195" s="191" t="s">
        <v>11</v>
      </c>
      <c r="U195" s="191">
        <v>1</v>
      </c>
      <c r="V195" s="191" t="s">
        <v>11</v>
      </c>
      <c r="W195" s="191">
        <v>3</v>
      </c>
      <c r="X195" s="191" t="s">
        <v>11</v>
      </c>
      <c r="Y195" s="191">
        <v>1</v>
      </c>
    </row>
    <row r="196" spans="1:25" ht="120" x14ac:dyDescent="0.25">
      <c r="A196" s="38" t="s">
        <v>2</v>
      </c>
      <c r="B196" s="84" t="s">
        <v>263</v>
      </c>
      <c r="C196" s="38">
        <v>2890</v>
      </c>
      <c r="D196" s="34" t="s">
        <v>922</v>
      </c>
      <c r="E196" s="36" t="s">
        <v>923</v>
      </c>
      <c r="F196" s="35"/>
      <c r="G196" s="35"/>
      <c r="H196" s="35"/>
      <c r="I196" s="35"/>
      <c r="J196" s="35"/>
      <c r="K196" s="35"/>
      <c r="L196" s="35"/>
      <c r="M196" s="35"/>
      <c r="N196" s="2"/>
      <c r="O196" s="2"/>
      <c r="P196" s="2"/>
      <c r="Q196" s="2"/>
      <c r="R196" s="191"/>
      <c r="S196" s="191"/>
      <c r="T196" s="2"/>
      <c r="U196" s="2"/>
      <c r="V196" s="2"/>
      <c r="W196" s="16"/>
      <c r="X196" s="191" t="s">
        <v>11</v>
      </c>
      <c r="Y196" s="191">
        <v>3</v>
      </c>
    </row>
    <row r="197" spans="1:25" ht="135" x14ac:dyDescent="0.25">
      <c r="A197" s="38" t="s">
        <v>2</v>
      </c>
      <c r="B197" s="84" t="s">
        <v>263</v>
      </c>
      <c r="C197" s="38">
        <v>2900</v>
      </c>
      <c r="D197" s="34" t="s">
        <v>924</v>
      </c>
      <c r="E197" s="36" t="s">
        <v>925</v>
      </c>
      <c r="F197" s="35"/>
      <c r="G197" s="35"/>
      <c r="H197" s="35"/>
      <c r="I197" s="35"/>
      <c r="J197" s="191" t="s">
        <v>11</v>
      </c>
      <c r="K197" s="191">
        <v>2</v>
      </c>
      <c r="L197" s="191" t="s">
        <v>11</v>
      </c>
      <c r="M197" s="191">
        <v>2</v>
      </c>
      <c r="N197" s="191" t="s">
        <v>11</v>
      </c>
      <c r="O197" s="191">
        <v>2</v>
      </c>
      <c r="P197" s="2"/>
      <c r="Q197" s="2"/>
      <c r="R197" s="191"/>
      <c r="S197" s="191"/>
      <c r="T197" s="191" t="s">
        <v>11</v>
      </c>
      <c r="U197" s="191">
        <v>1</v>
      </c>
      <c r="V197" s="191" t="s">
        <v>11</v>
      </c>
      <c r="W197" s="191">
        <v>3</v>
      </c>
      <c r="X197" s="191" t="s">
        <v>11</v>
      </c>
      <c r="Y197" s="191">
        <v>3</v>
      </c>
    </row>
    <row r="198" spans="1:25" ht="135" x14ac:dyDescent="0.25">
      <c r="A198" s="38" t="s">
        <v>2</v>
      </c>
      <c r="B198" s="84" t="s">
        <v>263</v>
      </c>
      <c r="C198" s="38">
        <v>2910</v>
      </c>
      <c r="D198" s="34" t="s">
        <v>926</v>
      </c>
      <c r="E198" s="36" t="s">
        <v>927</v>
      </c>
      <c r="F198" s="35"/>
      <c r="G198" s="35"/>
      <c r="H198" s="35"/>
      <c r="I198" s="35"/>
      <c r="J198" s="191" t="s">
        <v>11</v>
      </c>
      <c r="K198" s="191">
        <v>2</v>
      </c>
      <c r="L198" s="191" t="s">
        <v>11</v>
      </c>
      <c r="M198" s="191">
        <v>2</v>
      </c>
      <c r="N198" s="191" t="s">
        <v>11</v>
      </c>
      <c r="O198" s="191">
        <v>3</v>
      </c>
      <c r="P198" s="191" t="s">
        <v>11</v>
      </c>
      <c r="Q198" s="191">
        <v>2</v>
      </c>
      <c r="R198" s="191"/>
      <c r="S198" s="191"/>
      <c r="T198" s="2"/>
      <c r="U198" s="2"/>
      <c r="V198" s="2"/>
      <c r="W198" s="16"/>
      <c r="X198" s="191" t="s">
        <v>11</v>
      </c>
      <c r="Y198" s="191">
        <v>3</v>
      </c>
    </row>
    <row r="199" spans="1:25" ht="120" x14ac:dyDescent="0.25">
      <c r="A199" s="38" t="s">
        <v>2</v>
      </c>
      <c r="B199" s="84" t="s">
        <v>263</v>
      </c>
      <c r="C199" s="38">
        <v>2920</v>
      </c>
      <c r="D199" s="34" t="s">
        <v>928</v>
      </c>
      <c r="E199" s="36" t="s">
        <v>929</v>
      </c>
      <c r="F199" s="35"/>
      <c r="G199" s="35"/>
      <c r="H199" s="35"/>
      <c r="I199" s="35"/>
      <c r="J199" s="191" t="s">
        <v>11</v>
      </c>
      <c r="K199" s="191">
        <v>1</v>
      </c>
      <c r="L199" s="191" t="s">
        <v>11</v>
      </c>
      <c r="M199" s="191">
        <v>1</v>
      </c>
      <c r="N199" s="191" t="s">
        <v>11</v>
      </c>
      <c r="O199" s="191">
        <v>3</v>
      </c>
      <c r="P199" s="2"/>
      <c r="Q199" s="2"/>
      <c r="R199" s="191" t="s">
        <v>11</v>
      </c>
      <c r="S199" s="191">
        <v>1</v>
      </c>
      <c r="T199" s="191" t="s">
        <v>11</v>
      </c>
      <c r="U199" s="191">
        <v>1</v>
      </c>
      <c r="V199" s="16"/>
      <c r="W199" s="16"/>
      <c r="X199" s="191" t="s">
        <v>11</v>
      </c>
      <c r="Y199" s="191">
        <v>2</v>
      </c>
    </row>
    <row r="200" spans="1:25" ht="135" x14ac:dyDescent="0.25">
      <c r="A200" s="38" t="s">
        <v>2</v>
      </c>
      <c r="B200" s="84" t="s">
        <v>263</v>
      </c>
      <c r="C200" s="38">
        <v>2930</v>
      </c>
      <c r="D200" s="34" t="s">
        <v>930</v>
      </c>
      <c r="E200" s="36" t="s">
        <v>931</v>
      </c>
      <c r="F200" s="35"/>
      <c r="G200" s="35"/>
      <c r="H200" s="35"/>
      <c r="I200" s="35"/>
      <c r="J200" s="191" t="s">
        <v>11</v>
      </c>
      <c r="K200" s="191">
        <v>3</v>
      </c>
      <c r="L200" s="191" t="s">
        <v>11</v>
      </c>
      <c r="M200" s="191">
        <v>3</v>
      </c>
      <c r="N200" s="191" t="s">
        <v>11</v>
      </c>
      <c r="O200" s="191">
        <v>3</v>
      </c>
      <c r="P200" s="2"/>
      <c r="Q200" s="2"/>
      <c r="R200" s="191" t="s">
        <v>11</v>
      </c>
      <c r="S200" s="191">
        <v>1</v>
      </c>
      <c r="T200" s="2"/>
      <c r="U200" s="2"/>
      <c r="V200" s="2"/>
      <c r="W200" s="16"/>
      <c r="X200" s="191" t="s">
        <v>11</v>
      </c>
      <c r="Y200" s="191">
        <v>3</v>
      </c>
    </row>
    <row r="201" spans="1:25" ht="120" x14ac:dyDescent="0.25">
      <c r="A201" s="38" t="s">
        <v>2</v>
      </c>
      <c r="B201" s="84" t="s">
        <v>263</v>
      </c>
      <c r="C201" s="38">
        <v>2940</v>
      </c>
      <c r="D201" s="34" t="s">
        <v>932</v>
      </c>
      <c r="E201" s="36" t="s">
        <v>933</v>
      </c>
      <c r="F201" s="35"/>
      <c r="G201" s="35"/>
      <c r="H201" s="35"/>
      <c r="I201" s="35"/>
      <c r="J201" s="191" t="s">
        <v>11</v>
      </c>
      <c r="K201" s="191">
        <v>3</v>
      </c>
      <c r="L201" s="191" t="s">
        <v>11</v>
      </c>
      <c r="M201" s="191">
        <v>3</v>
      </c>
      <c r="N201" s="191" t="s">
        <v>11</v>
      </c>
      <c r="O201" s="191">
        <v>3</v>
      </c>
      <c r="P201" s="2"/>
      <c r="Q201" s="2"/>
      <c r="R201" s="191" t="s">
        <v>11</v>
      </c>
      <c r="S201" s="191">
        <v>1</v>
      </c>
      <c r="T201" s="2"/>
      <c r="U201" s="2"/>
      <c r="V201" s="2"/>
      <c r="W201" s="16"/>
      <c r="X201" s="191" t="s">
        <v>11</v>
      </c>
      <c r="Y201" s="191">
        <v>3</v>
      </c>
    </row>
    <row r="202" spans="1:25" ht="135" x14ac:dyDescent="0.25">
      <c r="A202" s="38" t="s">
        <v>2</v>
      </c>
      <c r="B202" s="84" t="s">
        <v>263</v>
      </c>
      <c r="C202" s="38">
        <v>2950</v>
      </c>
      <c r="D202" s="34" t="s">
        <v>934</v>
      </c>
      <c r="E202" s="36" t="s">
        <v>935</v>
      </c>
      <c r="F202" s="35"/>
      <c r="G202" s="35"/>
      <c r="H202" s="35"/>
      <c r="I202" s="35"/>
      <c r="J202" s="191" t="s">
        <v>11</v>
      </c>
      <c r="K202" s="191">
        <v>3</v>
      </c>
      <c r="L202" s="191" t="s">
        <v>11</v>
      </c>
      <c r="M202" s="191">
        <v>3</v>
      </c>
      <c r="N202" s="191" t="s">
        <v>11</v>
      </c>
      <c r="O202" s="191">
        <v>3</v>
      </c>
      <c r="P202" s="2"/>
      <c r="Q202" s="2"/>
      <c r="R202" s="191" t="s">
        <v>11</v>
      </c>
      <c r="S202" s="191">
        <v>1</v>
      </c>
      <c r="T202" s="2"/>
      <c r="U202" s="2"/>
      <c r="V202" s="2"/>
      <c r="W202" s="16"/>
      <c r="X202" s="191" t="s">
        <v>11</v>
      </c>
      <c r="Y202" s="191">
        <v>3</v>
      </c>
    </row>
    <row r="203" spans="1:25" ht="120" x14ac:dyDescent="0.25">
      <c r="A203" s="38" t="s">
        <v>2</v>
      </c>
      <c r="B203" s="84" t="s">
        <v>263</v>
      </c>
      <c r="C203" s="38">
        <v>2960</v>
      </c>
      <c r="D203" s="34" t="s">
        <v>936</v>
      </c>
      <c r="E203" s="36" t="s">
        <v>937</v>
      </c>
      <c r="F203" s="35"/>
      <c r="G203" s="35"/>
      <c r="H203" s="35"/>
      <c r="I203" s="35"/>
      <c r="J203" s="191" t="s">
        <v>11</v>
      </c>
      <c r="K203" s="191">
        <v>3</v>
      </c>
      <c r="L203" s="191" t="s">
        <v>11</v>
      </c>
      <c r="M203" s="191">
        <v>3</v>
      </c>
      <c r="N203" s="191" t="s">
        <v>11</v>
      </c>
      <c r="O203" s="191">
        <v>3</v>
      </c>
      <c r="P203" s="2"/>
      <c r="Q203" s="2"/>
      <c r="R203" s="191" t="s">
        <v>11</v>
      </c>
      <c r="S203" s="191">
        <v>1</v>
      </c>
      <c r="T203" s="2"/>
      <c r="U203" s="2"/>
      <c r="V203" s="2"/>
      <c r="W203" s="16"/>
      <c r="X203" s="191" t="s">
        <v>11</v>
      </c>
      <c r="Y203" s="191">
        <v>3</v>
      </c>
    </row>
    <row r="204" spans="1:25" ht="120" x14ac:dyDescent="0.25">
      <c r="A204" s="38" t="s">
        <v>2</v>
      </c>
      <c r="B204" s="84" t="s">
        <v>263</v>
      </c>
      <c r="C204" s="38">
        <v>2970</v>
      </c>
      <c r="D204" s="34" t="s">
        <v>938</v>
      </c>
      <c r="E204" s="36" t="s">
        <v>939</v>
      </c>
      <c r="F204" s="35"/>
      <c r="G204" s="35"/>
      <c r="H204" s="35"/>
      <c r="I204" s="35"/>
      <c r="J204" s="191" t="s">
        <v>11</v>
      </c>
      <c r="K204" s="191">
        <v>2</v>
      </c>
      <c r="L204" s="191" t="s">
        <v>11</v>
      </c>
      <c r="M204" s="191">
        <v>2</v>
      </c>
      <c r="N204" s="191" t="s">
        <v>11</v>
      </c>
      <c r="O204" s="191">
        <v>3</v>
      </c>
      <c r="P204" s="2"/>
      <c r="Q204" s="2"/>
      <c r="R204" s="191" t="s">
        <v>11</v>
      </c>
      <c r="S204" s="191">
        <v>1</v>
      </c>
      <c r="T204" s="2"/>
      <c r="U204" s="2"/>
      <c r="V204" s="2"/>
      <c r="W204" s="16"/>
      <c r="X204" s="191" t="s">
        <v>11</v>
      </c>
      <c r="Y204" s="191">
        <v>2</v>
      </c>
    </row>
    <row r="205" spans="1:25" ht="120" x14ac:dyDescent="0.25">
      <c r="A205" s="38" t="s">
        <v>2</v>
      </c>
      <c r="B205" s="84" t="s">
        <v>263</v>
      </c>
      <c r="C205" s="38">
        <v>2980</v>
      </c>
      <c r="D205" s="34" t="s">
        <v>940</v>
      </c>
      <c r="E205" s="36" t="s">
        <v>941</v>
      </c>
      <c r="F205" s="35"/>
      <c r="G205" s="35"/>
      <c r="H205" s="35"/>
      <c r="I205" s="35"/>
      <c r="J205" s="191" t="s">
        <v>11</v>
      </c>
      <c r="K205" s="191">
        <v>2</v>
      </c>
      <c r="L205" s="191" t="s">
        <v>11</v>
      </c>
      <c r="M205" s="191">
        <v>2</v>
      </c>
      <c r="N205" s="191" t="s">
        <v>11</v>
      </c>
      <c r="O205" s="191">
        <v>3</v>
      </c>
      <c r="P205" s="2"/>
      <c r="Q205" s="2"/>
      <c r="R205" s="191"/>
      <c r="S205" s="191"/>
      <c r="T205" s="2"/>
      <c r="U205" s="2"/>
      <c r="V205" s="2"/>
      <c r="W205" s="16"/>
      <c r="X205" s="191" t="s">
        <v>11</v>
      </c>
      <c r="Y205" s="191">
        <v>3</v>
      </c>
    </row>
    <row r="206" spans="1:25" ht="135" x14ac:dyDescent="0.25">
      <c r="A206" s="38" t="s">
        <v>2</v>
      </c>
      <c r="B206" s="84" t="s">
        <v>263</v>
      </c>
      <c r="C206" s="38">
        <v>2990</v>
      </c>
      <c r="D206" s="34" t="s">
        <v>942</v>
      </c>
      <c r="E206" s="36" t="s">
        <v>943</v>
      </c>
      <c r="F206" s="35"/>
      <c r="G206" s="35"/>
      <c r="H206" s="35"/>
      <c r="I206" s="35"/>
      <c r="J206" s="191" t="s">
        <v>11</v>
      </c>
      <c r="K206" s="191">
        <v>2</v>
      </c>
      <c r="L206" s="191" t="s">
        <v>11</v>
      </c>
      <c r="M206" s="191">
        <v>2</v>
      </c>
      <c r="N206" s="191" t="s">
        <v>11</v>
      </c>
      <c r="O206" s="191">
        <v>3</v>
      </c>
      <c r="P206" s="2"/>
      <c r="Q206" s="2"/>
      <c r="R206" s="191" t="s">
        <v>11</v>
      </c>
      <c r="S206" s="191">
        <v>1</v>
      </c>
      <c r="T206" s="191" t="s">
        <v>11</v>
      </c>
      <c r="U206" s="191">
        <v>1</v>
      </c>
      <c r="V206" s="16"/>
      <c r="W206" s="16"/>
      <c r="X206" s="191" t="s">
        <v>11</v>
      </c>
      <c r="Y206" s="191">
        <v>1</v>
      </c>
    </row>
    <row r="207" spans="1:25" ht="120" x14ac:dyDescent="0.25">
      <c r="A207" s="38" t="s">
        <v>2</v>
      </c>
      <c r="B207" s="84" t="s">
        <v>263</v>
      </c>
      <c r="C207" s="38">
        <v>3000</v>
      </c>
      <c r="D207" s="34" t="s">
        <v>944</v>
      </c>
      <c r="E207" s="36" t="s">
        <v>945</v>
      </c>
      <c r="F207" s="35"/>
      <c r="G207" s="35"/>
      <c r="H207" s="35"/>
      <c r="I207" s="35"/>
      <c r="J207" s="191" t="s">
        <v>11</v>
      </c>
      <c r="K207" s="191">
        <v>2</v>
      </c>
      <c r="L207" s="191" t="s">
        <v>11</v>
      </c>
      <c r="M207" s="191">
        <v>2</v>
      </c>
      <c r="N207" s="191" t="s">
        <v>11</v>
      </c>
      <c r="O207" s="191">
        <v>2</v>
      </c>
      <c r="P207" s="191" t="s">
        <v>11</v>
      </c>
      <c r="Q207" s="191">
        <v>1</v>
      </c>
      <c r="R207" s="191" t="s">
        <v>11</v>
      </c>
      <c r="S207" s="191">
        <v>1</v>
      </c>
      <c r="T207" s="191" t="s">
        <v>11</v>
      </c>
      <c r="U207" s="191">
        <v>1</v>
      </c>
      <c r="V207" s="191" t="s">
        <v>11</v>
      </c>
      <c r="W207" s="191">
        <v>2</v>
      </c>
      <c r="X207" s="191" t="s">
        <v>11</v>
      </c>
      <c r="Y207" s="191">
        <v>3</v>
      </c>
    </row>
    <row r="208" spans="1:25" ht="135" x14ac:dyDescent="0.25">
      <c r="A208" s="38" t="s">
        <v>2</v>
      </c>
      <c r="B208" s="84" t="s">
        <v>263</v>
      </c>
      <c r="C208" s="38">
        <v>3010</v>
      </c>
      <c r="D208" s="34" t="s">
        <v>946</v>
      </c>
      <c r="E208" s="36" t="s">
        <v>947</v>
      </c>
      <c r="F208" s="35"/>
      <c r="G208" s="35"/>
      <c r="H208" s="35"/>
      <c r="I208" s="35"/>
      <c r="J208" s="191" t="s">
        <v>11</v>
      </c>
      <c r="K208" s="191">
        <v>2</v>
      </c>
      <c r="L208" s="191" t="s">
        <v>11</v>
      </c>
      <c r="M208" s="191">
        <v>2</v>
      </c>
      <c r="N208" s="191" t="s">
        <v>11</v>
      </c>
      <c r="O208" s="191">
        <v>2</v>
      </c>
      <c r="P208" s="191" t="s">
        <v>11</v>
      </c>
      <c r="Q208" s="191">
        <v>2</v>
      </c>
      <c r="R208" s="191"/>
      <c r="S208" s="191"/>
      <c r="T208" s="2"/>
      <c r="U208" s="2"/>
      <c r="V208" s="2"/>
      <c r="W208" s="16"/>
      <c r="X208" s="191" t="s">
        <v>11</v>
      </c>
      <c r="Y208" s="191">
        <v>3</v>
      </c>
    </row>
    <row r="209" spans="1:25" ht="45" x14ac:dyDescent="0.25">
      <c r="A209" s="38" t="s">
        <v>2</v>
      </c>
      <c r="B209" s="84" t="s">
        <v>263</v>
      </c>
      <c r="C209" s="38">
        <v>3020</v>
      </c>
      <c r="D209" s="34" t="s">
        <v>948</v>
      </c>
      <c r="E209" s="36" t="s">
        <v>949</v>
      </c>
      <c r="F209" s="35"/>
      <c r="G209" s="35"/>
      <c r="H209" s="35"/>
      <c r="I209" s="35"/>
      <c r="J209" s="191" t="s">
        <v>11</v>
      </c>
      <c r="K209" s="191">
        <v>2</v>
      </c>
      <c r="L209" s="191" t="s">
        <v>11</v>
      </c>
      <c r="M209" s="191">
        <v>2</v>
      </c>
      <c r="N209" s="191" t="s">
        <v>11</v>
      </c>
      <c r="O209" s="191">
        <v>2</v>
      </c>
      <c r="P209" s="191" t="s">
        <v>11</v>
      </c>
      <c r="Q209" s="191">
        <v>1</v>
      </c>
      <c r="R209" s="191" t="s">
        <v>11</v>
      </c>
      <c r="S209" s="191">
        <v>3</v>
      </c>
      <c r="T209" s="191" t="s">
        <v>11</v>
      </c>
      <c r="U209" s="191">
        <v>1</v>
      </c>
      <c r="V209" s="191" t="s">
        <v>11</v>
      </c>
      <c r="W209" s="191">
        <v>1</v>
      </c>
      <c r="X209" s="191" t="s">
        <v>11</v>
      </c>
      <c r="Y209" s="191">
        <v>3</v>
      </c>
    </row>
    <row r="210" spans="1:25" ht="60" x14ac:dyDescent="0.25">
      <c r="A210" s="38" t="s">
        <v>2</v>
      </c>
      <c r="B210" s="84" t="s">
        <v>263</v>
      </c>
      <c r="C210" s="38">
        <v>3030</v>
      </c>
      <c r="D210" s="34" t="s">
        <v>950</v>
      </c>
      <c r="E210" s="36" t="s">
        <v>951</v>
      </c>
      <c r="F210" s="35"/>
      <c r="G210" s="35"/>
      <c r="H210" s="35"/>
      <c r="I210" s="35"/>
      <c r="J210" s="191" t="s">
        <v>11</v>
      </c>
      <c r="K210" s="191">
        <v>3</v>
      </c>
      <c r="L210" s="191" t="s">
        <v>11</v>
      </c>
      <c r="M210" s="191">
        <v>3</v>
      </c>
      <c r="N210" s="191" t="s">
        <v>11</v>
      </c>
      <c r="O210" s="191">
        <v>3</v>
      </c>
      <c r="P210" s="191" t="s">
        <v>11</v>
      </c>
      <c r="Q210" s="191">
        <v>2</v>
      </c>
      <c r="R210" s="191" t="s">
        <v>11</v>
      </c>
      <c r="S210" s="191">
        <v>2</v>
      </c>
      <c r="T210" s="191" t="s">
        <v>11</v>
      </c>
      <c r="U210" s="191">
        <v>1</v>
      </c>
      <c r="V210" s="191" t="s">
        <v>11</v>
      </c>
      <c r="W210" s="191">
        <v>1</v>
      </c>
      <c r="X210" s="191" t="s">
        <v>11</v>
      </c>
      <c r="Y210" s="191">
        <v>3</v>
      </c>
    </row>
    <row r="211" spans="1:25" ht="45" x14ac:dyDescent="0.25">
      <c r="A211" s="38" t="s">
        <v>2</v>
      </c>
      <c r="B211" s="84" t="s">
        <v>263</v>
      </c>
      <c r="C211" s="38">
        <v>3040</v>
      </c>
      <c r="D211" s="34" t="s">
        <v>952</v>
      </c>
      <c r="E211" s="36" t="s">
        <v>953</v>
      </c>
      <c r="F211" s="35"/>
      <c r="G211" s="35"/>
      <c r="H211" s="35"/>
      <c r="I211" s="35"/>
      <c r="J211" s="191" t="s">
        <v>11</v>
      </c>
      <c r="K211" s="191">
        <v>3</v>
      </c>
      <c r="L211" s="191" t="s">
        <v>11</v>
      </c>
      <c r="M211" s="191">
        <v>3</v>
      </c>
      <c r="N211" s="191" t="s">
        <v>11</v>
      </c>
      <c r="O211" s="191">
        <v>3</v>
      </c>
      <c r="P211" s="191" t="s">
        <v>11</v>
      </c>
      <c r="Q211" s="191">
        <v>2</v>
      </c>
      <c r="R211" s="191" t="s">
        <v>11</v>
      </c>
      <c r="S211" s="191">
        <v>2</v>
      </c>
      <c r="T211" s="191" t="s">
        <v>11</v>
      </c>
      <c r="U211" s="191">
        <v>1</v>
      </c>
      <c r="V211" s="191" t="s">
        <v>11</v>
      </c>
      <c r="W211" s="191">
        <v>2</v>
      </c>
      <c r="X211" s="191" t="s">
        <v>11</v>
      </c>
      <c r="Y211" s="191">
        <v>3</v>
      </c>
    </row>
    <row r="212" spans="1:25" ht="75" x14ac:dyDescent="0.25">
      <c r="A212" s="38" t="s">
        <v>2</v>
      </c>
      <c r="B212" s="84" t="s">
        <v>263</v>
      </c>
      <c r="C212" s="38">
        <v>3050</v>
      </c>
      <c r="D212" s="34" t="s">
        <v>954</v>
      </c>
      <c r="E212" s="36" t="s">
        <v>955</v>
      </c>
      <c r="F212" s="35"/>
      <c r="G212" s="35"/>
      <c r="H212" s="35"/>
      <c r="I212" s="35"/>
      <c r="J212" s="191" t="s">
        <v>11</v>
      </c>
      <c r="K212" s="191">
        <v>2</v>
      </c>
      <c r="L212" s="191" t="s">
        <v>11</v>
      </c>
      <c r="M212" s="191">
        <v>2</v>
      </c>
      <c r="N212" s="191" t="s">
        <v>11</v>
      </c>
      <c r="O212" s="191">
        <v>2</v>
      </c>
      <c r="P212" s="2"/>
      <c r="Q212" s="2"/>
      <c r="R212" s="191" t="s">
        <v>11</v>
      </c>
      <c r="S212" s="191">
        <v>0</v>
      </c>
      <c r="T212" s="191" t="s">
        <v>11</v>
      </c>
      <c r="U212" s="191">
        <v>1</v>
      </c>
      <c r="V212" s="16"/>
      <c r="W212" s="16"/>
      <c r="X212" s="191" t="s">
        <v>11</v>
      </c>
      <c r="Y212" s="191">
        <v>0</v>
      </c>
    </row>
    <row r="213" spans="1:25" ht="75" x14ac:dyDescent="0.25">
      <c r="A213" s="38" t="s">
        <v>2</v>
      </c>
      <c r="B213" s="85" t="s">
        <v>956</v>
      </c>
      <c r="C213" s="38">
        <v>3060</v>
      </c>
      <c r="D213" s="34" t="s">
        <v>957</v>
      </c>
      <c r="E213" s="36" t="s">
        <v>958</v>
      </c>
      <c r="F213" s="35"/>
      <c r="G213" s="35"/>
      <c r="H213" s="35"/>
      <c r="I213" s="35"/>
      <c r="J213" s="191" t="s">
        <v>11</v>
      </c>
      <c r="K213" s="191">
        <v>3</v>
      </c>
      <c r="L213" s="191" t="s">
        <v>11</v>
      </c>
      <c r="M213" s="191">
        <v>3</v>
      </c>
      <c r="N213" s="191" t="s">
        <v>11</v>
      </c>
      <c r="O213" s="191">
        <v>3</v>
      </c>
      <c r="P213" s="2"/>
      <c r="Q213" s="2"/>
      <c r="R213" s="191"/>
      <c r="S213" s="191"/>
      <c r="T213" s="2"/>
      <c r="U213" s="2"/>
      <c r="V213" s="2"/>
      <c r="W213" s="16"/>
      <c r="X213" s="191" t="s">
        <v>11</v>
      </c>
      <c r="Y213" s="191">
        <v>3</v>
      </c>
    </row>
    <row r="214" spans="1:25" ht="75" x14ac:dyDescent="0.25">
      <c r="A214" s="38" t="s">
        <v>2</v>
      </c>
      <c r="B214" s="85" t="s">
        <v>956</v>
      </c>
      <c r="C214" s="38">
        <v>3070</v>
      </c>
      <c r="D214" s="34" t="s">
        <v>959</v>
      </c>
      <c r="E214" s="36" t="s">
        <v>960</v>
      </c>
      <c r="F214" s="35"/>
      <c r="G214" s="35"/>
      <c r="H214" s="35"/>
      <c r="I214" s="35"/>
      <c r="J214" s="191" t="s">
        <v>11</v>
      </c>
      <c r="K214" s="191">
        <v>3</v>
      </c>
      <c r="L214" s="191" t="s">
        <v>11</v>
      </c>
      <c r="M214" s="191">
        <v>3</v>
      </c>
      <c r="N214" s="191" t="s">
        <v>11</v>
      </c>
      <c r="O214" s="191">
        <v>2</v>
      </c>
      <c r="P214" s="2"/>
      <c r="Q214" s="2"/>
      <c r="R214" s="191" t="s">
        <v>11</v>
      </c>
      <c r="S214" s="191">
        <v>2</v>
      </c>
      <c r="T214" s="191" t="s">
        <v>11</v>
      </c>
      <c r="U214" s="191">
        <v>1</v>
      </c>
      <c r="V214" s="191" t="s">
        <v>11</v>
      </c>
      <c r="W214" s="191">
        <v>3</v>
      </c>
      <c r="X214" s="191" t="s">
        <v>11</v>
      </c>
      <c r="Y214" s="191">
        <v>3</v>
      </c>
    </row>
    <row r="215" spans="1:25" ht="60" x14ac:dyDescent="0.25">
      <c r="A215" s="38" t="s">
        <v>2</v>
      </c>
      <c r="B215" s="85" t="s">
        <v>956</v>
      </c>
      <c r="C215" s="38">
        <v>3080</v>
      </c>
      <c r="D215" s="34" t="s">
        <v>961</v>
      </c>
      <c r="E215" s="36" t="s">
        <v>962</v>
      </c>
      <c r="F215" s="35"/>
      <c r="G215" s="35"/>
      <c r="H215" s="35"/>
      <c r="I215" s="35"/>
      <c r="J215" s="191" t="s">
        <v>11</v>
      </c>
      <c r="K215" s="191">
        <v>3</v>
      </c>
      <c r="L215" s="191" t="s">
        <v>11</v>
      </c>
      <c r="M215" s="191">
        <v>3</v>
      </c>
      <c r="N215" s="191" t="s">
        <v>11</v>
      </c>
      <c r="O215" s="191">
        <v>3</v>
      </c>
      <c r="P215" s="191" t="s">
        <v>11</v>
      </c>
      <c r="Q215" s="191">
        <v>2</v>
      </c>
      <c r="R215" s="191" t="s">
        <v>11</v>
      </c>
      <c r="S215" s="191">
        <v>3</v>
      </c>
      <c r="T215" s="191" t="s">
        <v>11</v>
      </c>
      <c r="U215" s="191">
        <v>3</v>
      </c>
      <c r="V215" s="191" t="s">
        <v>11</v>
      </c>
      <c r="W215" s="191">
        <v>2</v>
      </c>
      <c r="X215" s="191" t="s">
        <v>11</v>
      </c>
      <c r="Y215" s="191">
        <v>3</v>
      </c>
    </row>
    <row r="216" spans="1:25" ht="60" x14ac:dyDescent="0.25">
      <c r="A216" s="38" t="s">
        <v>2</v>
      </c>
      <c r="B216" s="85" t="s">
        <v>956</v>
      </c>
      <c r="C216" s="38">
        <v>3090</v>
      </c>
      <c r="D216" s="34" t="s">
        <v>963</v>
      </c>
      <c r="E216" s="36" t="s">
        <v>964</v>
      </c>
      <c r="F216" s="35"/>
      <c r="G216" s="35"/>
      <c r="H216" s="35"/>
      <c r="I216" s="35"/>
      <c r="J216" s="191" t="s">
        <v>11</v>
      </c>
      <c r="K216" s="191">
        <v>3</v>
      </c>
      <c r="L216" s="191" t="s">
        <v>11</v>
      </c>
      <c r="M216" s="191">
        <v>3</v>
      </c>
      <c r="N216" s="191" t="s">
        <v>11</v>
      </c>
      <c r="O216" s="191">
        <v>3</v>
      </c>
      <c r="P216" s="191" t="s">
        <v>11</v>
      </c>
      <c r="Q216" s="191">
        <v>3</v>
      </c>
      <c r="R216" s="191" t="s">
        <v>11</v>
      </c>
      <c r="S216" s="191">
        <v>3</v>
      </c>
      <c r="T216" s="191" t="s">
        <v>11</v>
      </c>
      <c r="U216" s="191">
        <v>2</v>
      </c>
      <c r="V216" s="191" t="s">
        <v>11</v>
      </c>
      <c r="W216" s="191">
        <v>2</v>
      </c>
      <c r="X216" s="191" t="s">
        <v>11</v>
      </c>
      <c r="Y216" s="191">
        <v>3</v>
      </c>
    </row>
    <row r="217" spans="1:25" ht="60" x14ac:dyDescent="0.25">
      <c r="A217" s="38" t="s">
        <v>2</v>
      </c>
      <c r="B217" s="85" t="s">
        <v>956</v>
      </c>
      <c r="C217" s="38">
        <v>3100</v>
      </c>
      <c r="D217" s="34" t="s">
        <v>965</v>
      </c>
      <c r="E217" s="36" t="s">
        <v>966</v>
      </c>
      <c r="F217" s="35"/>
      <c r="G217" s="35"/>
      <c r="H217" s="35"/>
      <c r="I217" s="35"/>
      <c r="J217" s="191" t="s">
        <v>11</v>
      </c>
      <c r="K217" s="191">
        <v>3</v>
      </c>
      <c r="L217" s="191" t="s">
        <v>11</v>
      </c>
      <c r="M217" s="191">
        <v>3</v>
      </c>
      <c r="N217" s="191" t="s">
        <v>11</v>
      </c>
      <c r="O217" s="191">
        <v>3</v>
      </c>
      <c r="P217" s="191" t="s">
        <v>11</v>
      </c>
      <c r="Q217" s="191">
        <v>2</v>
      </c>
      <c r="R217" s="191" t="s">
        <v>11</v>
      </c>
      <c r="S217" s="191">
        <v>3</v>
      </c>
      <c r="T217" s="191" t="s">
        <v>11</v>
      </c>
      <c r="U217" s="191">
        <v>3</v>
      </c>
      <c r="V217" s="191" t="s">
        <v>11</v>
      </c>
      <c r="W217" s="191">
        <v>3</v>
      </c>
      <c r="X217" s="191" t="s">
        <v>11</v>
      </c>
      <c r="Y217" s="191">
        <v>3</v>
      </c>
    </row>
    <row r="218" spans="1:25" ht="60" x14ac:dyDescent="0.25">
      <c r="A218" s="38" t="s">
        <v>2</v>
      </c>
      <c r="B218" s="85" t="s">
        <v>956</v>
      </c>
      <c r="C218" s="38">
        <v>3110</v>
      </c>
      <c r="D218" s="34" t="s">
        <v>967</v>
      </c>
      <c r="E218" s="36" t="s">
        <v>968</v>
      </c>
      <c r="F218" s="35"/>
      <c r="G218" s="35"/>
      <c r="H218" s="35"/>
      <c r="I218" s="35"/>
      <c r="J218" s="191" t="s">
        <v>11</v>
      </c>
      <c r="K218" s="191">
        <v>3</v>
      </c>
      <c r="L218" s="191" t="s">
        <v>11</v>
      </c>
      <c r="M218" s="191">
        <v>3</v>
      </c>
      <c r="N218" s="191" t="s">
        <v>11</v>
      </c>
      <c r="O218" s="191">
        <v>3</v>
      </c>
      <c r="P218" s="2"/>
      <c r="Q218" s="2"/>
      <c r="R218" s="191" t="s">
        <v>11</v>
      </c>
      <c r="S218" s="191">
        <v>3</v>
      </c>
      <c r="T218" s="191" t="s">
        <v>11</v>
      </c>
      <c r="U218" s="191">
        <v>2</v>
      </c>
      <c r="V218" s="191" t="s">
        <v>11</v>
      </c>
      <c r="W218" s="191">
        <v>3</v>
      </c>
      <c r="X218" s="191" t="s">
        <v>11</v>
      </c>
      <c r="Y218" s="191">
        <v>3</v>
      </c>
    </row>
    <row r="219" spans="1:25" x14ac:dyDescent="0.25">
      <c r="Q219" s="31"/>
      <c r="R219" s="31"/>
    </row>
    <row r="220" spans="1:25" x14ac:dyDescent="0.25">
      <c r="E220" s="43" t="s">
        <v>969</v>
      </c>
      <c r="G220" s="31"/>
      <c r="H220" s="31"/>
      <c r="I220" s="31"/>
      <c r="J220" s="31"/>
      <c r="K220" s="31">
        <f>SUMIFS($K$3:$K$218,$B$3:$B$218,"Estandarizar",$J$3:$J$218,"X")</f>
        <v>130</v>
      </c>
      <c r="L220" s="31"/>
      <c r="M220" s="31">
        <f>SUMIFS($M$3:$M$218,$B$3:$B$218,"Estandarizar",$L$3:$L$218,"X")</f>
        <v>191</v>
      </c>
      <c r="N220" s="31"/>
      <c r="O220" s="31">
        <f>SUMIFS($O$3:$O$218,$B$3:$B$218,"Estandarizar",$N$3:$N$218,"X")</f>
        <v>169</v>
      </c>
      <c r="P220" s="31"/>
      <c r="Q220" s="31">
        <f>SUMIFS($Q$3:$Q$218,$B$3:$B$218,"Estandarizar",$P$3:$P$218,"X")</f>
        <v>29</v>
      </c>
      <c r="R220" s="31"/>
      <c r="S220" s="31">
        <f>SUMIFS($S$3:$S$218,$B$3:$B$218,"Estandarizar",$R$3:$R$218,"X")</f>
        <v>98</v>
      </c>
      <c r="T220" s="31"/>
      <c r="U220" s="31">
        <f>SUMIFS($U$3:$U$218,$B$3:$B$218,"Estandarizar",$T$3:$T$218,"X")</f>
        <v>60</v>
      </c>
      <c r="V220" s="31"/>
      <c r="W220" s="31">
        <f>SUMIFS($W$3:$W$218,$B$3:$B$218,"Estandarizar",$V$3:$V$218,"X")</f>
        <v>66</v>
      </c>
      <c r="X220" s="31"/>
      <c r="Y220" s="31">
        <f>SUMIFS($Y$3:$Y$218,$B$3:$B$218,"Estandarizar",$X$3:$X$218,"X")</f>
        <v>175</v>
      </c>
    </row>
    <row r="221" spans="1:25" x14ac:dyDescent="0.25">
      <c r="E221" s="43" t="s">
        <v>970</v>
      </c>
      <c r="G221" s="31"/>
      <c r="H221" s="31"/>
      <c r="I221" s="31"/>
      <c r="J221" s="31"/>
      <c r="K221" s="31">
        <f>SUMIFS($K$3:$K$218,$B$3:$B$218,"Medición",$J$3:$J$218,"X")</f>
        <v>100</v>
      </c>
      <c r="L221" s="31"/>
      <c r="M221" s="31">
        <f>SUMIFS($M$3:$M$218,$B$3:$B$218,"Medición",$L$3:$L$218,"X")</f>
        <v>100</v>
      </c>
      <c r="N221" s="31"/>
      <c r="O221" s="31">
        <f>SUMIFS($O$3:$O$218,$B$3:$B$218,"Medición",$N$3:$N$218,"X")</f>
        <v>150</v>
      </c>
      <c r="P221" s="31"/>
      <c r="Q221" s="31">
        <f>SUMIFS($Q$3:$Q$218,$B$3:$B$218,"Medición",$P$3:$P$218,"X")</f>
        <v>4</v>
      </c>
      <c r="R221" s="31"/>
      <c r="S221" s="31">
        <f>SUMIFS($S$3:$S$218,$B$3:$B$218,"Medición",$R$3:$R$218,"X")</f>
        <v>65</v>
      </c>
      <c r="T221" s="31"/>
      <c r="U221" s="31">
        <f>SUMIFS($U$3:$U$218,$B$3:$B$218,"Medición",$T$3:$T$218,"X")</f>
        <v>50</v>
      </c>
      <c r="V221" s="31"/>
      <c r="W221" s="31">
        <f>SUMIFS($W$3:$W$218,$B$3:$B$218,"Medición",$V$3:$V$218,"X")</f>
        <v>34</v>
      </c>
      <c r="X221" s="31"/>
      <c r="Y221" s="31">
        <f>SUMIFS($Y$3:$Y$218,$B$3:$B$218,"Medición",$X$3:$X$218,"X")</f>
        <v>142</v>
      </c>
    </row>
    <row r="222" spans="1:25" x14ac:dyDescent="0.25">
      <c r="E222" s="43" t="s">
        <v>971</v>
      </c>
      <c r="G222" s="31"/>
      <c r="H222" s="31"/>
      <c r="I222" s="31"/>
      <c r="J222" s="31"/>
      <c r="K222" s="31">
        <f>SUMIFS($K$3:$K$218,$B$3:$B$218,"Control",$J$3:$J$218,"X")</f>
        <v>79</v>
      </c>
      <c r="L222" s="31"/>
      <c r="M222" s="31">
        <f>SUMIFS($M$3:$M$218,$B$3:$B$218,"Control",$L$3:$L$218,"X")</f>
        <v>79</v>
      </c>
      <c r="N222" s="31"/>
      <c r="O222" s="31">
        <f>SUMIFS($O$3:$O$218,$B$3:$B$218,"Control",$N$3:$N$218,"X")</f>
        <v>110</v>
      </c>
      <c r="P222" s="31"/>
      <c r="Q222" s="31">
        <f>SUMIFS($Q$3:$Q$218,$B$3:$B$218,"Control",$P$3:$P$218,"X")</f>
        <v>6</v>
      </c>
      <c r="R222" s="31"/>
      <c r="S222" s="31">
        <f>SUMIFS($S$3:$S$218,$B$3:$B$218,"Control",$R$3:$R$218,"X")</f>
        <v>48</v>
      </c>
      <c r="T222" s="31"/>
      <c r="U222" s="31">
        <f>SUMIFS($U$3:$U$218,$B$3:$B$218,"Control",$T$3:$T$218,"X")</f>
        <v>16</v>
      </c>
      <c r="V222" s="31"/>
      <c r="W222" s="31">
        <f>SUMIFS($W$3:$W$218,$B$3:$B$218,"Control",$V$3:$V$218,"X")</f>
        <v>26</v>
      </c>
      <c r="X222" s="31"/>
      <c r="Y222" s="31">
        <f>SUMIFS($Y$3:$Y$218,$B$3:$B$218,"Control",$X$3:$X$218,"X")</f>
        <v>101</v>
      </c>
    </row>
    <row r="223" spans="1:25" x14ac:dyDescent="0.25">
      <c r="E223" s="43" t="s">
        <v>972</v>
      </c>
      <c r="G223" s="31"/>
      <c r="H223" s="31"/>
      <c r="I223" s="31"/>
      <c r="J223" s="31"/>
      <c r="K223" s="31">
        <f>SUMIFS($K$3:$K$218,$B$3:$B$218,"Mejora",$J$3:$J$218,"X")</f>
        <v>101</v>
      </c>
      <c r="L223" s="31"/>
      <c r="M223" s="31">
        <f>SUMIFS($M$3:$M$218,$B$3:$B$218,"Mejora",$L$3:$L$218,"X")</f>
        <v>101</v>
      </c>
      <c r="N223" s="31"/>
      <c r="O223" s="31">
        <f>SUMIFS($O$3:$O$218,$B$3:$B$218,"Mejora",$N$3:$N$218,"X")</f>
        <v>111</v>
      </c>
      <c r="P223" s="31"/>
      <c r="Q223" s="31">
        <f>SUMIFS($Q$3:$Q$218,$B$3:$B$218,"Mejora",$P$3:$P$218,"X")</f>
        <v>11</v>
      </c>
      <c r="R223" s="31"/>
      <c r="S223" s="31">
        <f>SUMIFS($S$3:$S$218,$B$3:$B$218,"Mejora",$R$3:$R$218,"X")</f>
        <v>35</v>
      </c>
      <c r="T223" s="31"/>
      <c r="U223" s="31">
        <f>SUMIFS($U$3:$U$218,$B$3:$B$218,"Mejora",$T$3:$T$218,"X")</f>
        <v>21</v>
      </c>
      <c r="V223" s="31"/>
      <c r="W223" s="31">
        <f>SUMIFS($W$3:$W$218,$B$3:$B$218,"Mejora",$V$3:$V$218,"X")</f>
        <v>23</v>
      </c>
      <c r="X223" s="31"/>
      <c r="Y223" s="31">
        <f>SUMIFS($Y$3:$Y$218,$B$3:$B$218,"Mejora",$X$3:$X$218,"X")</f>
        <v>111</v>
      </c>
    </row>
    <row r="224" spans="1:25" ht="15.75" thickBot="1" x14ac:dyDescent="0.3">
      <c r="E224" s="44" t="s">
        <v>973</v>
      </c>
      <c r="G224" s="31"/>
      <c r="H224" s="31"/>
      <c r="I224" s="31"/>
      <c r="J224" s="31"/>
      <c r="K224" s="45">
        <f>SUMIFS($K$3:$K$218,$B$3:$B$218,"N/A",$J$3:$J$218,"X")</f>
        <v>18</v>
      </c>
      <c r="L224" s="45"/>
      <c r="M224" s="45">
        <f>SUMIFS($M$3:$M$218,$B$3:$B$218,"N/A",$L$3:$L$218,"X")</f>
        <v>18</v>
      </c>
      <c r="N224" s="45"/>
      <c r="O224" s="45">
        <f>SUMIFS($O$3:$O$218,$B$3:$B$218,"N/A",$N$3:$N$218,"X")</f>
        <v>17</v>
      </c>
      <c r="P224" s="45"/>
      <c r="Q224" s="45">
        <f>SUMIFS($Q$3:$Q$218,$B$3:$B$218,"N/A",$P$3:$P$218,"X")</f>
        <v>7</v>
      </c>
      <c r="R224" s="45"/>
      <c r="S224" s="45">
        <f>SUMIFS($S$3:$S$218,$B$3:$B$218,"N/A",$R$3:$R$218,"X")</f>
        <v>14</v>
      </c>
      <c r="T224" s="45"/>
      <c r="U224" s="45">
        <f>SUMIFS($U$3:$U$218,$B$3:$B$218,"N/A",$T$3:$T$218,"X")</f>
        <v>11</v>
      </c>
      <c r="V224" s="45"/>
      <c r="W224" s="45">
        <f>SUMIFS($W$3:$W$218,$B$3:$B$218,"N/A",$V$3:$V$218,"X")</f>
        <v>13</v>
      </c>
      <c r="X224" s="45"/>
      <c r="Y224" s="45">
        <f>SUMIFS($Y$3:$Y$218,$B$3:$B$218,"N/A",$X$3:$X$218,"X")</f>
        <v>18</v>
      </c>
    </row>
    <row r="225" spans="2:25" ht="15.75" thickTop="1" x14ac:dyDescent="0.25">
      <c r="E225" s="46" t="s">
        <v>174</v>
      </c>
      <c r="G225" s="31"/>
      <c r="H225" s="31"/>
      <c r="I225" s="31"/>
      <c r="J225" s="31"/>
      <c r="K225" s="47">
        <f t="shared" ref="K225:Y225" si="0">SUM(K220:K224)</f>
        <v>428</v>
      </c>
      <c r="L225" s="47"/>
      <c r="M225" s="47">
        <f t="shared" si="0"/>
        <v>489</v>
      </c>
      <c r="N225" s="47"/>
      <c r="O225" s="47">
        <f t="shared" si="0"/>
        <v>557</v>
      </c>
      <c r="P225" s="47"/>
      <c r="Q225" s="47">
        <f t="shared" si="0"/>
        <v>57</v>
      </c>
      <c r="R225" s="47"/>
      <c r="S225" s="47">
        <f t="shared" si="0"/>
        <v>260</v>
      </c>
      <c r="T225" s="47"/>
      <c r="U225" s="47">
        <f t="shared" si="0"/>
        <v>158</v>
      </c>
      <c r="V225" s="47"/>
      <c r="W225" s="47">
        <f t="shared" si="0"/>
        <v>162</v>
      </c>
      <c r="X225" s="47"/>
      <c r="Y225" s="47">
        <f t="shared" si="0"/>
        <v>547</v>
      </c>
    </row>
    <row r="228" spans="2:25" ht="30.75" customHeight="1" x14ac:dyDescent="0.25">
      <c r="E228" s="261" t="s">
        <v>974</v>
      </c>
      <c r="F228" s="262"/>
    </row>
    <row r="229" spans="2:25" x14ac:dyDescent="0.25">
      <c r="B229" s="37" t="str">
        <f>E231</f>
        <v>Puntaje Máximo de PyS</v>
      </c>
      <c r="C229" s="37" t="str">
        <f>E232</f>
        <v>Puntaje real</v>
      </c>
      <c r="D229" s="37" t="str">
        <f>E233</f>
        <v>Grado de cumplimiento %</v>
      </c>
      <c r="E229" s="50" t="s">
        <v>184</v>
      </c>
      <c r="F229" s="51" t="s">
        <v>975</v>
      </c>
      <c r="G229" s="43"/>
      <c r="H229" s="43"/>
      <c r="I229" s="43"/>
      <c r="J229" s="43"/>
      <c r="K229" s="51" t="s">
        <v>975</v>
      </c>
      <c r="L229" s="51"/>
      <c r="M229" s="51" t="s">
        <v>975</v>
      </c>
      <c r="N229" s="51"/>
      <c r="O229" s="51" t="s">
        <v>975</v>
      </c>
      <c r="P229" s="51"/>
      <c r="Q229" s="51" t="s">
        <v>975</v>
      </c>
      <c r="R229" s="51"/>
      <c r="S229" s="51" t="s">
        <v>975</v>
      </c>
      <c r="T229" s="51"/>
      <c r="U229" s="51" t="s">
        <v>975</v>
      </c>
      <c r="V229" s="51"/>
      <c r="W229" s="51" t="s">
        <v>975</v>
      </c>
      <c r="X229" s="51"/>
      <c r="Y229" s="51" t="s">
        <v>975</v>
      </c>
    </row>
    <row r="230" spans="2:25" x14ac:dyDescent="0.25">
      <c r="B230" s="32">
        <f>F231</f>
        <v>1146</v>
      </c>
      <c r="C230" s="32">
        <f>F232</f>
        <v>918</v>
      </c>
      <c r="D230" s="204">
        <f>F233</f>
        <v>0.80104712041884818</v>
      </c>
      <c r="E230" s="48" t="s">
        <v>976</v>
      </c>
      <c r="F230" s="2" t="s">
        <v>50</v>
      </c>
      <c r="K230" s="2">
        <f>COUNTIFS($B$3:$B$218,"Estandarizar",$J$3:$J$218,"X")</f>
        <v>66</v>
      </c>
      <c r="L230" s="2"/>
      <c r="M230" s="2">
        <f>COUNTIFS($B$3:$B$218,"Estandarizar",$L$3:$L$218,"X")</f>
        <v>66</v>
      </c>
      <c r="N230" s="2"/>
      <c r="O230" s="2">
        <f>COUNTIFS($B$3:$B$218,"Estandarizar",$N$3:$N$218,"X")</f>
        <v>67</v>
      </c>
      <c r="P230" s="2"/>
      <c r="Q230" s="2">
        <f>COUNTIFS($B$3:$B$218,"Estandarizar",$P$3:$P$218,"X")</f>
        <v>16</v>
      </c>
      <c r="R230" s="2"/>
      <c r="S230" s="2">
        <f>COUNTIFS($B$3:$B$218,"Estandarizar",$R$3:$R$218,"X")</f>
        <v>44</v>
      </c>
      <c r="T230" s="2"/>
      <c r="U230" s="2">
        <f>COUNTIFS($B$3:$B$218,"Estandarizar",$T$3:$T$218,"X")</f>
        <v>33</v>
      </c>
      <c r="V230" s="2"/>
      <c r="W230" s="2">
        <f>COUNTIFS($B$3:$B$218,"Estandarizar",$V$3:$V$218,"X")</f>
        <v>23</v>
      </c>
      <c r="X230" s="2"/>
      <c r="Y230" s="2">
        <f>COUNTIFS($B$3:$B$218,"Estandarizar",$X$3:$X$218,"X")</f>
        <v>67</v>
      </c>
    </row>
    <row r="231" spans="2:25" x14ac:dyDescent="0.25">
      <c r="E231" s="48" t="s">
        <v>257</v>
      </c>
      <c r="F231" s="2">
        <f>SUM(K231:Y231)</f>
        <v>1146</v>
      </c>
      <c r="K231" s="2">
        <f t="shared" ref="K231:Y231" si="1">K230*$I$3</f>
        <v>198</v>
      </c>
      <c r="L231" s="2"/>
      <c r="M231" s="2">
        <f t="shared" si="1"/>
        <v>198</v>
      </c>
      <c r="N231" s="2"/>
      <c r="O231" s="2">
        <f t="shared" si="1"/>
        <v>201</v>
      </c>
      <c r="P231" s="2"/>
      <c r="Q231" s="2">
        <f t="shared" si="1"/>
        <v>48</v>
      </c>
      <c r="R231" s="2"/>
      <c r="S231" s="2">
        <f t="shared" si="1"/>
        <v>132</v>
      </c>
      <c r="T231" s="2"/>
      <c r="U231" s="2">
        <f t="shared" si="1"/>
        <v>99</v>
      </c>
      <c r="V231" s="2"/>
      <c r="W231" s="2">
        <f t="shared" si="1"/>
        <v>69</v>
      </c>
      <c r="X231" s="2"/>
      <c r="Y231" s="2">
        <f t="shared" si="1"/>
        <v>201</v>
      </c>
    </row>
    <row r="232" spans="2:25" x14ac:dyDescent="0.25">
      <c r="E232" s="48" t="s">
        <v>259</v>
      </c>
      <c r="F232" s="2">
        <f>SUM(K232:Y232)</f>
        <v>918</v>
      </c>
      <c r="K232" s="128">
        <f>K220</f>
        <v>130</v>
      </c>
      <c r="L232" s="128"/>
      <c r="M232" s="128">
        <f t="shared" ref="M232:Y232" si="2">M220</f>
        <v>191</v>
      </c>
      <c r="N232" s="128"/>
      <c r="O232" s="128">
        <f t="shared" si="2"/>
        <v>169</v>
      </c>
      <c r="P232" s="128"/>
      <c r="Q232" s="128">
        <f t="shared" si="2"/>
        <v>29</v>
      </c>
      <c r="R232" s="128"/>
      <c r="S232" s="128">
        <f t="shared" si="2"/>
        <v>98</v>
      </c>
      <c r="T232" s="128"/>
      <c r="U232" s="128">
        <f t="shared" si="2"/>
        <v>60</v>
      </c>
      <c r="V232" s="128"/>
      <c r="W232" s="128">
        <f t="shared" si="2"/>
        <v>66</v>
      </c>
      <c r="X232" s="128"/>
      <c r="Y232" s="128">
        <f t="shared" si="2"/>
        <v>175</v>
      </c>
    </row>
    <row r="233" spans="2:25" x14ac:dyDescent="0.25">
      <c r="E233" s="48" t="s">
        <v>268</v>
      </c>
      <c r="F233" s="49">
        <f>F232/F231</f>
        <v>0.80104712041884818</v>
      </c>
      <c r="K233" s="49">
        <f t="shared" ref="K233:Y233" si="3">K232/K231</f>
        <v>0.65656565656565657</v>
      </c>
      <c r="L233" s="49"/>
      <c r="M233" s="49">
        <f t="shared" si="3"/>
        <v>0.96464646464646464</v>
      </c>
      <c r="N233" s="49"/>
      <c r="O233" s="49">
        <f t="shared" si="3"/>
        <v>0.84079601990049746</v>
      </c>
      <c r="P233" s="49"/>
      <c r="Q233" s="49">
        <f t="shared" si="3"/>
        <v>0.60416666666666663</v>
      </c>
      <c r="R233" s="49"/>
      <c r="S233" s="49">
        <f t="shared" si="3"/>
        <v>0.74242424242424243</v>
      </c>
      <c r="T233" s="49"/>
      <c r="U233" s="49">
        <f t="shared" si="3"/>
        <v>0.60606060606060608</v>
      </c>
      <c r="V233" s="49"/>
      <c r="W233" s="49">
        <f t="shared" si="3"/>
        <v>0.95652173913043481</v>
      </c>
      <c r="X233" s="49"/>
      <c r="Y233" s="49">
        <f t="shared" si="3"/>
        <v>0.87064676616915426</v>
      </c>
    </row>
    <row r="235" spans="2:25" ht="30" customHeight="1" x14ac:dyDescent="0.25">
      <c r="E235" s="263" t="s">
        <v>977</v>
      </c>
      <c r="F235" s="263"/>
    </row>
    <row r="236" spans="2:25" x14ac:dyDescent="0.25">
      <c r="B236" s="37" t="str">
        <f>E238</f>
        <v>Puntaje Máximo de PyS</v>
      </c>
      <c r="C236" s="37" t="str">
        <f>E239</f>
        <v>Puntaje real</v>
      </c>
      <c r="D236" s="37" t="str">
        <f>E240</f>
        <v>Grado de cumplimiento %</v>
      </c>
      <c r="E236" s="50" t="s">
        <v>184</v>
      </c>
      <c r="F236" s="51" t="s">
        <v>975</v>
      </c>
      <c r="K236" s="51" t="s">
        <v>975</v>
      </c>
      <c r="L236" s="51"/>
      <c r="M236" s="51" t="s">
        <v>975</v>
      </c>
      <c r="N236" s="51"/>
      <c r="O236" s="51" t="s">
        <v>975</v>
      </c>
      <c r="P236" s="51"/>
      <c r="Q236" s="51" t="s">
        <v>975</v>
      </c>
      <c r="R236" s="51"/>
      <c r="S236" s="51" t="s">
        <v>975</v>
      </c>
      <c r="T236" s="51"/>
      <c r="U236" s="51" t="s">
        <v>975</v>
      </c>
      <c r="V236" s="51"/>
      <c r="W236" s="51" t="s">
        <v>975</v>
      </c>
      <c r="X236" s="51"/>
      <c r="Y236" s="51" t="s">
        <v>975</v>
      </c>
    </row>
    <row r="237" spans="2:25" x14ac:dyDescent="0.25">
      <c r="B237" s="32">
        <f>F238</f>
        <v>903</v>
      </c>
      <c r="C237" s="32">
        <f>F239</f>
        <v>645</v>
      </c>
      <c r="D237" s="204">
        <f>F240</f>
        <v>0.7142857142857143</v>
      </c>
      <c r="E237" s="48" t="s">
        <v>976</v>
      </c>
      <c r="F237" s="2">
        <f>SUM(K237:Y237)</f>
        <v>301</v>
      </c>
      <c r="K237" s="2">
        <f>COUNTIFS($B$3:$B$218,"Medición",$J$3:$J$218,"X")</f>
        <v>53</v>
      </c>
      <c r="L237" s="2"/>
      <c r="M237" s="2">
        <f>COUNTIFS($B$3:$B$218,"Medición",$L$3:$L$218,"X")</f>
        <v>53</v>
      </c>
      <c r="N237" s="2"/>
      <c r="O237" s="2">
        <f>COUNTIFS($B$3:$B$218,"Medición",$N$3:$N$218,"X")</f>
        <v>53</v>
      </c>
      <c r="P237" s="2"/>
      <c r="Q237" s="2">
        <f>COUNTIFS($B$3:$B$218,"Medición",$P$3:$P$218,"X")</f>
        <v>8</v>
      </c>
      <c r="R237" s="2"/>
      <c r="S237" s="2">
        <f>COUNTIFS($B$3:$B$218,"Medición",$R$3:$R$218,"X")</f>
        <v>36</v>
      </c>
      <c r="T237" s="2"/>
      <c r="U237" s="2">
        <f>COUNTIFS($B$3:$B$218,"Medición",$T$3:$T$218,"X")</f>
        <v>30</v>
      </c>
      <c r="V237" s="2"/>
      <c r="W237" s="2">
        <f>COUNTIFS($B$3:$B$218,"Medición",$V$3:$V$218,"X")</f>
        <v>13</v>
      </c>
      <c r="X237" s="2"/>
      <c r="Y237" s="2">
        <f>COUNTIFS($B$3:$B$218,"Medición",$X$3:$X$218,"X")</f>
        <v>55</v>
      </c>
    </row>
    <row r="238" spans="2:25" x14ac:dyDescent="0.25">
      <c r="E238" s="48" t="s">
        <v>257</v>
      </c>
      <c r="F238" s="2">
        <f>SUM(K238:Y238)</f>
        <v>903</v>
      </c>
      <c r="K238" s="2">
        <f t="shared" ref="K238:Y238" si="4">K237*$I$3</f>
        <v>159</v>
      </c>
      <c r="L238" s="2"/>
      <c r="M238" s="2">
        <f t="shared" si="4"/>
        <v>159</v>
      </c>
      <c r="N238" s="2"/>
      <c r="O238" s="2">
        <f t="shared" si="4"/>
        <v>159</v>
      </c>
      <c r="P238" s="2"/>
      <c r="Q238" s="2">
        <f t="shared" si="4"/>
        <v>24</v>
      </c>
      <c r="R238" s="2"/>
      <c r="S238" s="2">
        <f t="shared" si="4"/>
        <v>108</v>
      </c>
      <c r="T238" s="2"/>
      <c r="U238" s="2">
        <f t="shared" si="4"/>
        <v>90</v>
      </c>
      <c r="V238" s="2"/>
      <c r="W238" s="2">
        <f t="shared" si="4"/>
        <v>39</v>
      </c>
      <c r="X238" s="2"/>
      <c r="Y238" s="2">
        <f t="shared" si="4"/>
        <v>165</v>
      </c>
    </row>
    <row r="239" spans="2:25" x14ac:dyDescent="0.25">
      <c r="E239" s="48" t="s">
        <v>259</v>
      </c>
      <c r="F239" s="2">
        <f>SUM(K239:Y239)</f>
        <v>645</v>
      </c>
      <c r="K239" s="2">
        <f>K221</f>
        <v>100</v>
      </c>
      <c r="L239" s="2"/>
      <c r="M239" s="2">
        <f t="shared" ref="M239:Y239" si="5">M221</f>
        <v>100</v>
      </c>
      <c r="N239" s="2"/>
      <c r="O239" s="2">
        <f t="shared" si="5"/>
        <v>150</v>
      </c>
      <c r="P239" s="2"/>
      <c r="Q239" s="2">
        <f t="shared" si="5"/>
        <v>4</v>
      </c>
      <c r="R239" s="2"/>
      <c r="S239" s="2">
        <f t="shared" si="5"/>
        <v>65</v>
      </c>
      <c r="T239" s="2"/>
      <c r="U239" s="2">
        <f t="shared" si="5"/>
        <v>50</v>
      </c>
      <c r="V239" s="2"/>
      <c r="W239" s="2">
        <f t="shared" si="5"/>
        <v>34</v>
      </c>
      <c r="X239" s="2"/>
      <c r="Y239" s="2">
        <f t="shared" si="5"/>
        <v>142</v>
      </c>
    </row>
    <row r="240" spans="2:25" x14ac:dyDescent="0.25">
      <c r="E240" s="48" t="s">
        <v>268</v>
      </c>
      <c r="F240" s="49">
        <f>F239/F238</f>
        <v>0.7142857142857143</v>
      </c>
      <c r="K240" s="49">
        <f t="shared" ref="K240:Y240" si="6">K239/K238</f>
        <v>0.62893081761006286</v>
      </c>
      <c r="L240" s="49"/>
      <c r="M240" s="49">
        <f t="shared" si="6"/>
        <v>0.62893081761006286</v>
      </c>
      <c r="N240" s="49"/>
      <c r="O240" s="49">
        <f t="shared" si="6"/>
        <v>0.94339622641509435</v>
      </c>
      <c r="P240" s="49"/>
      <c r="Q240" s="49">
        <f t="shared" si="6"/>
        <v>0.16666666666666666</v>
      </c>
      <c r="R240" s="49"/>
      <c r="S240" s="49">
        <f t="shared" si="6"/>
        <v>0.60185185185185186</v>
      </c>
      <c r="T240" s="49"/>
      <c r="U240" s="49">
        <f t="shared" si="6"/>
        <v>0.55555555555555558</v>
      </c>
      <c r="V240" s="49"/>
      <c r="W240" s="49">
        <f t="shared" si="6"/>
        <v>0.87179487179487181</v>
      </c>
      <c r="X240" s="49"/>
      <c r="Y240" s="49">
        <f t="shared" si="6"/>
        <v>0.8606060606060606</v>
      </c>
    </row>
    <row r="242" spans="2:25" ht="30" customHeight="1" x14ac:dyDescent="0.25">
      <c r="E242" s="263" t="s">
        <v>978</v>
      </c>
      <c r="F242" s="263"/>
    </row>
    <row r="243" spans="2:25" x14ac:dyDescent="0.25">
      <c r="B243" s="37" t="str">
        <f>E245</f>
        <v>Puntaje Máximo de PyS</v>
      </c>
      <c r="C243" s="37" t="str">
        <f>E246</f>
        <v>Puntaje real</v>
      </c>
      <c r="D243" s="37" t="str">
        <f>E247</f>
        <v>Grado de cumplimiento %</v>
      </c>
      <c r="E243" s="50" t="s">
        <v>184</v>
      </c>
      <c r="F243" s="51" t="s">
        <v>975</v>
      </c>
      <c r="K243" s="51" t="s">
        <v>975</v>
      </c>
      <c r="L243" s="51"/>
      <c r="M243" s="51" t="s">
        <v>975</v>
      </c>
      <c r="N243" s="51"/>
      <c r="O243" s="51" t="s">
        <v>975</v>
      </c>
      <c r="P243" s="51"/>
      <c r="Q243" s="51" t="s">
        <v>975</v>
      </c>
      <c r="R243" s="51"/>
      <c r="S243" s="51" t="s">
        <v>975</v>
      </c>
      <c r="T243" s="51"/>
      <c r="U243" s="51" t="s">
        <v>975</v>
      </c>
      <c r="V243" s="51"/>
      <c r="W243" s="51" t="s">
        <v>975</v>
      </c>
      <c r="X243" s="51"/>
      <c r="Y243" s="51" t="s">
        <v>975</v>
      </c>
    </row>
    <row r="244" spans="2:25" x14ac:dyDescent="0.25">
      <c r="B244" s="32">
        <f>F245</f>
        <v>633</v>
      </c>
      <c r="C244" s="32">
        <f>F246</f>
        <v>465</v>
      </c>
      <c r="D244" s="204">
        <f>F247</f>
        <v>0.7345971563981043</v>
      </c>
      <c r="E244" s="48" t="s">
        <v>976</v>
      </c>
      <c r="F244" s="2">
        <f>SUM(K244:Y244)</f>
        <v>211</v>
      </c>
      <c r="K244" s="2">
        <f>COUNTIFS($B$3:$B$218,"Control",$J$3:$J$218,"X")</f>
        <v>37</v>
      </c>
      <c r="L244" s="2"/>
      <c r="M244" s="2">
        <f>COUNTIFS($B$3:$B$218,"Control",$L$3:$L$218,"X")</f>
        <v>37</v>
      </c>
      <c r="N244" s="2"/>
      <c r="O244" s="2">
        <f>COUNTIFS($B$3:$B$218,"Control",$N$3:$N$218,"X")</f>
        <v>38</v>
      </c>
      <c r="P244" s="2"/>
      <c r="Q244" s="2">
        <f>COUNTIFS($B$3:$B$218,"Control",$P$3:$P$218,"X")</f>
        <v>7</v>
      </c>
      <c r="R244" s="2"/>
      <c r="S244" s="2">
        <f>COUNTIFS($B$3:$B$218,"Control",$R$3:$R$218,"X")</f>
        <v>27</v>
      </c>
      <c r="T244" s="2"/>
      <c r="U244" s="2">
        <f>COUNTIFS($B$3:$B$218,"Control",$T$3:$T$218,"X")</f>
        <v>16</v>
      </c>
      <c r="V244" s="2"/>
      <c r="W244" s="2">
        <f>COUNTIFS($B$3:$B$218,"Control",$V$3:$V$218,"X")</f>
        <v>9</v>
      </c>
      <c r="X244" s="2"/>
      <c r="Y244" s="2">
        <f>COUNTIFS($B$3:$B$218,"Control",$X$3:$X$218,"X")</f>
        <v>40</v>
      </c>
    </row>
    <row r="245" spans="2:25" x14ac:dyDescent="0.25">
      <c r="E245" s="48" t="s">
        <v>257</v>
      </c>
      <c r="F245" s="2">
        <f>SUM(K245:Y245)</f>
        <v>633</v>
      </c>
      <c r="K245" s="2">
        <f t="shared" ref="K245:Y245" si="7">K244*$I$3</f>
        <v>111</v>
      </c>
      <c r="L245" s="2"/>
      <c r="M245" s="2">
        <f t="shared" si="7"/>
        <v>111</v>
      </c>
      <c r="N245" s="2"/>
      <c r="O245" s="2">
        <f t="shared" si="7"/>
        <v>114</v>
      </c>
      <c r="P245" s="2"/>
      <c r="Q245" s="2">
        <f t="shared" si="7"/>
        <v>21</v>
      </c>
      <c r="R245" s="2"/>
      <c r="S245" s="2">
        <f t="shared" si="7"/>
        <v>81</v>
      </c>
      <c r="T245" s="2"/>
      <c r="U245" s="2">
        <f t="shared" si="7"/>
        <v>48</v>
      </c>
      <c r="V245" s="2"/>
      <c r="W245" s="2">
        <f t="shared" si="7"/>
        <v>27</v>
      </c>
      <c r="X245" s="2"/>
      <c r="Y245" s="2">
        <f t="shared" si="7"/>
        <v>120</v>
      </c>
    </row>
    <row r="246" spans="2:25" x14ac:dyDescent="0.25">
      <c r="E246" s="48" t="s">
        <v>259</v>
      </c>
      <c r="F246" s="2">
        <f>SUM(K246:Y246)</f>
        <v>465</v>
      </c>
      <c r="K246" s="2">
        <f>K222</f>
        <v>79</v>
      </c>
      <c r="L246" s="2"/>
      <c r="M246" s="2">
        <f t="shared" ref="M246:Y246" si="8">M222</f>
        <v>79</v>
      </c>
      <c r="N246" s="2"/>
      <c r="O246" s="2">
        <f t="shared" si="8"/>
        <v>110</v>
      </c>
      <c r="P246" s="2"/>
      <c r="Q246" s="2">
        <f t="shared" si="8"/>
        <v>6</v>
      </c>
      <c r="R246" s="2"/>
      <c r="S246" s="2">
        <f t="shared" si="8"/>
        <v>48</v>
      </c>
      <c r="T246" s="2"/>
      <c r="U246" s="2">
        <f t="shared" si="8"/>
        <v>16</v>
      </c>
      <c r="V246" s="2"/>
      <c r="W246" s="2">
        <f t="shared" si="8"/>
        <v>26</v>
      </c>
      <c r="X246" s="2"/>
      <c r="Y246" s="2">
        <f t="shared" si="8"/>
        <v>101</v>
      </c>
    </row>
    <row r="247" spans="2:25" x14ac:dyDescent="0.25">
      <c r="E247" s="48" t="s">
        <v>268</v>
      </c>
      <c r="F247" s="49">
        <f>F246/F245</f>
        <v>0.7345971563981043</v>
      </c>
      <c r="K247" s="49">
        <f t="shared" ref="K247:Y247" si="9">K246/K245</f>
        <v>0.71171171171171166</v>
      </c>
      <c r="L247" s="49"/>
      <c r="M247" s="49">
        <f t="shared" si="9"/>
        <v>0.71171171171171166</v>
      </c>
      <c r="N247" s="49"/>
      <c r="O247" s="49">
        <f t="shared" si="9"/>
        <v>0.96491228070175439</v>
      </c>
      <c r="P247" s="49"/>
      <c r="Q247" s="49">
        <f t="shared" si="9"/>
        <v>0.2857142857142857</v>
      </c>
      <c r="R247" s="49"/>
      <c r="S247" s="49">
        <f t="shared" si="9"/>
        <v>0.59259259259259256</v>
      </c>
      <c r="T247" s="49"/>
      <c r="U247" s="49">
        <f t="shared" si="9"/>
        <v>0.33333333333333331</v>
      </c>
      <c r="V247" s="49"/>
      <c r="W247" s="49">
        <f t="shared" si="9"/>
        <v>0.96296296296296291</v>
      </c>
      <c r="X247" s="49"/>
      <c r="Y247" s="49">
        <f t="shared" si="9"/>
        <v>0.84166666666666667</v>
      </c>
    </row>
    <row r="249" spans="2:25" ht="30" customHeight="1" x14ac:dyDescent="0.25">
      <c r="E249" s="263" t="s">
        <v>979</v>
      </c>
      <c r="F249" s="263"/>
    </row>
    <row r="250" spans="2:25" x14ac:dyDescent="0.25">
      <c r="B250" s="37" t="str">
        <f>E252</f>
        <v>Puntaje Máximo de PyS</v>
      </c>
      <c r="C250" s="37" t="str">
        <f>E253</f>
        <v>Puntaje real</v>
      </c>
      <c r="D250" s="37" t="str">
        <f>E254</f>
        <v>Grado de cumplimiento %</v>
      </c>
      <c r="E250" s="50" t="s">
        <v>184</v>
      </c>
      <c r="F250" s="51" t="s">
        <v>975</v>
      </c>
      <c r="K250" s="51" t="s">
        <v>975</v>
      </c>
      <c r="L250" s="51"/>
      <c r="M250" s="51" t="s">
        <v>975</v>
      </c>
      <c r="N250" s="51"/>
      <c r="O250" s="51" t="s">
        <v>975</v>
      </c>
      <c r="P250" s="51"/>
      <c r="Q250" s="51" t="s">
        <v>975</v>
      </c>
      <c r="R250" s="51"/>
      <c r="S250" s="51" t="s">
        <v>975</v>
      </c>
      <c r="T250" s="51"/>
      <c r="U250" s="51" t="s">
        <v>975</v>
      </c>
      <c r="V250" s="51"/>
      <c r="W250" s="51" t="s">
        <v>975</v>
      </c>
      <c r="X250" s="51"/>
      <c r="Y250" s="51" t="s">
        <v>975</v>
      </c>
    </row>
    <row r="251" spans="2:25" x14ac:dyDescent="0.25">
      <c r="B251" s="32">
        <f>F252</f>
        <v>723</v>
      </c>
      <c r="C251" s="32">
        <f>F253</f>
        <v>514</v>
      </c>
      <c r="D251" s="204">
        <f>F254</f>
        <v>0.71092669432918398</v>
      </c>
      <c r="E251" s="48" t="s">
        <v>976</v>
      </c>
      <c r="F251" s="2">
        <f>SUM(K251:Y251)</f>
        <v>241</v>
      </c>
      <c r="K251" s="2">
        <f>COUNTIFS($B$3:$B$218,"Mejora",$J$3:$J$218,"X")</f>
        <v>42</v>
      </c>
      <c r="L251" s="2"/>
      <c r="M251" s="2">
        <f>COUNTIFS($B$3:$B$218,"Mejora",$L$3:$L$218,"X")</f>
        <v>42</v>
      </c>
      <c r="N251" s="2"/>
      <c r="O251" s="2">
        <f>COUNTIFS($B$3:$B$218,"Mejora",$N$3:$N$218,"X")</f>
        <v>42</v>
      </c>
      <c r="P251" s="2"/>
      <c r="Q251" s="2">
        <f>COUNTIFS($B$3:$B$218,"Mejora",$P$3:$P$218,"X")</f>
        <v>9</v>
      </c>
      <c r="R251" s="2"/>
      <c r="S251" s="2">
        <f>COUNTIFS($B$3:$B$218,"Mejora",$R$3:$R$218,"X")</f>
        <v>31</v>
      </c>
      <c r="T251" s="2"/>
      <c r="U251" s="2">
        <f>COUNTIFS($B$3:$B$218,"Mejora",$T$3:$T$218,"X")</f>
        <v>21</v>
      </c>
      <c r="V251" s="2"/>
      <c r="W251" s="2">
        <f>COUNTIFS($B$3:$B$218,"Mejora",$V$3:$V$218,"X")</f>
        <v>10</v>
      </c>
      <c r="X251" s="2"/>
      <c r="Y251" s="2">
        <f>COUNTIFS($B$3:$B$218,"Mejora",$X$3:$X$218,"X")</f>
        <v>44</v>
      </c>
    </row>
    <row r="252" spans="2:25" x14ac:dyDescent="0.25">
      <c r="E252" s="48" t="s">
        <v>257</v>
      </c>
      <c r="F252" s="2">
        <f>SUM(K252:Y252)</f>
        <v>723</v>
      </c>
      <c r="K252" s="2">
        <f t="shared" ref="K252:Y252" si="10">K251*$I$3</f>
        <v>126</v>
      </c>
      <c r="L252" s="2"/>
      <c r="M252" s="2">
        <f t="shared" si="10"/>
        <v>126</v>
      </c>
      <c r="N252" s="2"/>
      <c r="O252" s="2">
        <f t="shared" si="10"/>
        <v>126</v>
      </c>
      <c r="P252" s="2"/>
      <c r="Q252" s="2">
        <f t="shared" si="10"/>
        <v>27</v>
      </c>
      <c r="R252" s="2"/>
      <c r="S252" s="2">
        <f t="shared" si="10"/>
        <v>93</v>
      </c>
      <c r="T252" s="2"/>
      <c r="U252" s="2">
        <f t="shared" si="10"/>
        <v>63</v>
      </c>
      <c r="V252" s="2"/>
      <c r="W252" s="2">
        <f t="shared" si="10"/>
        <v>30</v>
      </c>
      <c r="X252" s="2"/>
      <c r="Y252" s="2">
        <f t="shared" si="10"/>
        <v>132</v>
      </c>
    </row>
    <row r="253" spans="2:25" x14ac:dyDescent="0.25">
      <c r="E253" s="48" t="s">
        <v>259</v>
      </c>
      <c r="F253" s="2">
        <f>SUM(K253:Y253)</f>
        <v>514</v>
      </c>
      <c r="K253" s="2">
        <f>K223</f>
        <v>101</v>
      </c>
      <c r="L253" s="2"/>
      <c r="M253" s="2">
        <f>M223</f>
        <v>101</v>
      </c>
      <c r="N253" s="2"/>
      <c r="O253" s="2">
        <f>O223</f>
        <v>111</v>
      </c>
      <c r="P253" s="2"/>
      <c r="Q253" s="2">
        <f t="shared" ref="Q253:Y253" si="11">Q223</f>
        <v>11</v>
      </c>
      <c r="R253" s="2"/>
      <c r="S253" s="2">
        <f t="shared" si="11"/>
        <v>35</v>
      </c>
      <c r="T253" s="2"/>
      <c r="U253" s="2">
        <f t="shared" si="11"/>
        <v>21</v>
      </c>
      <c r="V253" s="2"/>
      <c r="W253" s="2">
        <f t="shared" si="11"/>
        <v>23</v>
      </c>
      <c r="X253" s="2"/>
      <c r="Y253" s="2">
        <f t="shared" si="11"/>
        <v>111</v>
      </c>
    </row>
    <row r="254" spans="2:25" x14ac:dyDescent="0.25">
      <c r="E254" s="48" t="s">
        <v>268</v>
      </c>
      <c r="F254" s="49">
        <f>F253/F252</f>
        <v>0.71092669432918398</v>
      </c>
      <c r="K254" s="49">
        <f t="shared" ref="K254:Y254" si="12">K253/K252</f>
        <v>0.80158730158730163</v>
      </c>
      <c r="L254" s="49"/>
      <c r="M254" s="49">
        <f t="shared" si="12"/>
        <v>0.80158730158730163</v>
      </c>
      <c r="N254" s="49"/>
      <c r="O254" s="49">
        <f t="shared" si="12"/>
        <v>0.88095238095238093</v>
      </c>
      <c r="P254" s="49"/>
      <c r="Q254" s="49">
        <f t="shared" si="12"/>
        <v>0.40740740740740738</v>
      </c>
      <c r="R254" s="49"/>
      <c r="S254" s="49">
        <f t="shared" si="12"/>
        <v>0.37634408602150538</v>
      </c>
      <c r="T254" s="49"/>
      <c r="U254" s="49">
        <f t="shared" si="12"/>
        <v>0.33333333333333331</v>
      </c>
      <c r="V254" s="49"/>
      <c r="W254" s="49">
        <f t="shared" si="12"/>
        <v>0.76666666666666672</v>
      </c>
      <c r="X254" s="49"/>
      <c r="Y254" s="49">
        <f t="shared" si="12"/>
        <v>0.84090909090909094</v>
      </c>
    </row>
    <row r="256" spans="2:25" ht="45.75" customHeight="1" x14ac:dyDescent="0.25">
      <c r="E256" s="263" t="s">
        <v>980</v>
      </c>
      <c r="F256" s="263"/>
    </row>
    <row r="257" spans="2:25" x14ac:dyDescent="0.25">
      <c r="B257" s="37" t="str">
        <f>E259</f>
        <v>Puntaje Máximo de PyS</v>
      </c>
      <c r="C257" s="37" t="str">
        <f>E260</f>
        <v>Puntaje real</v>
      </c>
      <c r="D257" s="37" t="str">
        <f>E261</f>
        <v>Grado de cumplimiento %</v>
      </c>
      <c r="E257" s="50" t="s">
        <v>184</v>
      </c>
      <c r="F257" s="51" t="s">
        <v>975</v>
      </c>
      <c r="K257" s="51" t="s">
        <v>975</v>
      </c>
      <c r="L257" s="51"/>
      <c r="M257" s="51" t="s">
        <v>975</v>
      </c>
      <c r="N257" s="51"/>
      <c r="O257" s="51" t="s">
        <v>975</v>
      </c>
      <c r="P257" s="51"/>
      <c r="Q257" s="51" t="s">
        <v>975</v>
      </c>
      <c r="R257" s="51"/>
      <c r="S257" s="51" t="s">
        <v>975</v>
      </c>
      <c r="T257" s="51"/>
      <c r="U257" s="51" t="s">
        <v>975</v>
      </c>
      <c r="V257" s="51"/>
      <c r="W257" s="51" t="s">
        <v>975</v>
      </c>
      <c r="X257" s="51"/>
      <c r="Y257" s="51" t="s">
        <v>975</v>
      </c>
    </row>
    <row r="258" spans="2:25" x14ac:dyDescent="0.25">
      <c r="B258" s="37">
        <f>F259</f>
        <v>3531</v>
      </c>
      <c r="C258" s="37">
        <f>F260</f>
        <v>2658</v>
      </c>
      <c r="D258" s="205">
        <f>F261</f>
        <v>0.75276125743415467</v>
      </c>
      <c r="E258" s="48" t="s">
        <v>976</v>
      </c>
      <c r="F258" s="2">
        <f>SUM(K258:Y258)</f>
        <v>1177</v>
      </c>
      <c r="K258" s="2">
        <f>COUNTIFS($A$3:$A$218,"Proyectos",$J$3:$J$218,"X")</f>
        <v>204</v>
      </c>
      <c r="L258" s="2"/>
      <c r="M258" s="2">
        <f>COUNTIFS($A$3:$A$218,"Proyectos",$L$3:$L$218,"X")</f>
        <v>204</v>
      </c>
      <c r="N258" s="2"/>
      <c r="O258" s="2">
        <f>COUNTIFS($A$3:$A$218,"Proyectos",$N$3:$N$218,"X")</f>
        <v>206</v>
      </c>
      <c r="P258" s="2"/>
      <c r="Q258" s="2">
        <f>COUNTIFS($A$3:$A$218,"Proyectos",$P$3:$P$218,"X")</f>
        <v>43</v>
      </c>
      <c r="R258" s="2"/>
      <c r="S258" s="2">
        <f>COUNTIFS($A$3:$A$218,"Proyectos",$R$3:$R$218,"X")</f>
        <v>143</v>
      </c>
      <c r="T258" s="2"/>
      <c r="U258" s="2">
        <f>COUNTIFS($A$3:$A$218,"Proyectos",$T$3:$T$218,"X")</f>
        <v>105</v>
      </c>
      <c r="V258" s="2"/>
      <c r="W258" s="2">
        <f>COUNTIFS($A$3:$A$218,"Proyectos",$V$3:$V$218,"X")</f>
        <v>60</v>
      </c>
      <c r="X258" s="2"/>
      <c r="Y258" s="2">
        <f>COUNTIFS($A$3:$A$218,"Proyectos",$X$3:$X$218,"X")</f>
        <v>212</v>
      </c>
    </row>
    <row r="259" spans="2:25" x14ac:dyDescent="0.25">
      <c r="E259" s="48" t="s">
        <v>257</v>
      </c>
      <c r="F259" s="2">
        <f>SUM(K259:Y259)</f>
        <v>3531</v>
      </c>
      <c r="K259" s="2">
        <f t="shared" ref="K259:Y259" si="13">K258*$I$3</f>
        <v>612</v>
      </c>
      <c r="L259" s="2"/>
      <c r="M259" s="2">
        <f t="shared" si="13"/>
        <v>612</v>
      </c>
      <c r="N259" s="2"/>
      <c r="O259" s="2">
        <f t="shared" si="13"/>
        <v>618</v>
      </c>
      <c r="P259" s="2"/>
      <c r="Q259" s="2">
        <f t="shared" si="13"/>
        <v>129</v>
      </c>
      <c r="R259" s="2"/>
      <c r="S259" s="2">
        <f t="shared" si="13"/>
        <v>429</v>
      </c>
      <c r="T259" s="2"/>
      <c r="U259" s="2">
        <f t="shared" si="13"/>
        <v>315</v>
      </c>
      <c r="V259" s="2"/>
      <c r="W259" s="2">
        <f t="shared" si="13"/>
        <v>180</v>
      </c>
      <c r="X259" s="2"/>
      <c r="Y259" s="2">
        <f t="shared" si="13"/>
        <v>636</v>
      </c>
    </row>
    <row r="260" spans="2:25" x14ac:dyDescent="0.25">
      <c r="E260" s="48" t="s">
        <v>259</v>
      </c>
      <c r="F260" s="2">
        <f>SUM(K260:Y260)</f>
        <v>2658</v>
      </c>
      <c r="K260" s="2">
        <f>SUM(K225)</f>
        <v>428</v>
      </c>
      <c r="L260" s="2"/>
      <c r="M260" s="2">
        <f t="shared" ref="M260:Y260" si="14">SUM(M225)</f>
        <v>489</v>
      </c>
      <c r="N260" s="2"/>
      <c r="O260" s="2">
        <f t="shared" si="14"/>
        <v>557</v>
      </c>
      <c r="P260" s="2"/>
      <c r="Q260" s="2">
        <f t="shared" si="14"/>
        <v>57</v>
      </c>
      <c r="R260" s="2"/>
      <c r="S260" s="2">
        <f t="shared" si="14"/>
        <v>260</v>
      </c>
      <c r="T260" s="2"/>
      <c r="U260" s="2">
        <f t="shared" si="14"/>
        <v>158</v>
      </c>
      <c r="V260" s="2"/>
      <c r="W260" s="2">
        <f t="shared" si="14"/>
        <v>162</v>
      </c>
      <c r="X260" s="2"/>
      <c r="Y260" s="2">
        <f t="shared" si="14"/>
        <v>547</v>
      </c>
    </row>
    <row r="261" spans="2:25" ht="35.25" customHeight="1" x14ac:dyDescent="0.25">
      <c r="E261" s="48" t="s">
        <v>268</v>
      </c>
      <c r="F261" s="49">
        <f>F260/F259</f>
        <v>0.75276125743415467</v>
      </c>
      <c r="K261" s="49">
        <f t="shared" ref="K261:Y261" si="15">K260/K259</f>
        <v>0.69934640522875813</v>
      </c>
      <c r="L261" s="49"/>
      <c r="M261" s="49">
        <f t="shared" si="15"/>
        <v>0.7990196078431373</v>
      </c>
      <c r="N261" s="49"/>
      <c r="O261" s="49">
        <f t="shared" si="15"/>
        <v>0.90129449838187703</v>
      </c>
      <c r="P261" s="49"/>
      <c r="Q261" s="49">
        <f t="shared" si="15"/>
        <v>0.44186046511627908</v>
      </c>
      <c r="R261" s="49"/>
      <c r="S261" s="49">
        <f t="shared" si="15"/>
        <v>0.60606060606060608</v>
      </c>
      <c r="T261" s="49"/>
      <c r="U261" s="49">
        <f t="shared" si="15"/>
        <v>0.50158730158730158</v>
      </c>
      <c r="V261" s="49"/>
      <c r="W261" s="49">
        <f t="shared" si="15"/>
        <v>0.9</v>
      </c>
      <c r="X261" s="49"/>
      <c r="Y261" s="49">
        <f t="shared" si="15"/>
        <v>0.86006289308176098</v>
      </c>
    </row>
    <row r="262" spans="2:25" ht="30" x14ac:dyDescent="0.25">
      <c r="E262" s="48" t="s">
        <v>269</v>
      </c>
      <c r="F262" s="49">
        <v>1</v>
      </c>
      <c r="K262" s="49">
        <v>1</v>
      </c>
      <c r="L262" s="49"/>
      <c r="M262" s="49">
        <v>1</v>
      </c>
      <c r="N262" s="49"/>
      <c r="O262" s="49">
        <v>1</v>
      </c>
      <c r="P262" s="49"/>
      <c r="Q262" s="49">
        <v>1</v>
      </c>
      <c r="R262" s="49"/>
      <c r="S262" s="49">
        <v>1</v>
      </c>
      <c r="T262" s="49"/>
      <c r="U262" s="49">
        <v>1</v>
      </c>
      <c r="V262" s="49"/>
      <c r="W262" s="49">
        <v>1</v>
      </c>
      <c r="X262" s="49"/>
      <c r="Y262" s="49">
        <v>1</v>
      </c>
    </row>
    <row r="264" spans="2:25" x14ac:dyDescent="0.25">
      <c r="D264" s="263" t="s">
        <v>981</v>
      </c>
      <c r="E264" s="263"/>
      <c r="F264" s="263"/>
      <c r="G264" s="263"/>
      <c r="H264" s="263"/>
      <c r="I264" s="263"/>
    </row>
    <row r="265" spans="2:25" ht="90" customHeight="1" x14ac:dyDescent="0.25">
      <c r="D265" s="50" t="s">
        <v>982</v>
      </c>
      <c r="E265" s="50" t="s">
        <v>385</v>
      </c>
      <c r="F265" s="50" t="s">
        <v>386</v>
      </c>
      <c r="G265" s="50" t="s">
        <v>259</v>
      </c>
      <c r="H265" s="50" t="s">
        <v>387</v>
      </c>
      <c r="I265" s="50" t="s">
        <v>381</v>
      </c>
    </row>
    <row r="266" spans="2:25" ht="14.25" customHeight="1" x14ac:dyDescent="0.25">
      <c r="D266" s="148" t="s">
        <v>260</v>
      </c>
      <c r="E266" s="53">
        <f>F233</f>
        <v>0.80104712041884818</v>
      </c>
      <c r="F266" s="53">
        <v>1</v>
      </c>
      <c r="G266" s="38">
        <f>F232</f>
        <v>918</v>
      </c>
      <c r="H266" s="38">
        <f>F231</f>
        <v>1146</v>
      </c>
      <c r="I266" s="2" t="str">
        <f>IF(AND(E266&gt;=0,E266&lt;=0.17),"Muy baja",IF(AND(E266&gt;0.17,E266&lt;=0.33),"Baja",IF(AND(E266&gt;0.33,E266&lt;=0.5),"Intermedia Baja",IF(AND(E266&gt;0.5,E266&lt;=0.66),"Intermedia alta",IF(AND(E266&gt;0.66,E266&lt;=0.83),"Alta",IF(AND(E266&gt;0.83,E266&lt;=1),"Muy alta"))))))</f>
        <v>Alta</v>
      </c>
    </row>
    <row r="267" spans="2:25" x14ac:dyDescent="0.25">
      <c r="D267" s="148" t="s">
        <v>240</v>
      </c>
      <c r="E267" s="52">
        <f>F240</f>
        <v>0.7142857142857143</v>
      </c>
      <c r="F267" s="52">
        <v>1</v>
      </c>
      <c r="G267" s="2">
        <f>F239</f>
        <v>645</v>
      </c>
      <c r="H267" s="2">
        <f>F238</f>
        <v>903</v>
      </c>
      <c r="I267" s="2" t="str">
        <f>IF(AND(E267&gt;=0,E267&lt;=0.17),"Muy baja",IF(AND(E267&gt;0.17,E267&lt;=0.33),"Baja",IF(AND(E267&gt;0.33,E267&lt;=0.5),"Intermedia Baja",IF(AND(E267&gt;0.5,E267&lt;=0.66),"Intermedia alta",IF(AND(E267&gt;0.66,E267&lt;=0.83),"Alta",IF(AND(E267&gt;0.83,E267&lt;=1),"Muy alta"))))))</f>
        <v>Alta</v>
      </c>
      <c r="J267" s="31"/>
    </row>
    <row r="268" spans="2:25" x14ac:dyDescent="0.25">
      <c r="D268" s="148" t="s">
        <v>258</v>
      </c>
      <c r="E268" s="52">
        <f>F247</f>
        <v>0.7345971563981043</v>
      </c>
      <c r="F268" s="52">
        <v>1</v>
      </c>
      <c r="G268" s="2">
        <f>F246</f>
        <v>465</v>
      </c>
      <c r="H268" s="2">
        <f>F245</f>
        <v>633</v>
      </c>
      <c r="I268" s="2" t="str">
        <f>IF(AND(E268&gt;=0,E268&lt;=0.17),"Muy baja",IF(AND(E268&gt;0.17,E268&lt;=0.33),"Baja",IF(AND(E268&gt;0.33,E268&lt;=0.5),"Intermedia Baja",IF(AND(E268&gt;0.5,E268&lt;=0.66),"Intermedia alta",IF(AND(E268&gt;0.66,E268&lt;=0.83),"Alta",IF(AND(E268&gt;0.83,E268&lt;=1),"Muy alta"))))))</f>
        <v>Alta</v>
      </c>
      <c r="J268" s="31"/>
    </row>
    <row r="269" spans="2:25" x14ac:dyDescent="0.25">
      <c r="D269" s="148" t="s">
        <v>263</v>
      </c>
      <c r="E269" s="52">
        <f>F254</f>
        <v>0.71092669432918398</v>
      </c>
      <c r="F269" s="52">
        <v>1</v>
      </c>
      <c r="G269" s="2">
        <f>F253</f>
        <v>514</v>
      </c>
      <c r="H269" s="2">
        <f>F252</f>
        <v>723</v>
      </c>
      <c r="I269" s="2" t="str">
        <f>IF(AND(E269&gt;=0,E269&lt;=0.17),"Muy baja",IF(AND(E269&gt;0.17,E269&lt;=0.33),"Baja",IF(AND(E269&gt;0.33,E269&lt;=0.5),"Intermedia Baja",IF(AND(E269&gt;0.5,E269&lt;=0.66),"Intermedia alta",IF(AND(E269&gt;0.66,E269&lt;=0.83),"Alta",IF(AND(E269&gt;0.83,E269&lt;=1),"Muy alta"))))))</f>
        <v>Alta</v>
      </c>
      <c r="J269" s="31"/>
    </row>
    <row r="273" spans="2:10" x14ac:dyDescent="0.25">
      <c r="E273" s="263" t="s">
        <v>983</v>
      </c>
      <c r="F273" s="263"/>
      <c r="G273" s="263"/>
      <c r="H273" s="263"/>
    </row>
    <row r="274" spans="2:10" ht="48" customHeight="1" x14ac:dyDescent="0.25">
      <c r="E274" s="50" t="s">
        <v>984</v>
      </c>
      <c r="F274" s="50" t="s">
        <v>985</v>
      </c>
      <c r="G274" s="50" t="s">
        <v>986</v>
      </c>
      <c r="H274" s="50" t="s">
        <v>987</v>
      </c>
    </row>
    <row r="275" spans="2:10" x14ac:dyDescent="0.25">
      <c r="E275" s="269" t="s">
        <v>988</v>
      </c>
      <c r="F275" s="270" t="s">
        <v>2</v>
      </c>
      <c r="G275" s="2" t="s">
        <v>260</v>
      </c>
      <c r="H275" s="269" t="s">
        <v>989</v>
      </c>
    </row>
    <row r="276" spans="2:10" x14ac:dyDescent="0.25">
      <c r="E276" s="269"/>
      <c r="F276" s="270"/>
      <c r="G276" s="2" t="s">
        <v>240</v>
      </c>
      <c r="H276" s="269"/>
    </row>
    <row r="277" spans="2:10" x14ac:dyDescent="0.25">
      <c r="E277" s="269"/>
      <c r="F277" s="270"/>
      <c r="G277" s="2" t="s">
        <v>258</v>
      </c>
      <c r="H277" s="269"/>
    </row>
    <row r="278" spans="2:10" x14ac:dyDescent="0.25">
      <c r="E278" s="269"/>
      <c r="F278" s="270"/>
      <c r="G278" s="2" t="s">
        <v>263</v>
      </c>
      <c r="H278" s="269"/>
    </row>
    <row r="281" spans="2:10" ht="30" customHeight="1" x14ac:dyDescent="0.25">
      <c r="B281"/>
      <c r="C281" s="268" t="s">
        <v>383</v>
      </c>
      <c r="D281" s="268"/>
      <c r="E281" s="268"/>
      <c r="F281" s="268"/>
      <c r="G281" s="268"/>
      <c r="H281" s="268"/>
      <c r="I281" s="268"/>
      <c r="J281" s="194"/>
    </row>
    <row r="282" spans="2:10" x14ac:dyDescent="0.25">
      <c r="C282" s="263" t="s">
        <v>384</v>
      </c>
      <c r="D282" s="263"/>
      <c r="E282" s="263"/>
      <c r="F282" s="263"/>
      <c r="G282" s="263"/>
      <c r="H282" s="263"/>
      <c r="I282" s="263"/>
      <c r="J282" s="192"/>
    </row>
    <row r="283" spans="2:10" ht="75" x14ac:dyDescent="0.25">
      <c r="C283" s="50" t="s">
        <v>242</v>
      </c>
      <c r="D283" s="50" t="s">
        <v>376</v>
      </c>
      <c r="E283" s="50" t="s">
        <v>385</v>
      </c>
      <c r="F283" s="50" t="s">
        <v>386</v>
      </c>
      <c r="G283" s="50" t="s">
        <v>259</v>
      </c>
      <c r="H283" s="50" t="s">
        <v>387</v>
      </c>
      <c r="I283" s="50" t="s">
        <v>381</v>
      </c>
      <c r="J283" s="154" t="s">
        <v>990</v>
      </c>
    </row>
    <row r="284" spans="2:10" x14ac:dyDescent="0.25">
      <c r="C284" s="267" t="s">
        <v>261</v>
      </c>
      <c r="D284" s="195" t="s">
        <v>260</v>
      </c>
      <c r="E284" s="196">
        <f>G284/H284</f>
        <v>0.82077051926298161</v>
      </c>
      <c r="F284" s="196">
        <v>1</v>
      </c>
      <c r="G284" s="195">
        <f>K220+M220+O220</f>
        <v>490</v>
      </c>
      <c r="H284" s="195">
        <f>K231+M231+O231</f>
        <v>597</v>
      </c>
      <c r="I284" s="197" t="str">
        <f>IF(AND(E284&gt;=0,E284&lt;=0.17),"Muy baja",IF(AND(E284&gt;0.17,E284&lt;=0.33),"Baja",IF(AND(E284&gt;0.33,E284&lt;=0.5),"Intermedia Baja",IF(AND(E284&gt;0.5,E284&lt;=0.66),"Intermedia alta",IF(AND(E284&gt;0.66,E284&lt;=0.83),"Alta",IF(AND(E284&gt;0.83,E284&lt;=1),"Muy alta"))))))</f>
        <v>Alta</v>
      </c>
      <c r="J284" t="s">
        <v>261</v>
      </c>
    </row>
    <row r="285" spans="2:10" x14ac:dyDescent="0.25">
      <c r="C285" s="267"/>
      <c r="D285" s="195" t="s">
        <v>240</v>
      </c>
      <c r="E285" s="196">
        <f t="shared" ref="E285:E313" si="16">G285/H285</f>
        <v>0.7337526205450734</v>
      </c>
      <c r="F285" s="198">
        <v>1</v>
      </c>
      <c r="G285" s="197">
        <f>K221+M221+O221</f>
        <v>350</v>
      </c>
      <c r="H285" s="195">
        <f>K238+M238+O238</f>
        <v>477</v>
      </c>
      <c r="I285" s="197" t="str">
        <f t="shared" ref="I285:I288" si="17">IF(AND(E285&gt;=0,E285&lt;=0.17),"Muy baja",IF(AND(E285&gt;0.17,E285&lt;=0.33),"Baja",IF(AND(E285&gt;0.33,E285&lt;=0.5),"Intermedia Baja",IF(AND(E285&gt;0.5,E285&lt;=0.66),"Intermedia alta",IF(AND(E285&gt;0.66,E285&lt;=0.83),"Alta",IF(AND(E285&gt;0.83,E285&lt;=1),"Muy alta"))))))</f>
        <v>Alta</v>
      </c>
      <c r="J285" t="s">
        <v>261</v>
      </c>
    </row>
    <row r="286" spans="2:10" x14ac:dyDescent="0.25">
      <c r="C286" s="267"/>
      <c r="D286" s="195" t="s">
        <v>258</v>
      </c>
      <c r="E286" s="196">
        <f t="shared" si="16"/>
        <v>0.79761904761904767</v>
      </c>
      <c r="F286" s="198">
        <v>1</v>
      </c>
      <c r="G286" s="197">
        <f>K222+M222+O222</f>
        <v>268</v>
      </c>
      <c r="H286" s="195">
        <f>K245+M245+O245</f>
        <v>336</v>
      </c>
      <c r="I286" s="197" t="str">
        <f t="shared" si="17"/>
        <v>Alta</v>
      </c>
      <c r="J286" t="s">
        <v>261</v>
      </c>
    </row>
    <row r="287" spans="2:10" x14ac:dyDescent="0.25">
      <c r="C287" s="267"/>
      <c r="D287" s="195" t="s">
        <v>263</v>
      </c>
      <c r="E287" s="196">
        <f t="shared" si="16"/>
        <v>0.82804232804232802</v>
      </c>
      <c r="F287" s="198">
        <v>1</v>
      </c>
      <c r="G287" s="197">
        <f>K223+M223+O223</f>
        <v>313</v>
      </c>
      <c r="H287" s="195">
        <f>K252+M252+O252</f>
        <v>378</v>
      </c>
      <c r="I287" s="197" t="str">
        <f t="shared" si="17"/>
        <v>Alta</v>
      </c>
      <c r="J287" t="s">
        <v>261</v>
      </c>
    </row>
    <row r="288" spans="2:10" x14ac:dyDescent="0.25">
      <c r="C288" s="267"/>
      <c r="D288" s="195" t="s">
        <v>389</v>
      </c>
      <c r="E288" s="196">
        <f t="shared" si="16"/>
        <v>0.80021715526601522</v>
      </c>
      <c r="F288" s="198">
        <v>1</v>
      </c>
      <c r="G288" s="197">
        <f>K225+M225+O225</f>
        <v>1474</v>
      </c>
      <c r="H288" s="197">
        <f>K259+M259+O259</f>
        <v>1842</v>
      </c>
      <c r="I288" s="197" t="str">
        <f t="shared" si="17"/>
        <v>Alta</v>
      </c>
      <c r="J288" t="s">
        <v>261</v>
      </c>
    </row>
    <row r="289" spans="3:10" x14ac:dyDescent="0.25">
      <c r="C289" s="266" t="s">
        <v>267</v>
      </c>
      <c r="D289" s="83" t="s">
        <v>260</v>
      </c>
      <c r="E289" s="199">
        <f t="shared" si="16"/>
        <v>0.60416666666666663</v>
      </c>
      <c r="F289" s="199">
        <v>1</v>
      </c>
      <c r="G289" s="83">
        <f>Q220</f>
        <v>29</v>
      </c>
      <c r="H289" s="83">
        <f>Q231</f>
        <v>48</v>
      </c>
      <c r="I289" s="200" t="str">
        <f>IF(AND(E289&gt;=0,E289&lt;=0.17),"Muy baja",IF(AND(E289&gt;0.17,E289&lt;=0.33),"Baja",IF(AND(E289&gt;0.33,E289&lt;=0.5),"Intermedia Baja",IF(AND(E289&gt;0.5,E289&lt;=0.66),"Intermedia alta",IF(AND(E289&gt;0.66,E289&lt;=0.83),"Alta",IF(AND(E289&gt;0.83,E289&lt;=1),"Muy alta"))))))</f>
        <v>Intermedia alta</v>
      </c>
      <c r="J289" t="s">
        <v>267</v>
      </c>
    </row>
    <row r="290" spans="3:10" x14ac:dyDescent="0.25">
      <c r="C290" s="266"/>
      <c r="D290" s="83" t="s">
        <v>240</v>
      </c>
      <c r="E290" s="199">
        <f t="shared" si="16"/>
        <v>0.16666666666666666</v>
      </c>
      <c r="F290" s="201">
        <v>1</v>
      </c>
      <c r="G290" s="83">
        <f>Q221</f>
        <v>4</v>
      </c>
      <c r="H290" s="83">
        <f>Q238</f>
        <v>24</v>
      </c>
      <c r="I290" s="200" t="str">
        <f t="shared" ref="I290:I293" si="18">IF(AND(E290&gt;=0,E290&lt;=0.17),"Muy baja",IF(AND(E290&gt;0.17,E290&lt;=0.33),"Baja",IF(AND(E290&gt;0.33,E290&lt;=0.5),"Intermedia Baja",IF(AND(E290&gt;0.5,E290&lt;=0.66),"Intermedia alta",IF(AND(E290&gt;0.66,E290&lt;=0.83),"Alta",IF(AND(E290&gt;0.83,E290&lt;=1),"Muy alta"))))))</f>
        <v>Muy baja</v>
      </c>
      <c r="J290" t="s">
        <v>267</v>
      </c>
    </row>
    <row r="291" spans="3:10" x14ac:dyDescent="0.25">
      <c r="C291" s="266"/>
      <c r="D291" s="83" t="s">
        <v>258</v>
      </c>
      <c r="E291" s="199">
        <f t="shared" si="16"/>
        <v>0.2857142857142857</v>
      </c>
      <c r="F291" s="201">
        <v>1</v>
      </c>
      <c r="G291" s="83">
        <f>Q222</f>
        <v>6</v>
      </c>
      <c r="H291" s="83">
        <f>Q245</f>
        <v>21</v>
      </c>
      <c r="I291" s="200" t="str">
        <f>IF(AND(E291&gt;=0,E291&lt;=0.17),"Muy baja",IF(AND(E291&gt;0.17,E291&lt;=0.33),"Baja",IF(AND(E291&gt;0.33,E291&lt;=0.5),"Intermedia Baja",IF(AND(E291&gt;0.5,E291&lt;=0.66),"Intermedia alta",IF(AND(E291&gt;0.66,E291&lt;=0.83),"Alta",IF(AND(E291&gt;0.83,E291&lt;=1),"Muy alta"))))))</f>
        <v>Baja</v>
      </c>
      <c r="J291" t="s">
        <v>267</v>
      </c>
    </row>
    <row r="292" spans="3:10" x14ac:dyDescent="0.25">
      <c r="C292" s="266"/>
      <c r="D292" s="83" t="s">
        <v>263</v>
      </c>
      <c r="E292" s="199">
        <f t="shared" si="16"/>
        <v>0.40740740740740738</v>
      </c>
      <c r="F292" s="201">
        <v>1</v>
      </c>
      <c r="G292" s="83">
        <f>Q223</f>
        <v>11</v>
      </c>
      <c r="H292" s="83">
        <f>Q252</f>
        <v>27</v>
      </c>
      <c r="I292" s="200" t="str">
        <f t="shared" si="18"/>
        <v>Intermedia Baja</v>
      </c>
      <c r="J292" t="s">
        <v>267</v>
      </c>
    </row>
    <row r="293" spans="3:10" x14ac:dyDescent="0.25">
      <c r="C293" s="266"/>
      <c r="D293" s="83" t="s">
        <v>389</v>
      </c>
      <c r="E293" s="199">
        <f t="shared" si="16"/>
        <v>0.44186046511627908</v>
      </c>
      <c r="F293" s="201">
        <v>1</v>
      </c>
      <c r="G293" s="200">
        <f>Q225</f>
        <v>57</v>
      </c>
      <c r="H293" s="83">
        <f>Q259</f>
        <v>129</v>
      </c>
      <c r="I293" s="200" t="str">
        <f t="shared" si="18"/>
        <v>Intermedia Baja</v>
      </c>
      <c r="J293" t="s">
        <v>267</v>
      </c>
    </row>
    <row r="294" spans="3:10" x14ac:dyDescent="0.25">
      <c r="C294" s="267" t="s">
        <v>265</v>
      </c>
      <c r="D294" s="195" t="s">
        <v>260</v>
      </c>
      <c r="E294" s="196">
        <f t="shared" si="16"/>
        <v>0.74242424242424243</v>
      </c>
      <c r="F294" s="196">
        <v>1</v>
      </c>
      <c r="G294" s="195">
        <f>S220</f>
        <v>98</v>
      </c>
      <c r="H294" s="195">
        <f>S231</f>
        <v>132</v>
      </c>
      <c r="I294" s="197" t="str">
        <f>IF(AND(E294&gt;=0,E294&lt;=0.17),"Muy baja",IF(AND(E294&gt;0.17,E294&lt;=0.33),"Baja",IF(AND(E294&gt;0.33,E294&lt;=0.5),"Intermedia Baja",IF(AND(E294&gt;0.5,E294&lt;=0.66),"Intermedia alta",IF(AND(E294&gt;0.66,E294&lt;=0.83),"Alta",IF(AND(E294&gt;0.83,E294&lt;=1),"Muy alta"))))))</f>
        <v>Alta</v>
      </c>
      <c r="J294" t="s">
        <v>265</v>
      </c>
    </row>
    <row r="295" spans="3:10" x14ac:dyDescent="0.25">
      <c r="C295" s="267"/>
      <c r="D295" s="195" t="s">
        <v>240</v>
      </c>
      <c r="E295" s="196">
        <f t="shared" si="16"/>
        <v>0.60185185185185186</v>
      </c>
      <c r="F295" s="198">
        <v>1</v>
      </c>
      <c r="G295" s="195">
        <f t="shared" ref="G295:G297" si="19">S221</f>
        <v>65</v>
      </c>
      <c r="H295" s="195">
        <f>S238</f>
        <v>108</v>
      </c>
      <c r="I295" s="197" t="str">
        <f t="shared" ref="I295:I298" si="20">IF(AND(E295&gt;=0,E295&lt;=0.17),"Muy baja",IF(AND(E295&gt;0.17,E295&lt;=0.33),"Baja",IF(AND(E295&gt;0.33,E295&lt;=0.5),"Intermedia Baja",IF(AND(E295&gt;0.5,E295&lt;=0.66),"Intermedia alta",IF(AND(E295&gt;0.66,E295&lt;=0.83),"Alta",IF(AND(E295&gt;0.83,E295&lt;=1),"Muy alta"))))))</f>
        <v>Intermedia alta</v>
      </c>
      <c r="J295" t="s">
        <v>265</v>
      </c>
    </row>
    <row r="296" spans="3:10" x14ac:dyDescent="0.25">
      <c r="C296" s="267"/>
      <c r="D296" s="195" t="s">
        <v>258</v>
      </c>
      <c r="E296" s="196">
        <f t="shared" si="16"/>
        <v>0.59259259259259256</v>
      </c>
      <c r="F296" s="198">
        <v>1</v>
      </c>
      <c r="G296" s="195">
        <f t="shared" si="19"/>
        <v>48</v>
      </c>
      <c r="H296" s="195">
        <f>S245</f>
        <v>81</v>
      </c>
      <c r="I296" s="197" t="str">
        <f t="shared" si="20"/>
        <v>Intermedia alta</v>
      </c>
      <c r="J296" t="s">
        <v>265</v>
      </c>
    </row>
    <row r="297" spans="3:10" x14ac:dyDescent="0.25">
      <c r="C297" s="267"/>
      <c r="D297" s="195" t="s">
        <v>263</v>
      </c>
      <c r="E297" s="196">
        <f t="shared" si="16"/>
        <v>0.37634408602150538</v>
      </c>
      <c r="F297" s="198">
        <v>1</v>
      </c>
      <c r="G297" s="195">
        <f t="shared" si="19"/>
        <v>35</v>
      </c>
      <c r="H297" s="195">
        <f>S252</f>
        <v>93</v>
      </c>
      <c r="I297" s="197" t="str">
        <f t="shared" si="20"/>
        <v>Intermedia Baja</v>
      </c>
      <c r="J297" t="s">
        <v>265</v>
      </c>
    </row>
    <row r="298" spans="3:10" x14ac:dyDescent="0.25">
      <c r="C298" s="267"/>
      <c r="D298" s="195" t="s">
        <v>389</v>
      </c>
      <c r="E298" s="196">
        <f t="shared" si="16"/>
        <v>0.60606060606060608</v>
      </c>
      <c r="F298" s="198">
        <v>1</v>
      </c>
      <c r="G298" s="197">
        <f>S225</f>
        <v>260</v>
      </c>
      <c r="H298" s="195">
        <f>S259</f>
        <v>429</v>
      </c>
      <c r="I298" s="197" t="str">
        <f t="shared" si="20"/>
        <v>Intermedia alta</v>
      </c>
      <c r="J298" t="s">
        <v>265</v>
      </c>
    </row>
    <row r="299" spans="3:10" x14ac:dyDescent="0.25">
      <c r="C299" s="266" t="s">
        <v>266</v>
      </c>
      <c r="D299" s="83" t="s">
        <v>260</v>
      </c>
      <c r="E299" s="199">
        <f t="shared" si="16"/>
        <v>0.60606060606060608</v>
      </c>
      <c r="F299" s="199">
        <v>1</v>
      </c>
      <c r="G299" s="83">
        <f>U220</f>
        <v>60</v>
      </c>
      <c r="H299" s="83">
        <f>U231</f>
        <v>99</v>
      </c>
      <c r="I299" s="200" t="str">
        <f>IF(AND(E299&gt;=0,E299&lt;=0.17),"Muy baja",IF(AND(E299&gt;0.17,E299&lt;=0.33),"Baja",IF(AND(E299&gt;0.33,E299&lt;=0.5),"Intermedia Baja",IF(AND(E299&gt;0.5,E299&lt;=0.66),"Intermedia alta",IF(AND(E299&gt;0.66,E299&lt;=0.83),"Alta",IF(AND(E299&gt;0.83,E299&lt;=1),"Muy alta"))))))</f>
        <v>Intermedia alta</v>
      </c>
      <c r="J299" t="s">
        <v>266</v>
      </c>
    </row>
    <row r="300" spans="3:10" x14ac:dyDescent="0.25">
      <c r="C300" s="266"/>
      <c r="D300" s="83" t="s">
        <v>240</v>
      </c>
      <c r="E300" s="199">
        <f t="shared" si="16"/>
        <v>0.55555555555555558</v>
      </c>
      <c r="F300" s="201">
        <v>1</v>
      </c>
      <c r="G300" s="83">
        <f>U221</f>
        <v>50</v>
      </c>
      <c r="H300" s="83">
        <f>U238</f>
        <v>90</v>
      </c>
      <c r="I300" s="200" t="str">
        <f t="shared" ref="I300:I303" si="21">IF(AND(E300&gt;=0,E300&lt;=0.17),"Muy baja",IF(AND(E300&gt;0.17,E300&lt;=0.33),"Baja",IF(AND(E300&gt;0.33,E300&lt;=0.5),"Intermedia Baja",IF(AND(E300&gt;0.5,E300&lt;=0.66),"Intermedia alta",IF(AND(E300&gt;0.66,E300&lt;=0.83),"Alta",IF(AND(E300&gt;0.83,E300&lt;=1),"Muy alta"))))))</f>
        <v>Intermedia alta</v>
      </c>
      <c r="J300" t="s">
        <v>266</v>
      </c>
    </row>
    <row r="301" spans="3:10" x14ac:dyDescent="0.25">
      <c r="C301" s="266"/>
      <c r="D301" s="83" t="s">
        <v>258</v>
      </c>
      <c r="E301" s="199">
        <f t="shared" si="16"/>
        <v>0.33333333333333331</v>
      </c>
      <c r="F301" s="201">
        <v>1</v>
      </c>
      <c r="G301" s="83">
        <f>U222</f>
        <v>16</v>
      </c>
      <c r="H301" s="83">
        <f>U245</f>
        <v>48</v>
      </c>
      <c r="I301" s="200" t="str">
        <f t="shared" si="21"/>
        <v>Intermedia Baja</v>
      </c>
      <c r="J301" t="s">
        <v>266</v>
      </c>
    </row>
    <row r="302" spans="3:10" x14ac:dyDescent="0.25">
      <c r="C302" s="266"/>
      <c r="D302" s="83" t="s">
        <v>263</v>
      </c>
      <c r="E302" s="199">
        <f t="shared" si="16"/>
        <v>0.33333333333333331</v>
      </c>
      <c r="F302" s="201">
        <v>1</v>
      </c>
      <c r="G302" s="83">
        <f>U223</f>
        <v>21</v>
      </c>
      <c r="H302" s="83">
        <f>U252</f>
        <v>63</v>
      </c>
      <c r="I302" s="200" t="str">
        <f t="shared" si="21"/>
        <v>Intermedia Baja</v>
      </c>
      <c r="J302" t="s">
        <v>266</v>
      </c>
    </row>
    <row r="303" spans="3:10" x14ac:dyDescent="0.25">
      <c r="C303" s="266"/>
      <c r="D303" s="83" t="s">
        <v>389</v>
      </c>
      <c r="E303" s="199">
        <f t="shared" si="16"/>
        <v>0.50158730158730158</v>
      </c>
      <c r="F303" s="201">
        <v>1</v>
      </c>
      <c r="G303" s="200">
        <f>U225</f>
        <v>158</v>
      </c>
      <c r="H303" s="83">
        <f>U259</f>
        <v>315</v>
      </c>
      <c r="I303" s="200" t="str">
        <f t="shared" si="21"/>
        <v>Intermedia alta</v>
      </c>
      <c r="J303" t="s">
        <v>266</v>
      </c>
    </row>
    <row r="304" spans="3:10" x14ac:dyDescent="0.25">
      <c r="C304" s="267" t="s">
        <v>264</v>
      </c>
      <c r="D304" s="195" t="s">
        <v>260</v>
      </c>
      <c r="E304" s="196">
        <f t="shared" si="16"/>
        <v>0.95652173913043481</v>
      </c>
      <c r="F304" s="196">
        <v>1</v>
      </c>
      <c r="G304" s="195">
        <f>W220</f>
        <v>66</v>
      </c>
      <c r="H304" s="195">
        <f>W231</f>
        <v>69</v>
      </c>
      <c r="I304" s="197" t="str">
        <f>IF(AND(E304&gt;=0,E304&lt;=0.17),"Muy baja",IF(AND(E304&gt;0.17,E304&lt;=0.33),"Baja",IF(AND(E304&gt;0.33,E304&lt;=0.5),"Intermedia Baja",IF(AND(E304&gt;0.5,E304&lt;=0.66),"Intermedia alta",IF(AND(E304&gt;0.66,E304&lt;=0.83),"Alta",IF(AND(E304&gt;0.83,E304&lt;=1),"Muy alta"))))))</f>
        <v>Muy alta</v>
      </c>
      <c r="J304" t="str">
        <f>C304</f>
        <v>Líder de adquisiciones / compras</v>
      </c>
    </row>
    <row r="305" spans="3:10" x14ac:dyDescent="0.25">
      <c r="C305" s="267"/>
      <c r="D305" s="195" t="s">
        <v>240</v>
      </c>
      <c r="E305" s="196">
        <f t="shared" si="16"/>
        <v>0.87179487179487181</v>
      </c>
      <c r="F305" s="198">
        <v>1</v>
      </c>
      <c r="G305" s="195">
        <f>W221</f>
        <v>34</v>
      </c>
      <c r="H305" s="195">
        <f>W238</f>
        <v>39</v>
      </c>
      <c r="I305" s="197" t="str">
        <f t="shared" ref="I305:I308" si="22">IF(AND(E305&gt;=0,E305&lt;=0.17),"Muy baja",IF(AND(E305&gt;0.17,E305&lt;=0.33),"Baja",IF(AND(E305&gt;0.33,E305&lt;=0.5),"Intermedia Baja",IF(AND(E305&gt;0.5,E305&lt;=0.66),"Intermedia alta",IF(AND(E305&gt;0.66,E305&lt;=0.83),"Alta",IF(AND(E305&gt;0.83,E305&lt;=1),"Muy alta"))))))</f>
        <v>Muy alta</v>
      </c>
      <c r="J305" t="str">
        <f>J304</f>
        <v>Líder de adquisiciones / compras</v>
      </c>
    </row>
    <row r="306" spans="3:10" x14ac:dyDescent="0.25">
      <c r="C306" s="267"/>
      <c r="D306" s="195" t="s">
        <v>258</v>
      </c>
      <c r="E306" s="196">
        <f t="shared" si="16"/>
        <v>0.96296296296296291</v>
      </c>
      <c r="F306" s="198">
        <v>1</v>
      </c>
      <c r="G306" s="195">
        <f>W222</f>
        <v>26</v>
      </c>
      <c r="H306" s="195">
        <f>W245</f>
        <v>27</v>
      </c>
      <c r="I306" s="197" t="str">
        <f t="shared" si="22"/>
        <v>Muy alta</v>
      </c>
      <c r="J306" t="str">
        <f t="shared" ref="J306:J308" si="23">J305</f>
        <v>Líder de adquisiciones / compras</v>
      </c>
    </row>
    <row r="307" spans="3:10" x14ac:dyDescent="0.25">
      <c r="C307" s="267"/>
      <c r="D307" s="195" t="s">
        <v>263</v>
      </c>
      <c r="E307" s="196">
        <f t="shared" si="16"/>
        <v>0.76666666666666672</v>
      </c>
      <c r="F307" s="198">
        <v>1</v>
      </c>
      <c r="G307" s="195">
        <f>W223</f>
        <v>23</v>
      </c>
      <c r="H307" s="195">
        <f>W252</f>
        <v>30</v>
      </c>
      <c r="I307" s="197" t="str">
        <f t="shared" si="22"/>
        <v>Alta</v>
      </c>
      <c r="J307" t="str">
        <f t="shared" si="23"/>
        <v>Líder de adquisiciones / compras</v>
      </c>
    </row>
    <row r="308" spans="3:10" x14ac:dyDescent="0.25">
      <c r="C308" s="267"/>
      <c r="D308" s="195" t="s">
        <v>389</v>
      </c>
      <c r="E308" s="196">
        <f t="shared" si="16"/>
        <v>0.9</v>
      </c>
      <c r="F308" s="198">
        <v>1</v>
      </c>
      <c r="G308" s="197">
        <f>W225</f>
        <v>162</v>
      </c>
      <c r="H308" s="195">
        <f>W259</f>
        <v>180</v>
      </c>
      <c r="I308" s="197" t="str">
        <f t="shared" si="22"/>
        <v>Muy alta</v>
      </c>
      <c r="J308" t="str">
        <f t="shared" si="23"/>
        <v>Líder de adquisiciones / compras</v>
      </c>
    </row>
    <row r="309" spans="3:10" x14ac:dyDescent="0.25">
      <c r="C309" s="266" t="s">
        <v>262</v>
      </c>
      <c r="D309" s="83" t="s">
        <v>260</v>
      </c>
      <c r="E309" s="199">
        <f t="shared" si="16"/>
        <v>0.87064676616915426</v>
      </c>
      <c r="F309" s="199">
        <v>1</v>
      </c>
      <c r="G309" s="83">
        <f>Y220</f>
        <v>175</v>
      </c>
      <c r="H309" s="83">
        <f>Y231</f>
        <v>201</v>
      </c>
      <c r="I309" s="200" t="str">
        <f>IF(AND(E309&gt;=0,E309&lt;=0.17),"Muy baja",IF(AND(E309&gt;0.17,E309&lt;=0.33),"Baja",IF(AND(E309&gt;0.33,E309&lt;=0.5),"Intermedia Baja",IF(AND(E309&gt;0.5,E309&lt;=0.66),"Intermedia alta",IF(AND(E309&gt;0.66,E309&lt;=0.83),"Alta",IF(AND(E309&gt;0.83,E309&lt;=1),"Muy alta"))))))</f>
        <v>Muy alta</v>
      </c>
      <c r="J309" t="str">
        <f>C309</f>
        <v>Gerente de la PMO</v>
      </c>
    </row>
    <row r="310" spans="3:10" x14ac:dyDescent="0.25">
      <c r="C310" s="266"/>
      <c r="D310" s="83" t="s">
        <v>240</v>
      </c>
      <c r="E310" s="199">
        <f t="shared" si="16"/>
        <v>0.8606060606060606</v>
      </c>
      <c r="F310" s="201">
        <v>1</v>
      </c>
      <c r="G310" s="83">
        <f>Y221</f>
        <v>142</v>
      </c>
      <c r="H310" s="83">
        <f>Y238</f>
        <v>165</v>
      </c>
      <c r="I310" s="200" t="str">
        <f t="shared" ref="I310:I313" si="24">IF(AND(E310&gt;=0,E310&lt;=0.17),"Muy baja",IF(AND(E310&gt;0.17,E310&lt;=0.33),"Baja",IF(AND(E310&gt;0.33,E310&lt;=0.5),"Intermedia Baja",IF(AND(E310&gt;0.5,E310&lt;=0.66),"Intermedia alta",IF(AND(E310&gt;0.66,E310&lt;=0.83),"Alta",IF(AND(E310&gt;0.83,E310&lt;=1),"Muy alta"))))))</f>
        <v>Muy alta</v>
      </c>
      <c r="J310" t="str">
        <f>J309</f>
        <v>Gerente de la PMO</v>
      </c>
    </row>
    <row r="311" spans="3:10" x14ac:dyDescent="0.25">
      <c r="C311" s="266"/>
      <c r="D311" s="83" t="s">
        <v>258</v>
      </c>
      <c r="E311" s="199">
        <f t="shared" si="16"/>
        <v>0.84166666666666667</v>
      </c>
      <c r="F311" s="201">
        <v>1</v>
      </c>
      <c r="G311" s="83">
        <f>Y222</f>
        <v>101</v>
      </c>
      <c r="H311" s="83">
        <f>Y245</f>
        <v>120</v>
      </c>
      <c r="I311" s="200" t="str">
        <f t="shared" si="24"/>
        <v>Muy alta</v>
      </c>
      <c r="J311" t="str">
        <f t="shared" ref="J311:J313" si="25">J310</f>
        <v>Gerente de la PMO</v>
      </c>
    </row>
    <row r="312" spans="3:10" x14ac:dyDescent="0.25">
      <c r="C312" s="266"/>
      <c r="D312" s="83" t="s">
        <v>263</v>
      </c>
      <c r="E312" s="199">
        <f t="shared" si="16"/>
        <v>0.84090909090909094</v>
      </c>
      <c r="F312" s="201">
        <v>1</v>
      </c>
      <c r="G312" s="83">
        <f>Y223</f>
        <v>111</v>
      </c>
      <c r="H312" s="83">
        <f>Y252</f>
        <v>132</v>
      </c>
      <c r="I312" s="200" t="str">
        <f t="shared" si="24"/>
        <v>Muy alta</v>
      </c>
      <c r="J312" t="str">
        <f t="shared" si="25"/>
        <v>Gerente de la PMO</v>
      </c>
    </row>
    <row r="313" spans="3:10" x14ac:dyDescent="0.25">
      <c r="C313" s="266"/>
      <c r="D313" s="83" t="s">
        <v>389</v>
      </c>
      <c r="E313" s="199">
        <f t="shared" si="16"/>
        <v>0.86006289308176098</v>
      </c>
      <c r="F313" s="201">
        <v>1</v>
      </c>
      <c r="G313" s="200">
        <f>Y225</f>
        <v>547</v>
      </c>
      <c r="H313" s="83">
        <f>Y259</f>
        <v>636</v>
      </c>
      <c r="I313" s="200" t="str">
        <f t="shared" si="24"/>
        <v>Muy alta</v>
      </c>
      <c r="J313" t="str">
        <f t="shared" si="25"/>
        <v>Gerente de la PMO</v>
      </c>
    </row>
  </sheetData>
  <autoFilter ref="A3:Y218" xr:uid="{00000000-0009-0000-0000-00000B000000}"/>
  <mergeCells count="27">
    <mergeCell ref="C284:C288"/>
    <mergeCell ref="C282:I282"/>
    <mergeCell ref="C281:I281"/>
    <mergeCell ref="A2:E2"/>
    <mergeCell ref="E273:H273"/>
    <mergeCell ref="E275:E278"/>
    <mergeCell ref="F275:F278"/>
    <mergeCell ref="H275:H278"/>
    <mergeCell ref="D264:I264"/>
    <mergeCell ref="E235:F235"/>
    <mergeCell ref="E242:F242"/>
    <mergeCell ref="E249:F249"/>
    <mergeCell ref="E256:F256"/>
    <mergeCell ref="E228:F228"/>
    <mergeCell ref="C309:C313"/>
    <mergeCell ref="C289:C293"/>
    <mergeCell ref="C294:C298"/>
    <mergeCell ref="C299:C303"/>
    <mergeCell ref="C304:C308"/>
    <mergeCell ref="X2:Y2"/>
    <mergeCell ref="L2:M2"/>
    <mergeCell ref="N2:O2"/>
    <mergeCell ref="V2:W2"/>
    <mergeCell ref="J2:K2"/>
    <mergeCell ref="P2:Q2"/>
    <mergeCell ref="R2:S2"/>
    <mergeCell ref="T2:U2"/>
  </mergeCells>
  <pageMargins left="0.7" right="0.7" top="0.75" bottom="0.75" header="0.3" footer="0.3"/>
  <pageSetup orientation="portrait" r:id="rId1"/>
  <ignoredErrors>
    <ignoredError sqref="I287:I290 I299:I313 I292:I298" evalError="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0" tint="-0.249977111117893"/>
  </sheetPr>
  <dimension ref="B1:H23"/>
  <sheetViews>
    <sheetView topLeftCell="A17" zoomScale="86" workbookViewId="0">
      <selection activeCell="C33" sqref="C33"/>
    </sheetView>
  </sheetViews>
  <sheetFormatPr baseColWidth="10" defaultRowHeight="14.25" x14ac:dyDescent="0.2"/>
  <cols>
    <col min="1" max="1" width="11.42578125" style="93"/>
    <col min="2" max="2" width="6.85546875" style="93" bestFit="1" customWidth="1"/>
    <col min="3" max="3" width="78.7109375" style="93" customWidth="1"/>
    <col min="4" max="4" width="34" style="93" bestFit="1" customWidth="1"/>
    <col min="5" max="5" width="17.85546875" style="93" bestFit="1" customWidth="1"/>
    <col min="6" max="6" width="25.85546875" style="93" customWidth="1"/>
    <col min="7" max="7" width="13.7109375" style="93" bestFit="1" customWidth="1"/>
    <col min="8" max="9" width="11.42578125" style="93"/>
    <col min="10" max="10" width="33.28515625" style="93" bestFit="1" customWidth="1"/>
    <col min="11" max="12" width="11.42578125" style="93"/>
    <col min="13" max="13" width="12" style="93" bestFit="1" customWidth="1"/>
    <col min="14" max="16384" width="11.42578125" style="93"/>
  </cols>
  <sheetData>
    <row r="1" spans="2:8" ht="15" x14ac:dyDescent="0.25">
      <c r="C1" s="206" t="s">
        <v>1013</v>
      </c>
      <c r="D1" s="207" t="s">
        <v>1130</v>
      </c>
    </row>
    <row r="2" spans="2:8" ht="28.5" x14ac:dyDescent="0.2">
      <c r="C2" s="138" t="s">
        <v>182</v>
      </c>
      <c r="D2" s="208">
        <f>10000000*1.6/(30*8)</f>
        <v>66666.666666666672</v>
      </c>
      <c r="F2" s="138" t="s">
        <v>1140</v>
      </c>
      <c r="G2" s="208">
        <f>1*5000</f>
        <v>5000</v>
      </c>
    </row>
    <row r="3" spans="2:8" ht="28.5" x14ac:dyDescent="0.2">
      <c r="C3" s="138" t="s">
        <v>1131</v>
      </c>
      <c r="D3" s="208">
        <f>7000000*1.6/(30*8)</f>
        <v>46666.666666666664</v>
      </c>
      <c r="F3" s="138" t="s">
        <v>1141</v>
      </c>
      <c r="G3" s="208">
        <v>10000</v>
      </c>
    </row>
    <row r="4" spans="2:8" x14ac:dyDescent="0.2">
      <c r="C4" s="209" t="s">
        <v>1139</v>
      </c>
      <c r="D4" s="208">
        <f>5000000*1.6/(30*8)</f>
        <v>33333.333333333336</v>
      </c>
    </row>
    <row r="5" spans="2:8" x14ac:dyDescent="0.2">
      <c r="C5" s="134" t="s">
        <v>1143</v>
      </c>
      <c r="D5" s="210">
        <v>2000000</v>
      </c>
    </row>
    <row r="8" spans="2:8" ht="15" x14ac:dyDescent="0.25">
      <c r="B8" s="277" t="s">
        <v>1128</v>
      </c>
      <c r="C8" s="277"/>
      <c r="D8" s="277"/>
      <c r="E8" s="277"/>
      <c r="F8" s="277"/>
    </row>
    <row r="9" spans="2:8" ht="15" x14ac:dyDescent="0.25">
      <c r="B9" s="211" t="s">
        <v>1123</v>
      </c>
      <c r="C9" s="211" t="s">
        <v>1124</v>
      </c>
      <c r="D9" s="211" t="s">
        <v>1126</v>
      </c>
      <c r="E9" s="211" t="s">
        <v>1125</v>
      </c>
      <c r="F9" s="212" t="s">
        <v>1127</v>
      </c>
    </row>
    <row r="10" spans="2:8" ht="15" x14ac:dyDescent="0.25">
      <c r="B10" s="213">
        <v>1</v>
      </c>
      <c r="C10" s="278" t="s">
        <v>1145</v>
      </c>
      <c r="D10" s="279"/>
      <c r="E10" s="279"/>
      <c r="F10" s="280"/>
      <c r="H10" s="93">
        <f>3+4+2+3+10+2</f>
        <v>24</v>
      </c>
    </row>
    <row r="11" spans="2:8" ht="72" customHeight="1" x14ac:dyDescent="0.2">
      <c r="B11" s="214" t="s">
        <v>1129</v>
      </c>
      <c r="C11" s="215" t="s">
        <v>1162</v>
      </c>
      <c r="D11" s="95" t="s">
        <v>1132</v>
      </c>
      <c r="E11" s="216">
        <f>6*(D2+3*D3)+(G2+G3)*4</f>
        <v>1300000</v>
      </c>
      <c r="F11" s="217" t="s">
        <v>1133</v>
      </c>
      <c r="H11" s="93">
        <f>6*4</f>
        <v>24</v>
      </c>
    </row>
    <row r="12" spans="2:8" ht="15" x14ac:dyDescent="0.2">
      <c r="B12" s="218">
        <v>2</v>
      </c>
      <c r="C12" s="274" t="s">
        <v>1134</v>
      </c>
      <c r="D12" s="275"/>
      <c r="E12" s="275"/>
      <c r="F12" s="276"/>
      <c r="H12" s="93">
        <f>H11-H10</f>
        <v>0</v>
      </c>
    </row>
    <row r="13" spans="2:8" ht="126" customHeight="1" x14ac:dyDescent="0.2">
      <c r="B13" s="214" t="s">
        <v>1135</v>
      </c>
      <c r="C13" s="219" t="s">
        <v>1163</v>
      </c>
      <c r="D13" s="95" t="s">
        <v>1144</v>
      </c>
      <c r="E13" s="216">
        <f>8*(D2+3*D3+D4*4)+(G2+G3)*8</f>
        <v>2840000</v>
      </c>
      <c r="F13" s="217" t="s">
        <v>1142</v>
      </c>
    </row>
    <row r="14" spans="2:8" ht="15" x14ac:dyDescent="0.2">
      <c r="B14" s="218">
        <v>3</v>
      </c>
      <c r="C14" s="274" t="s">
        <v>1138</v>
      </c>
      <c r="D14" s="275"/>
      <c r="E14" s="275"/>
      <c r="F14" s="276"/>
    </row>
    <row r="15" spans="2:8" ht="71.25" x14ac:dyDescent="0.2">
      <c r="B15" s="214" t="s">
        <v>1137</v>
      </c>
      <c r="C15" s="219" t="s">
        <v>1147</v>
      </c>
      <c r="D15" s="95" t="s">
        <v>1148</v>
      </c>
      <c r="E15" s="216">
        <f>4*(D2+3*D3)+(G2+G3)*5+D5</f>
        <v>2901666.666666667</v>
      </c>
      <c r="F15" s="217" t="s">
        <v>1150</v>
      </c>
    </row>
    <row r="16" spans="2:8" ht="71.25" x14ac:dyDescent="0.2">
      <c r="B16" s="214" t="s">
        <v>1146</v>
      </c>
      <c r="C16" s="219" t="s">
        <v>1153</v>
      </c>
      <c r="D16" s="95" t="s">
        <v>1136</v>
      </c>
      <c r="E16" s="216">
        <f>6*(D2+3*D3+D4*4)+(G2+G3)*6</f>
        <v>2130000</v>
      </c>
      <c r="F16" s="217" t="s">
        <v>1150</v>
      </c>
    </row>
    <row r="17" spans="2:6" ht="15" x14ac:dyDescent="0.2">
      <c r="B17" s="218">
        <v>4</v>
      </c>
      <c r="C17" s="274" t="s">
        <v>1149</v>
      </c>
      <c r="D17" s="275"/>
      <c r="E17" s="275"/>
      <c r="F17" s="276"/>
    </row>
    <row r="18" spans="2:6" ht="28.5" x14ac:dyDescent="0.2">
      <c r="B18" s="214" t="s">
        <v>1154</v>
      </c>
      <c r="C18" s="219" t="s">
        <v>1156</v>
      </c>
      <c r="D18" s="95" t="s">
        <v>1148</v>
      </c>
      <c r="E18" s="216">
        <f>D5*2</f>
        <v>4000000</v>
      </c>
      <c r="F18" s="217" t="s">
        <v>1155</v>
      </c>
    </row>
    <row r="19" spans="2:6" ht="71.25" x14ac:dyDescent="0.2">
      <c r="B19" s="214" t="s">
        <v>1152</v>
      </c>
      <c r="C19" s="219" t="s">
        <v>1164</v>
      </c>
      <c r="D19" s="95" t="s">
        <v>1151</v>
      </c>
      <c r="E19" s="216">
        <f>12*(D4+3*D5+D6*4)+(G4+G5)*8</f>
        <v>72400000</v>
      </c>
      <c r="F19" s="217" t="s">
        <v>1150</v>
      </c>
    </row>
    <row r="20" spans="2:6" ht="15" x14ac:dyDescent="0.2">
      <c r="B20" s="218">
        <v>5</v>
      </c>
      <c r="C20" s="274" t="s">
        <v>1157</v>
      </c>
      <c r="D20" s="275"/>
      <c r="E20" s="275"/>
      <c r="F20" s="276"/>
    </row>
    <row r="21" spans="2:6" ht="42.75" x14ac:dyDescent="0.2">
      <c r="B21" s="214" t="s">
        <v>1158</v>
      </c>
      <c r="C21" s="219" t="s">
        <v>1159</v>
      </c>
      <c r="D21" s="95" t="s">
        <v>1148</v>
      </c>
      <c r="E21" s="216">
        <f>4*(D2+3*D3+D4*4)+(G2+G3)*2</f>
        <v>1390000</v>
      </c>
      <c r="F21" s="217" t="s">
        <v>1160</v>
      </c>
    </row>
    <row r="22" spans="2:6" ht="15" x14ac:dyDescent="0.2">
      <c r="B22" s="218">
        <v>6</v>
      </c>
      <c r="C22" s="274" t="s">
        <v>1161</v>
      </c>
      <c r="D22" s="275"/>
      <c r="E22" s="275"/>
      <c r="F22" s="276"/>
    </row>
    <row r="23" spans="2:6" ht="15" x14ac:dyDescent="0.2">
      <c r="D23" s="220" t="s">
        <v>174</v>
      </c>
      <c r="E23" s="221">
        <f>E21+E19+E18+E16+E15+E13+E11</f>
        <v>86961666.666666672</v>
      </c>
    </row>
  </sheetData>
  <mergeCells count="7">
    <mergeCell ref="C17:F17"/>
    <mergeCell ref="C20:F20"/>
    <mergeCell ref="C22:F22"/>
    <mergeCell ref="B8:F8"/>
    <mergeCell ref="C10:F10"/>
    <mergeCell ref="C12:F12"/>
    <mergeCell ref="C14:F14"/>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tint="-0.499984740745262"/>
  </sheetPr>
  <dimension ref="A1:P29"/>
  <sheetViews>
    <sheetView showGridLines="0" tabSelected="1" view="pageBreakPreview" zoomScale="49" zoomScaleNormal="40" zoomScaleSheetLayoutView="40" workbookViewId="0">
      <selection activeCell="Q16" sqref="Q16"/>
    </sheetView>
  </sheetViews>
  <sheetFormatPr baseColWidth="10" defaultColWidth="11.42578125" defaultRowHeight="14.25" x14ac:dyDescent="0.2"/>
  <cols>
    <col min="1" max="12" width="11.42578125" style="93"/>
    <col min="13" max="13" width="16.5703125" style="93" bestFit="1" customWidth="1"/>
    <col min="14" max="16384" width="11.42578125" style="93"/>
  </cols>
  <sheetData>
    <row r="1" spans="1:13" x14ac:dyDescent="0.2">
      <c r="A1" s="226" t="s">
        <v>163</v>
      </c>
      <c r="B1" s="227"/>
      <c r="C1" s="227"/>
      <c r="D1" s="227"/>
      <c r="E1" s="227"/>
      <c r="F1" s="227"/>
      <c r="G1" s="227"/>
      <c r="H1" s="227"/>
      <c r="I1" s="227"/>
      <c r="J1" s="227"/>
      <c r="K1" s="227"/>
      <c r="L1" s="227"/>
      <c r="M1" s="228"/>
    </row>
    <row r="2" spans="1:13" ht="36" customHeight="1" x14ac:dyDescent="0.2">
      <c r="A2" s="229"/>
      <c r="B2" s="230"/>
      <c r="C2" s="230"/>
      <c r="D2" s="230"/>
      <c r="E2" s="230"/>
      <c r="F2" s="230"/>
      <c r="G2" s="230"/>
      <c r="H2" s="230"/>
      <c r="I2" s="230"/>
      <c r="J2" s="230"/>
      <c r="K2" s="230"/>
      <c r="L2" s="230"/>
      <c r="M2" s="231"/>
    </row>
    <row r="3" spans="1:13" ht="15" thickBot="1" x14ac:dyDescent="0.25">
      <c r="A3" s="232"/>
      <c r="B3" s="233"/>
      <c r="C3" s="233"/>
      <c r="D3" s="233"/>
      <c r="E3" s="233"/>
      <c r="F3" s="233"/>
      <c r="G3" s="233"/>
      <c r="H3" s="233"/>
      <c r="I3" s="233"/>
      <c r="J3" s="233"/>
      <c r="K3" s="233"/>
      <c r="L3" s="233"/>
      <c r="M3" s="234"/>
    </row>
    <row r="4" spans="1:13" ht="24" thickTop="1" x14ac:dyDescent="0.35">
      <c r="H4" s="235" t="s">
        <v>164</v>
      </c>
      <c r="I4" s="235"/>
      <c r="J4" s="235"/>
      <c r="K4" s="235"/>
      <c r="L4" s="117"/>
    </row>
    <row r="5" spans="1:13" ht="23.25" x14ac:dyDescent="0.35">
      <c r="H5" s="118"/>
      <c r="I5" s="118"/>
      <c r="J5" s="118"/>
      <c r="K5" s="118"/>
      <c r="L5" s="117"/>
    </row>
    <row r="6" spans="1:13" ht="23.25" x14ac:dyDescent="0.35">
      <c r="H6" s="118"/>
      <c r="I6" s="118"/>
      <c r="J6" s="118"/>
      <c r="K6" s="118"/>
      <c r="L6" s="117"/>
    </row>
    <row r="7" spans="1:13" ht="23.25" x14ac:dyDescent="0.35">
      <c r="H7" s="118"/>
      <c r="I7" s="118"/>
      <c r="J7" s="118"/>
      <c r="K7" s="118"/>
      <c r="L7" s="117"/>
    </row>
    <row r="8" spans="1:13" ht="23.25" x14ac:dyDescent="0.35">
      <c r="H8" s="118"/>
      <c r="I8" s="118"/>
      <c r="J8" s="118"/>
      <c r="K8" s="118"/>
      <c r="L8" s="117"/>
    </row>
    <row r="17" spans="2:16" x14ac:dyDescent="0.2">
      <c r="P17" s="119"/>
    </row>
    <row r="18" spans="2:16" x14ac:dyDescent="0.2">
      <c r="P18" s="119"/>
    </row>
    <row r="19" spans="2:16" x14ac:dyDescent="0.2">
      <c r="M19" s="120"/>
    </row>
    <row r="26" spans="2:16" ht="26.25" x14ac:dyDescent="0.4">
      <c r="B26" s="121" t="s">
        <v>165</v>
      </c>
    </row>
    <row r="27" spans="2:16" ht="25.5" x14ac:dyDescent="0.35">
      <c r="B27" s="124" t="s">
        <v>166</v>
      </c>
    </row>
    <row r="28" spans="2:16" ht="25.5" x14ac:dyDescent="0.35">
      <c r="B28" s="122" t="s">
        <v>167</v>
      </c>
      <c r="C28" s="123"/>
    </row>
    <row r="29" spans="2:16" ht="25.5" x14ac:dyDescent="0.35">
      <c r="B29" s="122" t="s">
        <v>168</v>
      </c>
      <c r="C29" s="123"/>
    </row>
  </sheetData>
  <mergeCells count="2">
    <mergeCell ref="A1:M3"/>
    <mergeCell ref="H4:K4"/>
  </mergeCells>
  <pageMargins left="0.7" right="0.7" top="0.75" bottom="0.75" header="0.3" footer="0.3"/>
  <pageSetup paperSize="9" scale="41"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0" tint="-0.34998626667073579"/>
  </sheetPr>
  <dimension ref="A1:P34"/>
  <sheetViews>
    <sheetView showGridLines="0" topLeftCell="B1" zoomScale="78" zoomScaleNormal="96" workbookViewId="0">
      <pane ySplit="1" topLeftCell="A2" activePane="bottomLeft" state="frozen"/>
      <selection pane="bottomLeft" activeCell="C9" sqref="C9"/>
    </sheetView>
  </sheetViews>
  <sheetFormatPr baseColWidth="10" defaultColWidth="11.42578125" defaultRowHeight="14.25" x14ac:dyDescent="0.2"/>
  <cols>
    <col min="1" max="1" width="3.5703125" style="93" bestFit="1" customWidth="1"/>
    <col min="2" max="2" width="32.7109375" style="93" bestFit="1" customWidth="1"/>
    <col min="3" max="3" width="83.7109375" style="93" customWidth="1"/>
    <col min="4" max="4" width="8.42578125" style="93" customWidth="1"/>
    <col min="5" max="6" width="8" style="93" bestFit="1" customWidth="1"/>
    <col min="7" max="8" width="5.42578125" style="93" bestFit="1" customWidth="1"/>
    <col min="9" max="9" width="11.42578125" style="93" customWidth="1"/>
    <col min="10" max="15" width="11.42578125" style="93"/>
    <col min="16" max="16" width="11.42578125" style="93" customWidth="1"/>
    <col min="17" max="17" width="11.42578125" style="93"/>
    <col min="18" max="18" width="25.7109375" style="93" customWidth="1"/>
    <col min="19" max="19" width="19" style="93" customWidth="1"/>
    <col min="20" max="16384" width="11.42578125" style="93"/>
  </cols>
  <sheetData>
    <row r="1" spans="1:16" ht="111" customHeight="1" x14ac:dyDescent="0.2">
      <c r="A1" s="236" t="s">
        <v>169</v>
      </c>
      <c r="B1" s="236"/>
      <c r="C1" s="236"/>
      <c r="D1" s="115" t="s">
        <v>170</v>
      </c>
      <c r="E1" s="116" t="s">
        <v>171</v>
      </c>
      <c r="F1" s="116" t="s">
        <v>172</v>
      </c>
      <c r="G1" s="115" t="s">
        <v>173</v>
      </c>
      <c r="H1" s="158" t="s">
        <v>174</v>
      </c>
      <c r="I1" s="157" t="s">
        <v>175</v>
      </c>
      <c r="J1" s="157" t="s">
        <v>176</v>
      </c>
      <c r="K1" s="165" t="s">
        <v>177</v>
      </c>
      <c r="L1" s="157" t="s">
        <v>178</v>
      </c>
      <c r="M1" s="157" t="s">
        <v>179</v>
      </c>
      <c r="N1" s="157" t="s">
        <v>180</v>
      </c>
      <c r="O1" s="157" t="s">
        <v>181</v>
      </c>
      <c r="P1" s="157" t="s">
        <v>182</v>
      </c>
    </row>
    <row r="2" spans="1:16" ht="15" x14ac:dyDescent="0.2">
      <c r="A2" s="94" t="s">
        <v>183</v>
      </c>
      <c r="B2" s="94" t="s">
        <v>184</v>
      </c>
      <c r="C2" s="94" t="s">
        <v>1</v>
      </c>
      <c r="D2" s="94">
        <v>0</v>
      </c>
      <c r="E2" s="94">
        <v>1</v>
      </c>
      <c r="F2" s="94">
        <v>2</v>
      </c>
      <c r="G2" s="94">
        <v>3</v>
      </c>
      <c r="H2" s="94"/>
      <c r="I2" s="94" t="s">
        <v>185</v>
      </c>
      <c r="J2" s="94" t="s">
        <v>185</v>
      </c>
      <c r="K2" s="94" t="s">
        <v>185</v>
      </c>
      <c r="L2" s="94" t="s">
        <v>185</v>
      </c>
      <c r="M2" s="94" t="s">
        <v>185</v>
      </c>
      <c r="N2" s="94" t="s">
        <v>185</v>
      </c>
      <c r="O2" s="94" t="s">
        <v>185</v>
      </c>
      <c r="P2" s="94" t="s">
        <v>185</v>
      </c>
    </row>
    <row r="3" spans="1:16" ht="28.5" x14ac:dyDescent="0.2">
      <c r="A3" s="95">
        <v>1</v>
      </c>
      <c r="B3" s="111" t="s">
        <v>186</v>
      </c>
      <c r="C3" s="112" t="s">
        <v>187</v>
      </c>
      <c r="D3" s="95"/>
      <c r="E3" s="95"/>
      <c r="F3" s="95"/>
      <c r="G3" s="95"/>
      <c r="H3" s="95">
        <f>SUM(I3:P3)</f>
        <v>23</v>
      </c>
      <c r="I3" s="95">
        <v>3</v>
      </c>
      <c r="J3" s="95">
        <v>3</v>
      </c>
      <c r="K3" s="95">
        <v>3</v>
      </c>
      <c r="L3" s="95">
        <v>3</v>
      </c>
      <c r="M3" s="95">
        <v>2</v>
      </c>
      <c r="N3" s="95">
        <v>3</v>
      </c>
      <c r="O3" s="95">
        <v>3</v>
      </c>
      <c r="P3" s="95">
        <v>3</v>
      </c>
    </row>
    <row r="4" spans="1:16" ht="28.5" x14ac:dyDescent="0.2">
      <c r="A4" s="95">
        <v>2</v>
      </c>
      <c r="B4" s="111" t="s">
        <v>186</v>
      </c>
      <c r="C4" s="112" t="s">
        <v>188</v>
      </c>
      <c r="D4" s="95"/>
      <c r="E4" s="95"/>
      <c r="F4" s="95"/>
      <c r="G4" s="95"/>
      <c r="H4" s="95">
        <f t="shared" ref="H4:H22" si="0">SUM(I4:P4)</f>
        <v>19</v>
      </c>
      <c r="I4" s="95">
        <v>2</v>
      </c>
      <c r="J4" s="95">
        <v>2</v>
      </c>
      <c r="K4" s="95">
        <v>3</v>
      </c>
      <c r="L4" s="95">
        <v>2</v>
      </c>
      <c r="M4" s="95">
        <v>2</v>
      </c>
      <c r="N4" s="95">
        <v>2</v>
      </c>
      <c r="O4" s="95">
        <v>3</v>
      </c>
      <c r="P4" s="95">
        <v>3</v>
      </c>
    </row>
    <row r="5" spans="1:16" ht="28.5" x14ac:dyDescent="0.2">
      <c r="A5" s="95">
        <v>3</v>
      </c>
      <c r="B5" s="111" t="s">
        <v>186</v>
      </c>
      <c r="C5" s="112" t="s">
        <v>189</v>
      </c>
      <c r="D5" s="95"/>
      <c r="E5" s="95"/>
      <c r="F5" s="95"/>
      <c r="G5" s="95"/>
      <c r="H5" s="95">
        <f t="shared" si="0"/>
        <v>10</v>
      </c>
      <c r="I5" s="95">
        <v>3</v>
      </c>
      <c r="J5" s="95">
        <v>1</v>
      </c>
      <c r="K5" s="95">
        <v>1</v>
      </c>
      <c r="L5" s="95">
        <v>1</v>
      </c>
      <c r="M5" s="95">
        <v>2</v>
      </c>
      <c r="N5" s="95">
        <v>1</v>
      </c>
      <c r="O5" s="95">
        <v>1</v>
      </c>
      <c r="P5" s="95">
        <v>0</v>
      </c>
    </row>
    <row r="6" spans="1:16" ht="28.5" x14ac:dyDescent="0.2">
      <c r="A6" s="95">
        <v>4</v>
      </c>
      <c r="B6" s="111" t="s">
        <v>190</v>
      </c>
      <c r="C6" s="112" t="s">
        <v>191</v>
      </c>
      <c r="D6" s="95"/>
      <c r="E6" s="95"/>
      <c r="F6" s="95"/>
      <c r="G6" s="95"/>
      <c r="H6" s="95">
        <f t="shared" si="0"/>
        <v>21</v>
      </c>
      <c r="I6" s="95">
        <v>3</v>
      </c>
      <c r="J6" s="95">
        <v>3</v>
      </c>
      <c r="K6" s="95">
        <v>2</v>
      </c>
      <c r="L6" s="95">
        <v>2</v>
      </c>
      <c r="M6" s="95">
        <v>3</v>
      </c>
      <c r="N6" s="95">
        <v>3</v>
      </c>
      <c r="O6" s="95">
        <v>3</v>
      </c>
      <c r="P6" s="95">
        <v>2</v>
      </c>
    </row>
    <row r="7" spans="1:16" x14ac:dyDescent="0.2">
      <c r="A7" s="95">
        <v>5</v>
      </c>
      <c r="B7" s="111" t="s">
        <v>190</v>
      </c>
      <c r="C7" s="112" t="s">
        <v>1165</v>
      </c>
      <c r="D7" s="95"/>
      <c r="E7" s="95"/>
      <c r="F7" s="95"/>
      <c r="G7" s="95"/>
      <c r="H7" s="95">
        <f t="shared" si="0"/>
        <v>16</v>
      </c>
      <c r="I7" s="95">
        <v>3</v>
      </c>
      <c r="J7" s="95">
        <v>1</v>
      </c>
      <c r="K7" s="95">
        <v>2</v>
      </c>
      <c r="L7" s="95">
        <v>2</v>
      </c>
      <c r="M7" s="95">
        <v>2</v>
      </c>
      <c r="N7" s="95">
        <v>2</v>
      </c>
      <c r="O7" s="95">
        <v>2</v>
      </c>
      <c r="P7" s="95">
        <v>2</v>
      </c>
    </row>
    <row r="8" spans="1:16" ht="28.5" x14ac:dyDescent="0.2">
      <c r="A8" s="95">
        <v>6</v>
      </c>
      <c r="B8" s="113" t="s">
        <v>192</v>
      </c>
      <c r="C8" s="112" t="s">
        <v>193</v>
      </c>
      <c r="D8" s="95"/>
      <c r="E8" s="95"/>
      <c r="F8" s="95"/>
      <c r="G8" s="95"/>
      <c r="H8" s="95">
        <f t="shared" si="0"/>
        <v>20</v>
      </c>
      <c r="I8" s="95">
        <v>2</v>
      </c>
      <c r="J8" s="95">
        <v>3</v>
      </c>
      <c r="K8" s="95">
        <v>3</v>
      </c>
      <c r="L8" s="95">
        <v>2</v>
      </c>
      <c r="M8" s="95">
        <v>2</v>
      </c>
      <c r="N8" s="95">
        <v>2</v>
      </c>
      <c r="O8" s="95">
        <v>3</v>
      </c>
      <c r="P8" s="95">
        <v>3</v>
      </c>
    </row>
    <row r="9" spans="1:16" ht="28.5" x14ac:dyDescent="0.2">
      <c r="A9" s="95">
        <v>7</v>
      </c>
      <c r="B9" s="113" t="s">
        <v>192</v>
      </c>
      <c r="C9" s="112" t="s">
        <v>194</v>
      </c>
      <c r="D9" s="95"/>
      <c r="E9" s="95"/>
      <c r="F9" s="95"/>
      <c r="G9" s="95"/>
      <c r="H9" s="95">
        <f t="shared" si="0"/>
        <v>20</v>
      </c>
      <c r="I9" s="95">
        <v>2</v>
      </c>
      <c r="J9" s="95">
        <v>3</v>
      </c>
      <c r="K9" s="95">
        <v>3</v>
      </c>
      <c r="L9" s="95">
        <v>2</v>
      </c>
      <c r="M9" s="95">
        <v>2</v>
      </c>
      <c r="N9" s="95">
        <v>2</v>
      </c>
      <c r="O9" s="95">
        <v>3</v>
      </c>
      <c r="P9" s="95">
        <v>3</v>
      </c>
    </row>
    <row r="10" spans="1:16" ht="28.5" x14ac:dyDescent="0.2">
      <c r="A10" s="95">
        <v>8</v>
      </c>
      <c r="B10" s="111" t="s">
        <v>195</v>
      </c>
      <c r="C10" s="112" t="s">
        <v>196</v>
      </c>
      <c r="D10" s="95"/>
      <c r="E10" s="95"/>
      <c r="F10" s="95"/>
      <c r="G10" s="95"/>
      <c r="H10" s="95">
        <f t="shared" si="0"/>
        <v>22</v>
      </c>
      <c r="I10" s="95">
        <v>3</v>
      </c>
      <c r="J10" s="95">
        <v>3</v>
      </c>
      <c r="K10" s="95">
        <v>3</v>
      </c>
      <c r="L10" s="95">
        <v>2</v>
      </c>
      <c r="M10" s="95">
        <v>3</v>
      </c>
      <c r="N10" s="95">
        <v>3</v>
      </c>
      <c r="O10" s="95">
        <v>3</v>
      </c>
      <c r="P10" s="95">
        <v>2</v>
      </c>
    </row>
    <row r="11" spans="1:16" ht="28.5" x14ac:dyDescent="0.2">
      <c r="A11" s="95">
        <v>9</v>
      </c>
      <c r="B11" s="111" t="s">
        <v>195</v>
      </c>
      <c r="C11" s="112" t="s">
        <v>197</v>
      </c>
      <c r="D11" s="95"/>
      <c r="E11" s="95"/>
      <c r="F11" s="95"/>
      <c r="G11" s="95"/>
      <c r="H11" s="95">
        <f t="shared" si="0"/>
        <v>19</v>
      </c>
      <c r="I11" s="95">
        <v>2</v>
      </c>
      <c r="J11" s="95">
        <v>2</v>
      </c>
      <c r="K11" s="95">
        <v>3</v>
      </c>
      <c r="L11" s="95">
        <v>1</v>
      </c>
      <c r="M11" s="95">
        <v>3</v>
      </c>
      <c r="N11" s="95">
        <v>2</v>
      </c>
      <c r="O11" s="95">
        <v>3</v>
      </c>
      <c r="P11" s="95">
        <v>3</v>
      </c>
    </row>
    <row r="12" spans="1:16" ht="28.5" x14ac:dyDescent="0.2">
      <c r="A12" s="95">
        <v>10</v>
      </c>
      <c r="B12" s="111" t="s">
        <v>195</v>
      </c>
      <c r="C12" s="112" t="s">
        <v>198</v>
      </c>
      <c r="D12" s="95"/>
      <c r="E12" s="95"/>
      <c r="F12" s="95"/>
      <c r="G12" s="95"/>
      <c r="H12" s="95">
        <f t="shared" si="0"/>
        <v>16</v>
      </c>
      <c r="I12" s="95">
        <v>2</v>
      </c>
      <c r="J12" s="95">
        <v>1</v>
      </c>
      <c r="K12" s="95">
        <v>2</v>
      </c>
      <c r="L12" s="95">
        <v>2</v>
      </c>
      <c r="M12" s="95">
        <v>3</v>
      </c>
      <c r="N12" s="95">
        <v>2</v>
      </c>
      <c r="O12" s="95">
        <v>2</v>
      </c>
      <c r="P12" s="95">
        <v>2</v>
      </c>
    </row>
    <row r="13" spans="1:16" x14ac:dyDescent="0.2">
      <c r="A13" s="95">
        <v>11</v>
      </c>
      <c r="B13" s="111" t="s">
        <v>199</v>
      </c>
      <c r="C13" s="112" t="s">
        <v>200</v>
      </c>
      <c r="D13" s="95"/>
      <c r="E13" s="95"/>
      <c r="F13" s="95"/>
      <c r="G13" s="95"/>
      <c r="H13" s="95">
        <f t="shared" si="0"/>
        <v>17</v>
      </c>
      <c r="I13" s="95">
        <v>2</v>
      </c>
      <c r="J13" s="95">
        <v>2</v>
      </c>
      <c r="K13" s="95">
        <v>3</v>
      </c>
      <c r="L13" s="95">
        <v>1</v>
      </c>
      <c r="M13" s="95">
        <v>2</v>
      </c>
      <c r="N13" s="95">
        <v>2</v>
      </c>
      <c r="O13" s="95">
        <v>3</v>
      </c>
      <c r="P13" s="95">
        <v>2</v>
      </c>
    </row>
    <row r="14" spans="1:16" x14ac:dyDescent="0.2">
      <c r="A14" s="95">
        <v>12</v>
      </c>
      <c r="B14" s="111" t="s">
        <v>199</v>
      </c>
      <c r="C14" s="112" t="s">
        <v>201</v>
      </c>
      <c r="D14" s="95"/>
      <c r="E14" s="95"/>
      <c r="F14" s="95"/>
      <c r="G14" s="95"/>
      <c r="H14" s="95">
        <f t="shared" si="0"/>
        <v>17</v>
      </c>
      <c r="I14" s="95">
        <v>2</v>
      </c>
      <c r="J14" s="95">
        <v>2</v>
      </c>
      <c r="K14" s="95">
        <v>2</v>
      </c>
      <c r="L14" s="95">
        <v>2</v>
      </c>
      <c r="M14" s="95">
        <v>2</v>
      </c>
      <c r="N14" s="95">
        <v>3</v>
      </c>
      <c r="O14" s="95">
        <v>2</v>
      </c>
      <c r="P14" s="95">
        <v>2</v>
      </c>
    </row>
    <row r="15" spans="1:16" x14ac:dyDescent="0.2">
      <c r="A15" s="95">
        <v>13</v>
      </c>
      <c r="B15" s="111" t="s">
        <v>199</v>
      </c>
      <c r="C15" s="112" t="s">
        <v>202</v>
      </c>
      <c r="D15" s="95"/>
      <c r="E15" s="95"/>
      <c r="F15" s="95"/>
      <c r="G15" s="95"/>
      <c r="H15" s="95">
        <f t="shared" si="0"/>
        <v>23</v>
      </c>
      <c r="I15" s="95">
        <v>3</v>
      </c>
      <c r="J15" s="95">
        <v>3</v>
      </c>
      <c r="K15" s="95">
        <v>3</v>
      </c>
      <c r="L15" s="95">
        <v>2</v>
      </c>
      <c r="M15" s="95">
        <v>3</v>
      </c>
      <c r="N15" s="95">
        <v>3</v>
      </c>
      <c r="O15" s="95">
        <v>3</v>
      </c>
      <c r="P15" s="95">
        <v>3</v>
      </c>
    </row>
    <row r="16" spans="1:16" x14ac:dyDescent="0.2">
      <c r="A16" s="95">
        <v>14</v>
      </c>
      <c r="B16" s="113" t="s">
        <v>199</v>
      </c>
      <c r="C16" s="112" t="s">
        <v>203</v>
      </c>
      <c r="D16" s="95"/>
      <c r="E16" s="95"/>
      <c r="F16" s="95"/>
      <c r="G16" s="95"/>
      <c r="H16" s="95">
        <f t="shared" si="0"/>
        <v>19</v>
      </c>
      <c r="I16" s="95">
        <v>2</v>
      </c>
      <c r="J16" s="95">
        <v>2</v>
      </c>
      <c r="K16" s="95">
        <v>3</v>
      </c>
      <c r="L16" s="95">
        <v>1</v>
      </c>
      <c r="M16" s="95">
        <v>2</v>
      </c>
      <c r="N16" s="95">
        <v>3</v>
      </c>
      <c r="O16" s="95">
        <v>3</v>
      </c>
      <c r="P16" s="95">
        <v>3</v>
      </c>
    </row>
    <row r="17" spans="1:16" x14ac:dyDescent="0.2">
      <c r="A17" s="95">
        <v>15</v>
      </c>
      <c r="B17" s="113" t="s">
        <v>204</v>
      </c>
      <c r="C17" s="112" t="s">
        <v>205</v>
      </c>
      <c r="D17" s="95"/>
      <c r="E17" s="95"/>
      <c r="F17" s="95"/>
      <c r="G17" s="95"/>
      <c r="H17" s="95">
        <f t="shared" si="0"/>
        <v>21</v>
      </c>
      <c r="I17" s="95">
        <v>3</v>
      </c>
      <c r="J17" s="95">
        <v>2</v>
      </c>
      <c r="K17" s="95">
        <v>3</v>
      </c>
      <c r="L17" s="95">
        <v>2</v>
      </c>
      <c r="M17" s="95">
        <v>3</v>
      </c>
      <c r="N17" s="95">
        <v>3</v>
      </c>
      <c r="O17" s="95">
        <v>2</v>
      </c>
      <c r="P17" s="95">
        <v>3</v>
      </c>
    </row>
    <row r="18" spans="1:16" x14ac:dyDescent="0.2">
      <c r="A18" s="95">
        <v>16</v>
      </c>
      <c r="B18" s="113" t="s">
        <v>204</v>
      </c>
      <c r="C18" s="112" t="s">
        <v>206</v>
      </c>
      <c r="D18" s="95"/>
      <c r="E18" s="95"/>
      <c r="F18" s="95"/>
      <c r="G18" s="95"/>
      <c r="H18" s="95">
        <f t="shared" si="0"/>
        <v>18</v>
      </c>
      <c r="I18" s="95">
        <v>2</v>
      </c>
      <c r="J18" s="95">
        <v>1</v>
      </c>
      <c r="K18" s="95">
        <v>2</v>
      </c>
      <c r="L18" s="95">
        <v>2</v>
      </c>
      <c r="M18" s="95">
        <v>2</v>
      </c>
      <c r="N18" s="95">
        <v>3</v>
      </c>
      <c r="O18" s="95">
        <v>3</v>
      </c>
      <c r="P18" s="95">
        <v>3</v>
      </c>
    </row>
    <row r="19" spans="1:16" x14ac:dyDescent="0.2">
      <c r="A19" s="95">
        <v>17</v>
      </c>
      <c r="B19" s="113" t="s">
        <v>204</v>
      </c>
      <c r="C19" s="112" t="s">
        <v>207</v>
      </c>
      <c r="D19" s="95"/>
      <c r="E19" s="95"/>
      <c r="F19" s="95"/>
      <c r="G19" s="95"/>
      <c r="H19" s="95">
        <f t="shared" si="0"/>
        <v>17</v>
      </c>
      <c r="I19" s="95">
        <v>1</v>
      </c>
      <c r="J19" s="95">
        <v>2</v>
      </c>
      <c r="K19" s="95">
        <v>3</v>
      </c>
      <c r="L19" s="95">
        <v>2</v>
      </c>
      <c r="M19" s="95">
        <v>2</v>
      </c>
      <c r="N19" s="95">
        <v>3</v>
      </c>
      <c r="O19" s="95">
        <v>2</v>
      </c>
      <c r="P19" s="95">
        <v>2</v>
      </c>
    </row>
    <row r="20" spans="1:16" ht="28.5" x14ac:dyDescent="0.2">
      <c r="A20" s="95">
        <v>18</v>
      </c>
      <c r="B20" s="113" t="s">
        <v>208</v>
      </c>
      <c r="C20" s="114" t="s">
        <v>209</v>
      </c>
      <c r="D20" s="95"/>
      <c r="E20" s="95"/>
      <c r="F20" s="95"/>
      <c r="G20" s="95"/>
      <c r="H20" s="95">
        <f t="shared" si="0"/>
        <v>18</v>
      </c>
      <c r="I20" s="95">
        <v>1</v>
      </c>
      <c r="J20" s="95">
        <v>2</v>
      </c>
      <c r="K20" s="95">
        <v>3</v>
      </c>
      <c r="L20" s="95">
        <v>3</v>
      </c>
      <c r="M20" s="95">
        <v>2</v>
      </c>
      <c r="N20" s="95">
        <v>3</v>
      </c>
      <c r="O20" s="95">
        <v>2</v>
      </c>
      <c r="P20" s="95">
        <v>2</v>
      </c>
    </row>
    <row r="21" spans="1:16" ht="28.5" x14ac:dyDescent="0.2">
      <c r="A21" s="95">
        <v>19</v>
      </c>
      <c r="B21" s="113" t="s">
        <v>210</v>
      </c>
      <c r="C21" s="112" t="s">
        <v>211</v>
      </c>
      <c r="D21" s="95"/>
      <c r="E21" s="95"/>
      <c r="F21" s="95"/>
      <c r="G21" s="95"/>
      <c r="H21" s="95">
        <f t="shared" si="0"/>
        <v>20</v>
      </c>
      <c r="I21" s="95">
        <v>2</v>
      </c>
      <c r="J21" s="95">
        <v>2</v>
      </c>
      <c r="K21" s="95">
        <v>2</v>
      </c>
      <c r="L21" s="95">
        <v>3</v>
      </c>
      <c r="M21" s="95">
        <v>2</v>
      </c>
      <c r="N21" s="95">
        <v>3</v>
      </c>
      <c r="O21" s="95">
        <v>3</v>
      </c>
      <c r="P21" s="95">
        <v>3</v>
      </c>
    </row>
    <row r="22" spans="1:16" ht="28.5" x14ac:dyDescent="0.2">
      <c r="A22" s="95">
        <v>20</v>
      </c>
      <c r="B22" s="111" t="s">
        <v>210</v>
      </c>
      <c r="C22" s="112" t="s">
        <v>212</v>
      </c>
      <c r="D22" s="95"/>
      <c r="E22" s="95"/>
      <c r="F22" s="95"/>
      <c r="G22" s="95"/>
      <c r="H22" s="95">
        <f t="shared" si="0"/>
        <v>19</v>
      </c>
      <c r="I22" s="95">
        <v>2</v>
      </c>
      <c r="J22" s="95">
        <v>2</v>
      </c>
      <c r="K22" s="95">
        <v>2</v>
      </c>
      <c r="L22" s="95">
        <v>2</v>
      </c>
      <c r="M22" s="95">
        <v>3</v>
      </c>
      <c r="N22" s="95">
        <v>2</v>
      </c>
      <c r="O22" s="95">
        <v>3</v>
      </c>
      <c r="P22" s="95">
        <v>3</v>
      </c>
    </row>
    <row r="24" spans="1:16" x14ac:dyDescent="0.2">
      <c r="G24" s="156"/>
      <c r="H24" s="156"/>
    </row>
    <row r="25" spans="1:16" ht="15" x14ac:dyDescent="0.2">
      <c r="B25" s="237" t="s">
        <v>213</v>
      </c>
      <c r="C25" s="237"/>
      <c r="D25" s="237"/>
    </row>
    <row r="26" spans="1:16" ht="15" x14ac:dyDescent="0.2">
      <c r="B26" s="164" t="s">
        <v>1013</v>
      </c>
      <c r="C26" s="164" t="s">
        <v>1014</v>
      </c>
      <c r="D26" s="164" t="s">
        <v>1015</v>
      </c>
    </row>
    <row r="27" spans="1:16" x14ac:dyDescent="0.2">
      <c r="B27" s="112" t="s">
        <v>182</v>
      </c>
      <c r="C27" s="112" t="s">
        <v>214</v>
      </c>
      <c r="D27" s="95">
        <f>SUM(P1:P22)</f>
        <v>49</v>
      </c>
    </row>
    <row r="28" spans="1:16" ht="28.5" x14ac:dyDescent="0.2">
      <c r="B28" s="112" t="s">
        <v>215</v>
      </c>
      <c r="C28" s="112" t="s">
        <v>216</v>
      </c>
      <c r="D28" s="95">
        <f>SUM(I1:I22)</f>
        <v>45</v>
      </c>
    </row>
    <row r="29" spans="1:16" ht="28.5" x14ac:dyDescent="0.2">
      <c r="B29" s="112" t="s">
        <v>176</v>
      </c>
      <c r="C29" s="112" t="s">
        <v>217</v>
      </c>
      <c r="D29" s="95">
        <f>SUM(J1:J22)</f>
        <v>42</v>
      </c>
    </row>
    <row r="30" spans="1:16" x14ac:dyDescent="0.2">
      <c r="B30" s="112" t="s">
        <v>177</v>
      </c>
      <c r="C30" s="112" t="s">
        <v>1016</v>
      </c>
      <c r="D30" s="95">
        <f>SUM(K1:K22)</f>
        <v>51</v>
      </c>
    </row>
    <row r="31" spans="1:16" x14ac:dyDescent="0.2">
      <c r="B31" s="112" t="s">
        <v>178</v>
      </c>
      <c r="C31" s="112" t="s">
        <v>218</v>
      </c>
      <c r="D31" s="95">
        <f>SUM(L1:L22)</f>
        <v>39</v>
      </c>
    </row>
    <row r="32" spans="1:16" x14ac:dyDescent="0.2">
      <c r="B32" s="112" t="s">
        <v>179</v>
      </c>
      <c r="C32" s="112" t="s">
        <v>219</v>
      </c>
      <c r="D32" s="95">
        <f>SUM(M1:M22)</f>
        <v>47</v>
      </c>
    </row>
    <row r="33" spans="2:4" x14ac:dyDescent="0.2">
      <c r="B33" s="112" t="s">
        <v>180</v>
      </c>
      <c r="C33" s="112" t="s">
        <v>220</v>
      </c>
      <c r="D33" s="95">
        <f>SUM(N1:N22)</f>
        <v>50</v>
      </c>
    </row>
    <row r="34" spans="2:4" x14ac:dyDescent="0.2">
      <c r="B34" s="112" t="s">
        <v>181</v>
      </c>
      <c r="C34" s="112" t="s">
        <v>221</v>
      </c>
      <c r="D34" s="95">
        <f>SUM(O1:O22)</f>
        <v>52</v>
      </c>
    </row>
  </sheetData>
  <mergeCells count="2">
    <mergeCell ref="A1:C1"/>
    <mergeCell ref="B25:D25"/>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0" tint="-0.249977111117893"/>
  </sheetPr>
  <dimension ref="B2:AA88"/>
  <sheetViews>
    <sheetView showGridLines="0" topLeftCell="A52" zoomScale="80" zoomScaleNormal="80" workbookViewId="0">
      <selection activeCell="G13" sqref="G8:H13"/>
    </sheetView>
  </sheetViews>
  <sheetFormatPr baseColWidth="10" defaultColWidth="11.42578125" defaultRowHeight="11.25" x14ac:dyDescent="0.2"/>
  <cols>
    <col min="1" max="2" width="3.140625" style="96" customWidth="1"/>
    <col min="3" max="3" width="3.140625" style="96" bestFit="1" customWidth="1"/>
    <col min="4" max="4" width="39" style="96" bestFit="1" customWidth="1"/>
    <col min="5" max="5" width="8.7109375" style="96" customWidth="1"/>
    <col min="6" max="6" width="10.140625" style="96" customWidth="1"/>
    <col min="7" max="7" width="10.85546875" style="96" customWidth="1"/>
    <col min="8" max="8" width="11.28515625" style="96" customWidth="1"/>
    <col min="9" max="9" width="23.42578125" style="96" customWidth="1"/>
    <col min="10" max="10" width="2.85546875" style="96" customWidth="1"/>
    <col min="11" max="11" width="2" style="96" customWidth="1"/>
    <col min="12" max="12" width="27.5703125" style="96" bestFit="1" customWidth="1"/>
    <col min="13" max="13" width="27.7109375" style="96" bestFit="1" customWidth="1"/>
    <col min="14" max="14" width="26.28515625" style="96" bestFit="1" customWidth="1"/>
    <col min="15" max="22" width="27" style="96" customWidth="1"/>
    <col min="23" max="34" width="11.42578125" style="96"/>
    <col min="35" max="35" width="37.140625" style="96" bestFit="1" customWidth="1"/>
    <col min="36" max="36" width="27.42578125" style="96" bestFit="1" customWidth="1"/>
    <col min="37" max="37" width="26.7109375" style="96" bestFit="1" customWidth="1"/>
    <col min="38" max="16384" width="11.42578125" style="96"/>
  </cols>
  <sheetData>
    <row r="2" spans="2:27" x14ac:dyDescent="0.2">
      <c r="D2" s="97"/>
    </row>
    <row r="3" spans="2:27" ht="23.25" x14ac:dyDescent="0.35">
      <c r="B3" s="238" t="s">
        <v>222</v>
      </c>
      <c r="C3" s="239"/>
      <c r="D3" s="239"/>
      <c r="E3" s="239"/>
      <c r="F3" s="239"/>
      <c r="G3" s="239"/>
      <c r="H3" s="239"/>
      <c r="I3" s="239"/>
      <c r="J3" s="239"/>
      <c r="K3" s="239"/>
      <c r="L3" s="239"/>
      <c r="M3" s="239"/>
      <c r="N3" s="239"/>
      <c r="O3" s="239"/>
      <c r="P3" s="239"/>
      <c r="Q3" s="239"/>
      <c r="R3" s="239"/>
      <c r="S3" s="239"/>
      <c r="T3" s="239"/>
      <c r="U3" s="239"/>
      <c r="V3" s="239"/>
      <c r="W3" s="239"/>
      <c r="X3" s="239"/>
      <c r="Y3" s="239"/>
      <c r="Z3" s="239"/>
      <c r="AA3" s="240"/>
    </row>
    <row r="4" spans="2:27" ht="20.25" x14ac:dyDescent="0.3">
      <c r="B4" s="241" t="s">
        <v>223</v>
      </c>
      <c r="C4" s="242"/>
      <c r="D4" s="242"/>
      <c r="E4" s="242"/>
      <c r="F4" s="242"/>
      <c r="G4" s="242"/>
      <c r="H4" s="242"/>
      <c r="I4" s="242"/>
      <c r="J4" s="242"/>
      <c r="K4" s="241" t="s">
        <v>224</v>
      </c>
      <c r="L4" s="242"/>
      <c r="M4" s="242"/>
      <c r="N4" s="242"/>
      <c r="O4" s="242"/>
      <c r="P4" s="242"/>
      <c r="Q4" s="242"/>
      <c r="R4" s="242"/>
      <c r="S4" s="242"/>
      <c r="T4" s="242"/>
      <c r="U4" s="242"/>
      <c r="V4" s="242"/>
      <c r="W4" s="242"/>
      <c r="X4" s="242"/>
      <c r="Y4" s="242"/>
      <c r="Z4" s="242"/>
      <c r="AA4" s="243"/>
    </row>
    <row r="5" spans="2:27" x14ac:dyDescent="0.2">
      <c r="B5" s="103"/>
      <c r="D5" s="97"/>
      <c r="K5" s="103"/>
      <c r="AA5" s="104"/>
    </row>
    <row r="6" spans="2:27" x14ac:dyDescent="0.2">
      <c r="B6" s="103"/>
      <c r="D6" s="105"/>
      <c r="K6" s="103"/>
      <c r="AA6" s="104"/>
    </row>
    <row r="7" spans="2:27" x14ac:dyDescent="0.2">
      <c r="B7" s="103"/>
      <c r="K7" s="103"/>
      <c r="AA7" s="104"/>
    </row>
    <row r="8" spans="2:27" ht="22.5" x14ac:dyDescent="0.2">
      <c r="B8" s="103"/>
      <c r="C8" s="98" t="s">
        <v>183</v>
      </c>
      <c r="D8" s="98" t="s">
        <v>225</v>
      </c>
      <c r="E8" s="99" t="s">
        <v>226</v>
      </c>
      <c r="F8" s="99" t="s">
        <v>227</v>
      </c>
      <c r="G8" s="99" t="s">
        <v>228</v>
      </c>
      <c r="H8" s="99" t="s">
        <v>229</v>
      </c>
      <c r="I8" s="110"/>
      <c r="K8" s="103"/>
      <c r="AA8" s="104"/>
    </row>
    <row r="9" spans="2:27" x14ac:dyDescent="0.2">
      <c r="B9" s="103"/>
      <c r="C9" s="100">
        <v>1</v>
      </c>
      <c r="D9" s="100" t="s">
        <v>230</v>
      </c>
      <c r="E9" s="101">
        <f>SUM('Autoevaluación desempeño'!H3:H5)</f>
        <v>52</v>
      </c>
      <c r="F9" s="101">
        <f>3*'Autoevaluación desempeño'!$G$2*8</f>
        <v>72</v>
      </c>
      <c r="G9" s="102">
        <f>E9/F9</f>
        <v>0.72222222222222221</v>
      </c>
      <c r="H9" s="102">
        <f>F9/F9</f>
        <v>1</v>
      </c>
      <c r="I9" s="110"/>
      <c r="J9" s="110"/>
      <c r="K9" s="103"/>
      <c r="L9" s="172" t="s">
        <v>231</v>
      </c>
      <c r="M9" s="177" t="s">
        <v>232</v>
      </c>
      <c r="N9" s="178" t="s">
        <v>233</v>
      </c>
      <c r="AA9" s="104"/>
    </row>
    <row r="10" spans="2:27" x14ac:dyDescent="0.2">
      <c r="B10" s="103"/>
      <c r="C10" s="100">
        <v>2</v>
      </c>
      <c r="D10" s="100" t="s">
        <v>234</v>
      </c>
      <c r="E10" s="101">
        <f>SUM('Autoevaluación desempeño'!H6:H7)</f>
        <v>37</v>
      </c>
      <c r="F10" s="101">
        <f>2*'Autoevaluación desempeño'!$G$2*8</f>
        <v>48</v>
      </c>
      <c r="G10" s="102">
        <f t="shared" ref="G10:G16" si="0">E10/F10</f>
        <v>0.77083333333333337</v>
      </c>
      <c r="H10" s="102">
        <f t="shared" ref="H10:H16" si="1">F10/F10</f>
        <v>1</v>
      </c>
      <c r="I10" s="110"/>
      <c r="J10" s="110"/>
      <c r="K10" s="103"/>
      <c r="L10" s="173" t="s">
        <v>235</v>
      </c>
      <c r="M10" s="168">
        <v>0.83333333333333337</v>
      </c>
      <c r="N10" s="169">
        <v>1</v>
      </c>
      <c r="AA10" s="104"/>
    </row>
    <row r="11" spans="2:27" x14ac:dyDescent="0.2">
      <c r="B11" s="103"/>
      <c r="C11" s="100">
        <v>3</v>
      </c>
      <c r="D11" s="100" t="s">
        <v>235</v>
      </c>
      <c r="E11" s="101">
        <f>SUM('Autoevaluación desempeño'!H8:H9)</f>
        <v>40</v>
      </c>
      <c r="F11" s="101">
        <f>2*'Autoevaluación desempeño'!$G$2*8</f>
        <v>48</v>
      </c>
      <c r="G11" s="102">
        <f t="shared" si="0"/>
        <v>0.83333333333333337</v>
      </c>
      <c r="H11" s="102">
        <f t="shared" si="1"/>
        <v>1</v>
      </c>
      <c r="I11" s="110"/>
      <c r="J11" s="110"/>
      <c r="K11" s="103"/>
      <c r="L11" s="174" t="s">
        <v>236</v>
      </c>
      <c r="M11" s="170">
        <v>0.77777777777777779</v>
      </c>
      <c r="N11" s="166">
        <v>1</v>
      </c>
      <c r="AA11" s="104"/>
    </row>
    <row r="12" spans="2:27" x14ac:dyDescent="0.2">
      <c r="B12" s="103"/>
      <c r="C12" s="100">
        <v>4</v>
      </c>
      <c r="D12" s="100" t="s">
        <v>237</v>
      </c>
      <c r="E12" s="101">
        <f>SUM('Autoevaluación desempeño'!H10:H12)</f>
        <v>57</v>
      </c>
      <c r="F12" s="101">
        <f>3*'Autoevaluación desempeño'!$G$2*8</f>
        <v>72</v>
      </c>
      <c r="G12" s="102">
        <f t="shared" si="0"/>
        <v>0.79166666666666663</v>
      </c>
      <c r="H12" s="102">
        <f t="shared" si="1"/>
        <v>1</v>
      </c>
      <c r="I12" s="110"/>
      <c r="J12" s="110"/>
      <c r="K12" s="103"/>
      <c r="L12" s="174" t="s">
        <v>234</v>
      </c>
      <c r="M12" s="170">
        <v>0.77083333333333337</v>
      </c>
      <c r="N12" s="166">
        <v>1</v>
      </c>
      <c r="AA12" s="104"/>
    </row>
    <row r="13" spans="2:27" x14ac:dyDescent="0.2">
      <c r="B13" s="103"/>
      <c r="C13" s="100">
        <v>5</v>
      </c>
      <c r="D13" s="100" t="s">
        <v>238</v>
      </c>
      <c r="E13" s="101">
        <f>SUM('Autoevaluación desempeño'!H13:H16)</f>
        <v>76</v>
      </c>
      <c r="F13" s="101">
        <f>4*'Autoevaluación desempeño'!$G$2*8</f>
        <v>96</v>
      </c>
      <c r="G13" s="102">
        <f t="shared" si="0"/>
        <v>0.79166666666666663</v>
      </c>
      <c r="H13" s="102">
        <f t="shared" si="1"/>
        <v>1</v>
      </c>
      <c r="I13" s="110"/>
      <c r="J13" s="110"/>
      <c r="K13" s="103"/>
      <c r="L13" s="174" t="s">
        <v>239</v>
      </c>
      <c r="M13" s="170">
        <v>0.8125</v>
      </c>
      <c r="N13" s="166">
        <v>1</v>
      </c>
      <c r="AA13" s="104"/>
    </row>
    <row r="14" spans="2:27" x14ac:dyDescent="0.2">
      <c r="B14" s="103"/>
      <c r="C14" s="100">
        <v>6</v>
      </c>
      <c r="D14" s="100" t="s">
        <v>236</v>
      </c>
      <c r="E14" s="101">
        <f>SUM('Autoevaluación desempeño'!H17:H19)</f>
        <v>56</v>
      </c>
      <c r="F14" s="101">
        <f>3*'Autoevaluación desempeño'!$G$2*8</f>
        <v>72</v>
      </c>
      <c r="G14" s="102">
        <f t="shared" si="0"/>
        <v>0.77777777777777779</v>
      </c>
      <c r="H14" s="102">
        <f t="shared" si="1"/>
        <v>1</v>
      </c>
      <c r="I14" s="110"/>
      <c r="J14" s="110"/>
      <c r="K14" s="103"/>
      <c r="L14" s="174" t="s">
        <v>230</v>
      </c>
      <c r="M14" s="170">
        <v>0.72222222222222221</v>
      </c>
      <c r="N14" s="166">
        <v>1</v>
      </c>
      <c r="AA14" s="104"/>
    </row>
    <row r="15" spans="2:27" x14ac:dyDescent="0.2">
      <c r="B15" s="103"/>
      <c r="C15" s="100">
        <v>7</v>
      </c>
      <c r="D15" s="100" t="s">
        <v>240</v>
      </c>
      <c r="E15" s="101">
        <f>'Autoevaluación desempeño'!H20</f>
        <v>18</v>
      </c>
      <c r="F15" s="101">
        <f>1*'Autoevaluación desempeño'!$G$2*8</f>
        <v>24</v>
      </c>
      <c r="G15" s="102">
        <f t="shared" si="0"/>
        <v>0.75</v>
      </c>
      <c r="H15" s="102">
        <f t="shared" si="1"/>
        <v>1</v>
      </c>
      <c r="I15" s="110"/>
      <c r="J15" s="110"/>
      <c r="K15" s="103"/>
      <c r="L15" s="174" t="s">
        <v>240</v>
      </c>
      <c r="M15" s="170">
        <v>0.75</v>
      </c>
      <c r="N15" s="166">
        <v>1</v>
      </c>
      <c r="AA15" s="104"/>
    </row>
    <row r="16" spans="2:27" x14ac:dyDescent="0.2">
      <c r="B16" s="103"/>
      <c r="C16" s="100">
        <v>8</v>
      </c>
      <c r="D16" s="100" t="s">
        <v>239</v>
      </c>
      <c r="E16" s="101">
        <f>SUM('Autoevaluación desempeño'!H21:H22)</f>
        <v>39</v>
      </c>
      <c r="F16" s="101">
        <f>2*'Autoevaluación desempeño'!$G$2*8</f>
        <v>48</v>
      </c>
      <c r="G16" s="102">
        <f t="shared" si="0"/>
        <v>0.8125</v>
      </c>
      <c r="H16" s="102">
        <f t="shared" si="1"/>
        <v>1</v>
      </c>
      <c r="I16" s="110"/>
      <c r="J16" s="110"/>
      <c r="K16" s="103"/>
      <c r="L16" s="174" t="s">
        <v>237</v>
      </c>
      <c r="M16" s="170">
        <v>0.79166666666666663</v>
      </c>
      <c r="N16" s="166">
        <v>1</v>
      </c>
      <c r="AA16" s="104"/>
    </row>
    <row r="17" spans="2:27" x14ac:dyDescent="0.2">
      <c r="B17" s="103"/>
      <c r="K17" s="103"/>
      <c r="L17" s="175" t="s">
        <v>238</v>
      </c>
      <c r="M17" s="170">
        <v>0.79166666666666663</v>
      </c>
      <c r="N17" s="166">
        <v>1</v>
      </c>
      <c r="AA17" s="104"/>
    </row>
    <row r="18" spans="2:27" x14ac:dyDescent="0.2">
      <c r="B18" s="103"/>
      <c r="K18" s="103"/>
      <c r="L18" s="176" t="s">
        <v>241</v>
      </c>
      <c r="M18" s="171">
        <v>6.2500000000000009</v>
      </c>
      <c r="N18" s="167">
        <v>8</v>
      </c>
      <c r="AA18" s="104"/>
    </row>
    <row r="19" spans="2:27" x14ac:dyDescent="0.2">
      <c r="B19" s="103"/>
      <c r="K19" s="103"/>
      <c r="L19" s="106"/>
      <c r="AA19" s="104"/>
    </row>
    <row r="20" spans="2:27" x14ac:dyDescent="0.2">
      <c r="B20" s="103"/>
      <c r="K20" s="103"/>
      <c r="L20" s="106"/>
      <c r="AA20" s="104"/>
    </row>
    <row r="21" spans="2:27" x14ac:dyDescent="0.2">
      <c r="B21" s="103"/>
      <c r="K21" s="103"/>
      <c r="AA21" s="104"/>
    </row>
    <row r="22" spans="2:27" x14ac:dyDescent="0.2">
      <c r="B22" s="103"/>
      <c r="K22" s="103"/>
      <c r="AA22" s="104"/>
    </row>
    <row r="23" spans="2:27" x14ac:dyDescent="0.2">
      <c r="B23" s="103"/>
      <c r="K23" s="103"/>
      <c r="AA23" s="104"/>
    </row>
    <row r="24" spans="2:27" x14ac:dyDescent="0.2">
      <c r="B24" s="103"/>
      <c r="K24" s="103"/>
      <c r="AA24" s="104"/>
    </row>
    <row r="25" spans="2:27" x14ac:dyDescent="0.2">
      <c r="B25" s="103"/>
      <c r="K25" s="103"/>
      <c r="AA25" s="104"/>
    </row>
    <row r="26" spans="2:27" x14ac:dyDescent="0.2">
      <c r="B26" s="103"/>
      <c r="K26" s="103"/>
      <c r="AA26" s="104"/>
    </row>
    <row r="27" spans="2:27" x14ac:dyDescent="0.2">
      <c r="B27" s="103"/>
      <c r="K27" s="103"/>
      <c r="AA27" s="104"/>
    </row>
    <row r="28" spans="2:27" x14ac:dyDescent="0.2">
      <c r="B28" s="103"/>
      <c r="K28" s="103"/>
      <c r="AA28" s="104"/>
    </row>
    <row r="29" spans="2:27" x14ac:dyDescent="0.2">
      <c r="B29" s="103"/>
      <c r="K29" s="103"/>
      <c r="AA29" s="104"/>
    </row>
    <row r="30" spans="2:27" x14ac:dyDescent="0.2">
      <c r="B30" s="103"/>
      <c r="K30" s="103"/>
      <c r="AA30" s="104"/>
    </row>
    <row r="31" spans="2:27" x14ac:dyDescent="0.2">
      <c r="B31" s="103"/>
      <c r="K31" s="103"/>
      <c r="AA31" s="104"/>
    </row>
    <row r="32" spans="2:27" x14ac:dyDescent="0.2">
      <c r="B32" s="103"/>
      <c r="K32" s="103"/>
      <c r="AA32" s="104"/>
    </row>
    <row r="33" spans="2:27" x14ac:dyDescent="0.2">
      <c r="B33" s="107"/>
      <c r="C33" s="108"/>
      <c r="D33" s="108"/>
      <c r="E33" s="108"/>
      <c r="F33" s="108"/>
      <c r="G33" s="108"/>
      <c r="H33" s="108"/>
      <c r="I33" s="108"/>
      <c r="J33" s="108"/>
      <c r="K33" s="107"/>
      <c r="L33" s="108"/>
      <c r="M33" s="108"/>
      <c r="N33" s="108"/>
      <c r="O33" s="108"/>
      <c r="P33" s="108"/>
      <c r="Q33" s="108"/>
      <c r="R33" s="108"/>
      <c r="S33" s="108"/>
      <c r="T33" s="108"/>
      <c r="U33" s="108"/>
      <c r="V33" s="108"/>
      <c r="W33" s="108"/>
      <c r="X33" s="108"/>
      <c r="Y33" s="108"/>
      <c r="Z33" s="108"/>
      <c r="AA33" s="109"/>
    </row>
    <row r="34" spans="2:27" x14ac:dyDescent="0.2">
      <c r="B34" s="161"/>
      <c r="C34" s="159"/>
      <c r="D34" s="159"/>
      <c r="E34" s="159"/>
      <c r="F34" s="159"/>
      <c r="G34" s="159"/>
      <c r="H34" s="159"/>
      <c r="I34" s="159"/>
      <c r="J34" s="159"/>
      <c r="K34" s="161"/>
      <c r="L34" s="159"/>
      <c r="M34" s="159"/>
      <c r="N34" s="159"/>
      <c r="O34" s="159"/>
      <c r="P34" s="159"/>
      <c r="Q34" s="159"/>
      <c r="R34" s="159"/>
      <c r="S34" s="159"/>
      <c r="T34" s="159"/>
      <c r="U34" s="159"/>
      <c r="V34" s="159"/>
      <c r="W34" s="159"/>
      <c r="X34" s="159"/>
      <c r="Y34" s="159"/>
      <c r="Z34" s="159"/>
      <c r="AA34" s="160"/>
    </row>
    <row r="35" spans="2:27" x14ac:dyDescent="0.2">
      <c r="B35" s="103"/>
      <c r="K35" s="103"/>
      <c r="AA35" s="104"/>
    </row>
    <row r="36" spans="2:27" x14ac:dyDescent="0.2">
      <c r="B36" s="103"/>
      <c r="K36" s="103"/>
      <c r="AA36" s="104"/>
    </row>
    <row r="37" spans="2:27" x14ac:dyDescent="0.2">
      <c r="B37" s="103"/>
      <c r="K37" s="103"/>
      <c r="AA37" s="104"/>
    </row>
    <row r="38" spans="2:27" ht="22.5" x14ac:dyDescent="0.2">
      <c r="B38" s="103"/>
      <c r="C38" s="98" t="s">
        <v>183</v>
      </c>
      <c r="D38" s="98" t="s">
        <v>225</v>
      </c>
      <c r="E38" s="99" t="s">
        <v>226</v>
      </c>
      <c r="F38" s="99" t="s">
        <v>227</v>
      </c>
      <c r="G38" s="99" t="s">
        <v>228</v>
      </c>
      <c r="H38" s="99" t="s">
        <v>229</v>
      </c>
      <c r="I38" s="99" t="s">
        <v>242</v>
      </c>
      <c r="K38" s="103"/>
      <c r="AA38" s="104"/>
    </row>
    <row r="39" spans="2:27" x14ac:dyDescent="0.2">
      <c r="B39" s="103"/>
      <c r="C39" s="100">
        <v>1</v>
      </c>
      <c r="D39" s="100" t="s">
        <v>230</v>
      </c>
      <c r="E39" s="101">
        <f>SUM('Autoevaluación desempeño'!I3:K5)</f>
        <v>21</v>
      </c>
      <c r="F39" s="101">
        <f>3*'Autoevaluación desempeño'!$G$2*3</f>
        <v>27</v>
      </c>
      <c r="G39" s="102">
        <f>E39/F39</f>
        <v>0.77777777777777779</v>
      </c>
      <c r="H39" s="102">
        <f>F39/F39</f>
        <v>1</v>
      </c>
      <c r="I39" s="102" t="s">
        <v>243</v>
      </c>
      <c r="K39" s="103"/>
      <c r="AA39" s="104"/>
    </row>
    <row r="40" spans="2:27" x14ac:dyDescent="0.2">
      <c r="B40" s="103"/>
      <c r="C40" s="100">
        <v>2</v>
      </c>
      <c r="D40" s="100" t="s">
        <v>234</v>
      </c>
      <c r="E40" s="101">
        <f>SUM('Autoevaluación desempeño'!I6:K7)</f>
        <v>14</v>
      </c>
      <c r="F40" s="101">
        <f>2*'Autoevaluación desempeño'!$G$2*3</f>
        <v>18</v>
      </c>
      <c r="G40" s="102">
        <f t="shared" ref="G40:G46" si="2">E40/F40</f>
        <v>0.77777777777777779</v>
      </c>
      <c r="H40" s="102">
        <f t="shared" ref="H40:H46" si="3">F40/F40</f>
        <v>1</v>
      </c>
      <c r="I40" s="102" t="s">
        <v>243</v>
      </c>
      <c r="K40" s="103"/>
      <c r="AA40" s="104"/>
    </row>
    <row r="41" spans="2:27" x14ac:dyDescent="0.2">
      <c r="B41" s="103"/>
      <c r="C41" s="100">
        <v>3</v>
      </c>
      <c r="D41" s="100" t="s">
        <v>235</v>
      </c>
      <c r="E41" s="101">
        <f>SUM('Autoevaluación desempeño'!I8:K9)</f>
        <v>16</v>
      </c>
      <c r="F41" s="101">
        <f>2*'Autoevaluación desempeño'!$G$2*3</f>
        <v>18</v>
      </c>
      <c r="G41" s="102">
        <f t="shared" si="2"/>
        <v>0.88888888888888884</v>
      </c>
      <c r="H41" s="102">
        <f t="shared" si="3"/>
        <v>1</v>
      </c>
      <c r="I41" s="102" t="s">
        <v>243</v>
      </c>
      <c r="K41" s="103"/>
      <c r="AA41" s="104"/>
    </row>
    <row r="42" spans="2:27" x14ac:dyDescent="0.2">
      <c r="B42" s="103"/>
      <c r="C42" s="100">
        <v>4</v>
      </c>
      <c r="D42" s="100" t="s">
        <v>237</v>
      </c>
      <c r="E42" s="101">
        <f>SUM('Autoevaluación desempeño'!I10:K12)</f>
        <v>21</v>
      </c>
      <c r="F42" s="101">
        <f>3*'Autoevaluación desempeño'!$G$2*3</f>
        <v>27</v>
      </c>
      <c r="G42" s="102">
        <f t="shared" si="2"/>
        <v>0.77777777777777779</v>
      </c>
      <c r="H42" s="102">
        <f t="shared" si="3"/>
        <v>1</v>
      </c>
      <c r="I42" s="102" t="s">
        <v>243</v>
      </c>
      <c r="K42" s="103"/>
      <c r="AA42" s="104"/>
    </row>
    <row r="43" spans="2:27" x14ac:dyDescent="0.2">
      <c r="B43" s="103"/>
      <c r="C43" s="100">
        <v>5</v>
      </c>
      <c r="D43" s="100" t="s">
        <v>238</v>
      </c>
      <c r="E43" s="101">
        <f>SUM('Autoevaluación desempeño'!I13:K16)</f>
        <v>29</v>
      </c>
      <c r="F43" s="101">
        <f>4*'Autoevaluación desempeño'!$G$2*3</f>
        <v>36</v>
      </c>
      <c r="G43" s="102">
        <f t="shared" si="2"/>
        <v>0.80555555555555558</v>
      </c>
      <c r="H43" s="102">
        <f t="shared" si="3"/>
        <v>1</v>
      </c>
      <c r="I43" s="102" t="s">
        <v>243</v>
      </c>
      <c r="K43" s="103"/>
      <c r="AA43" s="104"/>
    </row>
    <row r="44" spans="2:27" x14ac:dyDescent="0.2">
      <c r="B44" s="103"/>
      <c r="C44" s="100">
        <v>6</v>
      </c>
      <c r="D44" s="100" t="s">
        <v>236</v>
      </c>
      <c r="E44" s="101">
        <f>SUM('Autoevaluación desempeño'!I17:K19)</f>
        <v>19</v>
      </c>
      <c r="F44" s="101">
        <f>3*'Autoevaluación desempeño'!$G$2*3</f>
        <v>27</v>
      </c>
      <c r="G44" s="102">
        <f t="shared" si="2"/>
        <v>0.70370370370370372</v>
      </c>
      <c r="H44" s="102">
        <f t="shared" si="3"/>
        <v>1</v>
      </c>
      <c r="I44" s="102" t="s">
        <v>243</v>
      </c>
      <c r="K44" s="103"/>
      <c r="AA44" s="104"/>
    </row>
    <row r="45" spans="2:27" x14ac:dyDescent="0.2">
      <c r="B45" s="103"/>
      <c r="C45" s="100">
        <v>7</v>
      </c>
      <c r="D45" s="100" t="s">
        <v>240</v>
      </c>
      <c r="E45" s="101">
        <f>SUM('Autoevaluación desempeño'!I20:K20)</f>
        <v>6</v>
      </c>
      <c r="F45" s="101">
        <f>1*'Autoevaluación desempeño'!$G$2*3</f>
        <v>9</v>
      </c>
      <c r="G45" s="102">
        <f t="shared" si="2"/>
        <v>0.66666666666666663</v>
      </c>
      <c r="H45" s="102">
        <f t="shared" si="3"/>
        <v>1</v>
      </c>
      <c r="I45" s="102" t="s">
        <v>243</v>
      </c>
      <c r="K45" s="103"/>
      <c r="AA45" s="104"/>
    </row>
    <row r="46" spans="2:27" x14ac:dyDescent="0.2">
      <c r="B46" s="103"/>
      <c r="C46" s="100">
        <v>8</v>
      </c>
      <c r="D46" s="100" t="s">
        <v>239</v>
      </c>
      <c r="E46" s="101">
        <f>SUM('Autoevaluación desempeño'!I21:K22)</f>
        <v>12</v>
      </c>
      <c r="F46" s="101">
        <f>2*'Autoevaluación desempeño'!$G$2*3</f>
        <v>18</v>
      </c>
      <c r="G46" s="102">
        <f t="shared" si="2"/>
        <v>0.66666666666666663</v>
      </c>
      <c r="H46" s="102">
        <f t="shared" si="3"/>
        <v>1</v>
      </c>
      <c r="I46" s="102" t="s">
        <v>243</v>
      </c>
      <c r="K46" s="103"/>
      <c r="AA46" s="104"/>
    </row>
    <row r="47" spans="2:27" x14ac:dyDescent="0.2">
      <c r="B47" s="103"/>
      <c r="C47" s="100">
        <v>1</v>
      </c>
      <c r="D47" s="100" t="s">
        <v>230</v>
      </c>
      <c r="E47" s="101">
        <f>SUM('Autoevaluación desempeño'!L3:L5)</f>
        <v>6</v>
      </c>
      <c r="F47" s="101">
        <f>3*'Autoevaluación desempeño'!$G$2*1</f>
        <v>9</v>
      </c>
      <c r="G47" s="102">
        <f>E47/F47</f>
        <v>0.66666666666666663</v>
      </c>
      <c r="H47" s="102">
        <f>F47/F47</f>
        <v>1</v>
      </c>
      <c r="I47" s="102" t="s">
        <v>178</v>
      </c>
      <c r="K47" s="103"/>
      <c r="AA47" s="104"/>
    </row>
    <row r="48" spans="2:27" x14ac:dyDescent="0.2">
      <c r="B48" s="103"/>
      <c r="C48" s="100">
        <v>2</v>
      </c>
      <c r="D48" s="100" t="s">
        <v>234</v>
      </c>
      <c r="E48" s="101">
        <f>SUM('Autoevaluación desempeño'!L6:L7)</f>
        <v>4</v>
      </c>
      <c r="F48" s="101">
        <f>2*'Autoevaluación desempeño'!$G$2*1</f>
        <v>6</v>
      </c>
      <c r="G48" s="102">
        <f t="shared" ref="G48:G54" si="4">E48/F48</f>
        <v>0.66666666666666663</v>
      </c>
      <c r="H48" s="102">
        <f t="shared" ref="H48:H54" si="5">F48/F48</f>
        <v>1</v>
      </c>
      <c r="I48" s="102" t="s">
        <v>178</v>
      </c>
      <c r="K48" s="103"/>
      <c r="AA48" s="104"/>
    </row>
    <row r="49" spans="2:27" x14ac:dyDescent="0.2">
      <c r="B49" s="103"/>
      <c r="C49" s="100">
        <v>3</v>
      </c>
      <c r="D49" s="100" t="s">
        <v>235</v>
      </c>
      <c r="E49" s="101">
        <f>SUM('Autoevaluación desempeño'!L8:L9)</f>
        <v>4</v>
      </c>
      <c r="F49" s="101">
        <f>2*'Autoevaluación desempeño'!$G$2*1</f>
        <v>6</v>
      </c>
      <c r="G49" s="102">
        <f t="shared" si="4"/>
        <v>0.66666666666666663</v>
      </c>
      <c r="H49" s="102">
        <f t="shared" si="5"/>
        <v>1</v>
      </c>
      <c r="I49" s="102" t="s">
        <v>178</v>
      </c>
      <c r="K49" s="103"/>
      <c r="AA49" s="104"/>
    </row>
    <row r="50" spans="2:27" x14ac:dyDescent="0.2">
      <c r="B50" s="103"/>
      <c r="C50" s="100">
        <v>4</v>
      </c>
      <c r="D50" s="100" t="s">
        <v>237</v>
      </c>
      <c r="E50" s="101">
        <f>SUM('Autoevaluación desempeño'!L10:L12)</f>
        <v>5</v>
      </c>
      <c r="F50" s="101">
        <f>3*'Autoevaluación desempeño'!$G$2*1</f>
        <v>9</v>
      </c>
      <c r="G50" s="102">
        <f t="shared" si="4"/>
        <v>0.55555555555555558</v>
      </c>
      <c r="H50" s="102">
        <f t="shared" si="5"/>
        <v>1</v>
      </c>
      <c r="I50" s="102" t="s">
        <v>178</v>
      </c>
      <c r="K50" s="103"/>
      <c r="AA50" s="104"/>
    </row>
    <row r="51" spans="2:27" x14ac:dyDescent="0.2">
      <c r="B51" s="103"/>
      <c r="C51" s="100">
        <v>5</v>
      </c>
      <c r="D51" s="100" t="s">
        <v>238</v>
      </c>
      <c r="E51" s="101">
        <f>SUM('Autoevaluación desempeño'!L13:L16)</f>
        <v>6</v>
      </c>
      <c r="F51" s="101">
        <f>4*'Autoevaluación desempeño'!$G$2*1</f>
        <v>12</v>
      </c>
      <c r="G51" s="102">
        <f t="shared" si="4"/>
        <v>0.5</v>
      </c>
      <c r="H51" s="102">
        <f t="shared" si="5"/>
        <v>1</v>
      </c>
      <c r="I51" s="102" t="s">
        <v>178</v>
      </c>
      <c r="K51" s="103"/>
      <c r="AA51" s="104"/>
    </row>
    <row r="52" spans="2:27" x14ac:dyDescent="0.2">
      <c r="B52" s="103"/>
      <c r="C52" s="100">
        <v>6</v>
      </c>
      <c r="D52" s="100" t="s">
        <v>236</v>
      </c>
      <c r="E52" s="101">
        <f>SUM('Autoevaluación desempeño'!L17:L19)</f>
        <v>6</v>
      </c>
      <c r="F52" s="101">
        <f>3*'Autoevaluación desempeño'!$G$2*1</f>
        <v>9</v>
      </c>
      <c r="G52" s="102">
        <f t="shared" si="4"/>
        <v>0.66666666666666663</v>
      </c>
      <c r="H52" s="102">
        <f t="shared" si="5"/>
        <v>1</v>
      </c>
      <c r="I52" s="102" t="s">
        <v>178</v>
      </c>
      <c r="K52" s="103"/>
      <c r="AA52" s="104"/>
    </row>
    <row r="53" spans="2:27" x14ac:dyDescent="0.2">
      <c r="B53" s="103"/>
      <c r="C53" s="100">
        <v>7</v>
      </c>
      <c r="D53" s="100" t="s">
        <v>240</v>
      </c>
      <c r="E53" s="101">
        <f>SUM('Autoevaluación desempeño'!L20)</f>
        <v>3</v>
      </c>
      <c r="F53" s="101">
        <f>1*'Autoevaluación desempeño'!$G$2*1</f>
        <v>3</v>
      </c>
      <c r="G53" s="102">
        <f t="shared" si="4"/>
        <v>1</v>
      </c>
      <c r="H53" s="102">
        <f t="shared" si="5"/>
        <v>1</v>
      </c>
      <c r="I53" s="102" t="s">
        <v>178</v>
      </c>
      <c r="K53" s="103"/>
      <c r="AA53" s="104"/>
    </row>
    <row r="54" spans="2:27" x14ac:dyDescent="0.2">
      <c r="B54" s="103"/>
      <c r="C54" s="100">
        <v>8</v>
      </c>
      <c r="D54" s="100" t="s">
        <v>239</v>
      </c>
      <c r="E54" s="101">
        <f>SUM('Autoevaluación desempeño'!L21:L22)</f>
        <v>5</v>
      </c>
      <c r="F54" s="101">
        <f>2*'Autoevaluación desempeño'!$G$2*1</f>
        <v>6</v>
      </c>
      <c r="G54" s="102">
        <f t="shared" si="4"/>
        <v>0.83333333333333337</v>
      </c>
      <c r="H54" s="102">
        <f t="shared" si="5"/>
        <v>1</v>
      </c>
      <c r="I54" s="102" t="s">
        <v>178</v>
      </c>
      <c r="K54" s="103"/>
      <c r="AA54" s="104"/>
    </row>
    <row r="55" spans="2:27" x14ac:dyDescent="0.2">
      <c r="B55" s="103"/>
      <c r="C55" s="100">
        <v>1</v>
      </c>
      <c r="D55" s="100" t="s">
        <v>230</v>
      </c>
      <c r="E55" s="101">
        <f>SUM('Autoevaluación desempeño'!M3:M5)</f>
        <v>6</v>
      </c>
      <c r="F55" s="101">
        <f>3*'Autoevaluación desempeño'!$G$2*1</f>
        <v>9</v>
      </c>
      <c r="G55" s="102">
        <f>E55/F55</f>
        <v>0.66666666666666663</v>
      </c>
      <c r="H55" s="102">
        <f>F55/F55</f>
        <v>1</v>
      </c>
      <c r="I55" s="102" t="s">
        <v>179</v>
      </c>
      <c r="K55" s="103"/>
      <c r="AA55" s="104"/>
    </row>
    <row r="56" spans="2:27" x14ac:dyDescent="0.2">
      <c r="B56" s="103"/>
      <c r="C56" s="100">
        <v>2</v>
      </c>
      <c r="D56" s="100" t="s">
        <v>234</v>
      </c>
      <c r="E56" s="101">
        <f>SUM('Autoevaluación desempeño'!M6:M7)</f>
        <v>5</v>
      </c>
      <c r="F56" s="101">
        <f>2*'Autoevaluación desempeño'!$G$2*1</f>
        <v>6</v>
      </c>
      <c r="G56" s="102">
        <f t="shared" ref="G56:G62" si="6">E56/F56</f>
        <v>0.83333333333333337</v>
      </c>
      <c r="H56" s="102">
        <f t="shared" ref="H56:H62" si="7">F56/F56</f>
        <v>1</v>
      </c>
      <c r="I56" s="102" t="s">
        <v>179</v>
      </c>
      <c r="K56" s="103"/>
      <c r="AA56" s="104"/>
    </row>
    <row r="57" spans="2:27" x14ac:dyDescent="0.2">
      <c r="B57" s="103"/>
      <c r="C57" s="100">
        <v>3</v>
      </c>
      <c r="D57" s="100" t="s">
        <v>235</v>
      </c>
      <c r="E57" s="101">
        <f>SUM('Autoevaluación desempeño'!M8:M9)</f>
        <v>4</v>
      </c>
      <c r="F57" s="101">
        <f>2*'Autoevaluación desempeño'!$G$2*1</f>
        <v>6</v>
      </c>
      <c r="G57" s="102">
        <f t="shared" si="6"/>
        <v>0.66666666666666663</v>
      </c>
      <c r="H57" s="102">
        <f t="shared" si="7"/>
        <v>1</v>
      </c>
      <c r="I57" s="102" t="s">
        <v>179</v>
      </c>
      <c r="K57" s="103"/>
      <c r="AA57" s="104"/>
    </row>
    <row r="58" spans="2:27" x14ac:dyDescent="0.2">
      <c r="B58" s="103"/>
      <c r="C58" s="100">
        <v>4</v>
      </c>
      <c r="D58" s="100" t="s">
        <v>237</v>
      </c>
      <c r="E58" s="101">
        <f>SUM('Autoevaluación desempeño'!M10:M12)</f>
        <v>9</v>
      </c>
      <c r="F58" s="101">
        <f>3*'Autoevaluación desempeño'!$G$2*1</f>
        <v>9</v>
      </c>
      <c r="G58" s="102">
        <f t="shared" si="6"/>
        <v>1</v>
      </c>
      <c r="H58" s="102">
        <f t="shared" si="7"/>
        <v>1</v>
      </c>
      <c r="I58" s="102" t="s">
        <v>179</v>
      </c>
      <c r="K58" s="103"/>
      <c r="AA58" s="104"/>
    </row>
    <row r="59" spans="2:27" x14ac:dyDescent="0.2">
      <c r="B59" s="103"/>
      <c r="C59" s="100">
        <v>5</v>
      </c>
      <c r="D59" s="100" t="s">
        <v>238</v>
      </c>
      <c r="E59" s="101">
        <f>SUM('Autoevaluación desempeño'!M13:M16)</f>
        <v>9</v>
      </c>
      <c r="F59" s="101">
        <f>4*'Autoevaluación desempeño'!$G$2*1</f>
        <v>12</v>
      </c>
      <c r="G59" s="102">
        <f t="shared" si="6"/>
        <v>0.75</v>
      </c>
      <c r="H59" s="102">
        <f t="shared" si="7"/>
        <v>1</v>
      </c>
      <c r="I59" s="102" t="s">
        <v>179</v>
      </c>
      <c r="K59" s="103"/>
      <c r="AA59" s="104"/>
    </row>
    <row r="60" spans="2:27" x14ac:dyDescent="0.2">
      <c r="B60" s="103"/>
      <c r="C60" s="100">
        <v>6</v>
      </c>
      <c r="D60" s="100" t="s">
        <v>236</v>
      </c>
      <c r="E60" s="101">
        <f>SUM('Autoevaluación desempeño'!M17:M19)</f>
        <v>7</v>
      </c>
      <c r="F60" s="101">
        <f>3*'Autoevaluación desempeño'!$G$2*1</f>
        <v>9</v>
      </c>
      <c r="G60" s="102">
        <f t="shared" si="6"/>
        <v>0.77777777777777779</v>
      </c>
      <c r="H60" s="102">
        <f t="shared" si="7"/>
        <v>1</v>
      </c>
      <c r="I60" s="102" t="s">
        <v>179</v>
      </c>
      <c r="K60" s="103"/>
      <c r="AA60" s="104"/>
    </row>
    <row r="61" spans="2:27" x14ac:dyDescent="0.2">
      <c r="B61" s="103"/>
      <c r="C61" s="100">
        <v>7</v>
      </c>
      <c r="D61" s="100" t="s">
        <v>240</v>
      </c>
      <c r="E61" s="101">
        <f>SUM('Autoevaluación desempeño'!M20)</f>
        <v>2</v>
      </c>
      <c r="F61" s="101">
        <f>1*'Autoevaluación desempeño'!$G$2*1</f>
        <v>3</v>
      </c>
      <c r="G61" s="102">
        <f t="shared" si="6"/>
        <v>0.66666666666666663</v>
      </c>
      <c r="H61" s="102">
        <f t="shared" si="7"/>
        <v>1</v>
      </c>
      <c r="I61" s="102" t="s">
        <v>179</v>
      </c>
      <c r="K61" s="103"/>
      <c r="AA61" s="104"/>
    </row>
    <row r="62" spans="2:27" x14ac:dyDescent="0.2">
      <c r="B62" s="103"/>
      <c r="C62" s="100">
        <v>8</v>
      </c>
      <c r="D62" s="100" t="s">
        <v>239</v>
      </c>
      <c r="E62" s="101">
        <f>SUM('Autoevaluación desempeño'!M21:M22)</f>
        <v>5</v>
      </c>
      <c r="F62" s="101">
        <f>2*'Autoevaluación desempeño'!$G$2*1</f>
        <v>6</v>
      </c>
      <c r="G62" s="102">
        <f t="shared" si="6"/>
        <v>0.83333333333333337</v>
      </c>
      <c r="H62" s="102">
        <f t="shared" si="7"/>
        <v>1</v>
      </c>
      <c r="I62" s="102" t="s">
        <v>179</v>
      </c>
      <c r="K62" s="103"/>
      <c r="AA62" s="104"/>
    </row>
    <row r="63" spans="2:27" x14ac:dyDescent="0.2">
      <c r="B63" s="103"/>
      <c r="C63" s="100">
        <v>1</v>
      </c>
      <c r="D63" s="100" t="s">
        <v>230</v>
      </c>
      <c r="E63" s="101">
        <f>SUM('Autoevaluación desempeño'!N3:N5)</f>
        <v>6</v>
      </c>
      <c r="F63" s="101">
        <f>3*'Autoevaluación desempeño'!$G$2*1</f>
        <v>9</v>
      </c>
      <c r="G63" s="102">
        <f>E63/F63</f>
        <v>0.66666666666666663</v>
      </c>
      <c r="H63" s="102">
        <f>F63/F63</f>
        <v>1</v>
      </c>
      <c r="I63" s="102" t="s">
        <v>180</v>
      </c>
      <c r="K63" s="103"/>
      <c r="AA63" s="104"/>
    </row>
    <row r="64" spans="2:27" x14ac:dyDescent="0.2">
      <c r="B64" s="103"/>
      <c r="C64" s="100">
        <v>2</v>
      </c>
      <c r="D64" s="100" t="s">
        <v>234</v>
      </c>
      <c r="E64" s="101">
        <f>SUM('Autoevaluación desempeño'!N6:N7)</f>
        <v>5</v>
      </c>
      <c r="F64" s="101">
        <f>2*'Autoevaluación desempeño'!$G$2*1</f>
        <v>6</v>
      </c>
      <c r="G64" s="102">
        <f t="shared" ref="G64:G70" si="8">E64/F64</f>
        <v>0.83333333333333337</v>
      </c>
      <c r="H64" s="102">
        <f t="shared" ref="H64:H70" si="9">F64/F64</f>
        <v>1</v>
      </c>
      <c r="I64" s="102" t="s">
        <v>180</v>
      </c>
      <c r="K64" s="103"/>
      <c r="AA64" s="104"/>
    </row>
    <row r="65" spans="2:27" x14ac:dyDescent="0.2">
      <c r="B65" s="103"/>
      <c r="C65" s="100">
        <v>3</v>
      </c>
      <c r="D65" s="100" t="s">
        <v>235</v>
      </c>
      <c r="E65" s="101">
        <f>SUM('Autoevaluación desempeño'!N8:N9)</f>
        <v>4</v>
      </c>
      <c r="F65" s="101">
        <f>2*'Autoevaluación desempeño'!$G$2*1</f>
        <v>6</v>
      </c>
      <c r="G65" s="102">
        <f t="shared" si="8"/>
        <v>0.66666666666666663</v>
      </c>
      <c r="H65" s="102">
        <f t="shared" si="9"/>
        <v>1</v>
      </c>
      <c r="I65" s="102" t="s">
        <v>180</v>
      </c>
      <c r="K65" s="103"/>
      <c r="AA65" s="104"/>
    </row>
    <row r="66" spans="2:27" x14ac:dyDescent="0.2">
      <c r="B66" s="103"/>
      <c r="C66" s="100">
        <v>4</v>
      </c>
      <c r="D66" s="100" t="s">
        <v>237</v>
      </c>
      <c r="E66" s="101">
        <f>SUM('Autoevaluación desempeño'!N10:N12)</f>
        <v>7</v>
      </c>
      <c r="F66" s="101">
        <f>3*'Autoevaluación desempeño'!$G$2*1</f>
        <v>9</v>
      </c>
      <c r="G66" s="102">
        <f t="shared" si="8"/>
        <v>0.77777777777777779</v>
      </c>
      <c r="H66" s="102">
        <f t="shared" si="9"/>
        <v>1</v>
      </c>
      <c r="I66" s="102" t="s">
        <v>180</v>
      </c>
      <c r="K66" s="103"/>
      <c r="AA66" s="104"/>
    </row>
    <row r="67" spans="2:27" x14ac:dyDescent="0.2">
      <c r="B67" s="103"/>
      <c r="C67" s="100">
        <v>5</v>
      </c>
      <c r="D67" s="100" t="s">
        <v>238</v>
      </c>
      <c r="E67" s="101">
        <f>SUM('Autoevaluación desempeño'!N13:N16)</f>
        <v>11</v>
      </c>
      <c r="F67" s="101">
        <f>4*'Autoevaluación desempeño'!$G$2*1</f>
        <v>12</v>
      </c>
      <c r="G67" s="102">
        <f t="shared" si="8"/>
        <v>0.91666666666666663</v>
      </c>
      <c r="H67" s="102">
        <f t="shared" si="9"/>
        <v>1</v>
      </c>
      <c r="I67" s="102" t="s">
        <v>180</v>
      </c>
      <c r="K67" s="103"/>
      <c r="AA67" s="104"/>
    </row>
    <row r="68" spans="2:27" x14ac:dyDescent="0.2">
      <c r="B68" s="103"/>
      <c r="C68" s="100">
        <v>6</v>
      </c>
      <c r="D68" s="100" t="s">
        <v>236</v>
      </c>
      <c r="E68" s="101">
        <f>SUM('Autoevaluación desempeño'!N17:N19)</f>
        <v>9</v>
      </c>
      <c r="F68" s="101">
        <f>3*'Autoevaluación desempeño'!$G$2*1</f>
        <v>9</v>
      </c>
      <c r="G68" s="102">
        <f t="shared" si="8"/>
        <v>1</v>
      </c>
      <c r="H68" s="102">
        <f t="shared" si="9"/>
        <v>1</v>
      </c>
      <c r="I68" s="102" t="s">
        <v>180</v>
      </c>
      <c r="K68" s="103"/>
      <c r="AA68" s="104"/>
    </row>
    <row r="69" spans="2:27" x14ac:dyDescent="0.2">
      <c r="B69" s="103"/>
      <c r="C69" s="100">
        <v>7</v>
      </c>
      <c r="D69" s="100" t="s">
        <v>240</v>
      </c>
      <c r="E69" s="101">
        <f>SUM('Autoevaluación desempeño'!N20)</f>
        <v>3</v>
      </c>
      <c r="F69" s="101">
        <f>1*'Autoevaluación desempeño'!$G$2*1</f>
        <v>3</v>
      </c>
      <c r="G69" s="102">
        <f t="shared" si="8"/>
        <v>1</v>
      </c>
      <c r="H69" s="102">
        <f t="shared" si="9"/>
        <v>1</v>
      </c>
      <c r="I69" s="102" t="s">
        <v>180</v>
      </c>
      <c r="K69" s="103"/>
      <c r="AA69" s="104"/>
    </row>
    <row r="70" spans="2:27" x14ac:dyDescent="0.2">
      <c r="B70" s="103"/>
      <c r="C70" s="100">
        <v>8</v>
      </c>
      <c r="D70" s="100" t="s">
        <v>239</v>
      </c>
      <c r="E70" s="101">
        <f>SUM('Autoevaluación desempeño'!N21:N22)</f>
        <v>5</v>
      </c>
      <c r="F70" s="101">
        <f>2*'Autoevaluación desempeño'!$G$2*1</f>
        <v>6</v>
      </c>
      <c r="G70" s="102">
        <f t="shared" si="8"/>
        <v>0.83333333333333337</v>
      </c>
      <c r="H70" s="102">
        <f t="shared" si="9"/>
        <v>1</v>
      </c>
      <c r="I70" s="102" t="s">
        <v>180</v>
      </c>
      <c r="K70" s="103"/>
      <c r="AA70" s="104"/>
    </row>
    <row r="71" spans="2:27" x14ac:dyDescent="0.2">
      <c r="B71" s="103"/>
      <c r="C71" s="100">
        <v>1</v>
      </c>
      <c r="D71" s="100" t="s">
        <v>230</v>
      </c>
      <c r="E71" s="101">
        <f>SUM('Autoevaluación desempeño'!O3:O5)</f>
        <v>7</v>
      </c>
      <c r="F71" s="101">
        <f>3*'Autoevaluación desempeño'!$G$2*1</f>
        <v>9</v>
      </c>
      <c r="G71" s="102">
        <f>E71/F71</f>
        <v>0.77777777777777779</v>
      </c>
      <c r="H71" s="102">
        <f>F71/F71</f>
        <v>1</v>
      </c>
      <c r="I71" s="102" t="s">
        <v>181</v>
      </c>
      <c r="K71" s="103"/>
      <c r="AA71" s="104"/>
    </row>
    <row r="72" spans="2:27" x14ac:dyDescent="0.2">
      <c r="B72" s="103"/>
      <c r="C72" s="100">
        <v>2</v>
      </c>
      <c r="D72" s="100" t="s">
        <v>234</v>
      </c>
      <c r="E72" s="101">
        <f>SUM('Autoevaluación desempeño'!O6:O7)</f>
        <v>5</v>
      </c>
      <c r="F72" s="101">
        <f>2*'Autoevaluación desempeño'!$G$2*1</f>
        <v>6</v>
      </c>
      <c r="G72" s="102">
        <f t="shared" ref="G72:G78" si="10">E72/F72</f>
        <v>0.83333333333333337</v>
      </c>
      <c r="H72" s="102">
        <f t="shared" ref="H72:H78" si="11">F72/F72</f>
        <v>1</v>
      </c>
      <c r="I72" s="102" t="s">
        <v>181</v>
      </c>
      <c r="K72" s="103"/>
      <c r="AA72" s="104"/>
    </row>
    <row r="73" spans="2:27" x14ac:dyDescent="0.2">
      <c r="B73" s="103"/>
      <c r="C73" s="100">
        <v>3</v>
      </c>
      <c r="D73" s="100" t="s">
        <v>235</v>
      </c>
      <c r="E73" s="101">
        <f>SUM('Autoevaluación desempeño'!O8:O9)</f>
        <v>6</v>
      </c>
      <c r="F73" s="101">
        <f>2*'Autoevaluación desempeño'!$G$2*1</f>
        <v>6</v>
      </c>
      <c r="G73" s="102">
        <f t="shared" si="10"/>
        <v>1</v>
      </c>
      <c r="H73" s="102">
        <f t="shared" si="11"/>
        <v>1</v>
      </c>
      <c r="I73" s="102" t="s">
        <v>181</v>
      </c>
      <c r="K73" s="103"/>
      <c r="AA73" s="104"/>
    </row>
    <row r="74" spans="2:27" x14ac:dyDescent="0.2">
      <c r="B74" s="103"/>
      <c r="C74" s="100">
        <v>4</v>
      </c>
      <c r="D74" s="100" t="s">
        <v>237</v>
      </c>
      <c r="E74" s="101">
        <f>SUM('Autoevaluación desempeño'!O10:O12)</f>
        <v>8</v>
      </c>
      <c r="F74" s="101">
        <f>3*'Autoevaluación desempeño'!$G$2*1</f>
        <v>9</v>
      </c>
      <c r="G74" s="102">
        <f t="shared" si="10"/>
        <v>0.88888888888888884</v>
      </c>
      <c r="H74" s="102">
        <f t="shared" si="11"/>
        <v>1</v>
      </c>
      <c r="I74" s="102" t="s">
        <v>181</v>
      </c>
      <c r="K74" s="103"/>
      <c r="AA74" s="104"/>
    </row>
    <row r="75" spans="2:27" x14ac:dyDescent="0.2">
      <c r="B75" s="103"/>
      <c r="C75" s="100">
        <v>5</v>
      </c>
      <c r="D75" s="100" t="s">
        <v>238</v>
      </c>
      <c r="E75" s="101">
        <f>SUM('Autoevaluación desempeño'!O13:O16)</f>
        <v>11</v>
      </c>
      <c r="F75" s="101">
        <f>4*'Autoevaluación desempeño'!$G$2*1</f>
        <v>12</v>
      </c>
      <c r="G75" s="102">
        <f t="shared" si="10"/>
        <v>0.91666666666666663</v>
      </c>
      <c r="H75" s="102">
        <f t="shared" si="11"/>
        <v>1</v>
      </c>
      <c r="I75" s="102" t="s">
        <v>181</v>
      </c>
      <c r="K75" s="103"/>
      <c r="AA75" s="104"/>
    </row>
    <row r="76" spans="2:27" x14ac:dyDescent="0.2">
      <c r="B76" s="103"/>
      <c r="C76" s="100">
        <v>6</v>
      </c>
      <c r="D76" s="100" t="s">
        <v>236</v>
      </c>
      <c r="E76" s="101">
        <f>SUM('Autoevaluación desempeño'!O17:O19)</f>
        <v>7</v>
      </c>
      <c r="F76" s="101">
        <f>3*'Autoevaluación desempeño'!$G$2*1</f>
        <v>9</v>
      </c>
      <c r="G76" s="102">
        <f t="shared" si="10"/>
        <v>0.77777777777777779</v>
      </c>
      <c r="H76" s="102">
        <f t="shared" si="11"/>
        <v>1</v>
      </c>
      <c r="I76" s="102" t="s">
        <v>181</v>
      </c>
      <c r="K76" s="103"/>
      <c r="AA76" s="104"/>
    </row>
    <row r="77" spans="2:27" x14ac:dyDescent="0.2">
      <c r="B77" s="103"/>
      <c r="C77" s="100">
        <v>7</v>
      </c>
      <c r="D77" s="100" t="s">
        <v>240</v>
      </c>
      <c r="E77" s="101">
        <f>'Autoevaluación desempeño'!$O$20</f>
        <v>2</v>
      </c>
      <c r="F77" s="101">
        <f>1*'Autoevaluación desempeño'!$G$2*1</f>
        <v>3</v>
      </c>
      <c r="G77" s="102">
        <f t="shared" si="10"/>
        <v>0.66666666666666663</v>
      </c>
      <c r="H77" s="102">
        <f t="shared" si="11"/>
        <v>1</v>
      </c>
      <c r="I77" s="102" t="s">
        <v>181</v>
      </c>
      <c r="K77" s="103"/>
      <c r="AA77" s="104"/>
    </row>
    <row r="78" spans="2:27" x14ac:dyDescent="0.2">
      <c r="B78" s="103"/>
      <c r="C78" s="100">
        <v>8</v>
      </c>
      <c r="D78" s="100" t="s">
        <v>239</v>
      </c>
      <c r="E78" s="101">
        <f>SUM('Autoevaluación desempeño'!O21:O22)</f>
        <v>6</v>
      </c>
      <c r="F78" s="101">
        <f>2*'Autoevaluación desempeño'!$G$2*1</f>
        <v>6</v>
      </c>
      <c r="G78" s="102">
        <f t="shared" si="10"/>
        <v>1</v>
      </c>
      <c r="H78" s="102">
        <f t="shared" si="11"/>
        <v>1</v>
      </c>
      <c r="I78" s="102" t="s">
        <v>181</v>
      </c>
      <c r="K78" s="103"/>
      <c r="AA78" s="104"/>
    </row>
    <row r="79" spans="2:27" x14ac:dyDescent="0.2">
      <c r="B79" s="103"/>
      <c r="C79" s="100">
        <v>1</v>
      </c>
      <c r="D79" s="100" t="s">
        <v>230</v>
      </c>
      <c r="E79" s="101">
        <f>SUM('Autoevaluación desempeño'!P3:P5)</f>
        <v>6</v>
      </c>
      <c r="F79" s="101">
        <f>3*'Autoevaluación desempeño'!$G$2*1</f>
        <v>9</v>
      </c>
      <c r="G79" s="102">
        <f>E79/F79</f>
        <v>0.66666666666666663</v>
      </c>
      <c r="H79" s="102">
        <f>F79/F79</f>
        <v>1</v>
      </c>
      <c r="I79" s="102" t="s">
        <v>182</v>
      </c>
      <c r="K79" s="103"/>
      <c r="AA79" s="104"/>
    </row>
    <row r="80" spans="2:27" x14ac:dyDescent="0.2">
      <c r="B80" s="103"/>
      <c r="C80" s="100">
        <v>2</v>
      </c>
      <c r="D80" s="100" t="s">
        <v>234</v>
      </c>
      <c r="E80" s="101">
        <f>SUM('Autoevaluación desempeño'!P6:P7)</f>
        <v>4</v>
      </c>
      <c r="F80" s="101">
        <f>2*'Autoevaluación desempeño'!$G$2*1</f>
        <v>6</v>
      </c>
      <c r="G80" s="102">
        <f t="shared" ref="G80:G86" si="12">E80/F80</f>
        <v>0.66666666666666663</v>
      </c>
      <c r="H80" s="102">
        <f t="shared" ref="H80:H86" si="13">F80/F80</f>
        <v>1</v>
      </c>
      <c r="I80" s="102" t="s">
        <v>182</v>
      </c>
      <c r="K80" s="103"/>
      <c r="AA80" s="104"/>
    </row>
    <row r="81" spans="2:27" x14ac:dyDescent="0.2">
      <c r="B81" s="103"/>
      <c r="C81" s="100">
        <v>3</v>
      </c>
      <c r="D81" s="100" t="s">
        <v>235</v>
      </c>
      <c r="E81" s="101">
        <f>SUM('Autoevaluación desempeño'!P8:P9)</f>
        <v>6</v>
      </c>
      <c r="F81" s="101">
        <f>2*'Autoevaluación desempeño'!$G$2*1</f>
        <v>6</v>
      </c>
      <c r="G81" s="102">
        <f t="shared" si="12"/>
        <v>1</v>
      </c>
      <c r="H81" s="102">
        <f t="shared" si="13"/>
        <v>1</v>
      </c>
      <c r="I81" s="102" t="s">
        <v>182</v>
      </c>
      <c r="K81" s="103"/>
      <c r="AA81" s="104"/>
    </row>
    <row r="82" spans="2:27" x14ac:dyDescent="0.2">
      <c r="B82" s="103"/>
      <c r="C82" s="100">
        <v>4</v>
      </c>
      <c r="D82" s="100" t="s">
        <v>237</v>
      </c>
      <c r="E82" s="101">
        <f>SUM('Autoevaluación desempeño'!P10:P12)</f>
        <v>7</v>
      </c>
      <c r="F82" s="101">
        <f>3*'Autoevaluación desempeño'!$G$2*1</f>
        <v>9</v>
      </c>
      <c r="G82" s="102">
        <f t="shared" si="12"/>
        <v>0.77777777777777779</v>
      </c>
      <c r="H82" s="102">
        <f t="shared" si="13"/>
        <v>1</v>
      </c>
      <c r="I82" s="102" t="s">
        <v>182</v>
      </c>
      <c r="K82" s="103"/>
      <c r="AA82" s="104"/>
    </row>
    <row r="83" spans="2:27" x14ac:dyDescent="0.2">
      <c r="B83" s="103"/>
      <c r="C83" s="100">
        <v>5</v>
      </c>
      <c r="D83" s="100" t="s">
        <v>238</v>
      </c>
      <c r="E83" s="101">
        <f>SUM('Autoevaluación desempeño'!P13:P16)</f>
        <v>10</v>
      </c>
      <c r="F83" s="101">
        <f>4*'Autoevaluación desempeño'!$G$2*1</f>
        <v>12</v>
      </c>
      <c r="G83" s="102">
        <f t="shared" si="12"/>
        <v>0.83333333333333337</v>
      </c>
      <c r="H83" s="102">
        <f t="shared" si="13"/>
        <v>1</v>
      </c>
      <c r="I83" s="102" t="s">
        <v>182</v>
      </c>
      <c r="K83" s="103"/>
      <c r="AA83" s="104"/>
    </row>
    <row r="84" spans="2:27" x14ac:dyDescent="0.2">
      <c r="B84" s="103"/>
      <c r="C84" s="100">
        <v>6</v>
      </c>
      <c r="D84" s="100" t="s">
        <v>236</v>
      </c>
      <c r="E84" s="101">
        <f>SUM('Autoevaluación desempeño'!P17:P19)</f>
        <v>8</v>
      </c>
      <c r="F84" s="101">
        <f>3*'Autoevaluación desempeño'!$G$2*1</f>
        <v>9</v>
      </c>
      <c r="G84" s="102">
        <f t="shared" si="12"/>
        <v>0.88888888888888884</v>
      </c>
      <c r="H84" s="102">
        <f t="shared" si="13"/>
        <v>1</v>
      </c>
      <c r="I84" s="102" t="s">
        <v>182</v>
      </c>
      <c r="K84" s="103"/>
      <c r="AA84" s="104"/>
    </row>
    <row r="85" spans="2:27" x14ac:dyDescent="0.2">
      <c r="B85" s="103"/>
      <c r="C85" s="100">
        <v>7</v>
      </c>
      <c r="D85" s="100" t="s">
        <v>240</v>
      </c>
      <c r="E85" s="101">
        <f>'Autoevaluación desempeño'!P20</f>
        <v>2</v>
      </c>
      <c r="F85" s="101">
        <f>1*'Autoevaluación desempeño'!$G$2*1</f>
        <v>3</v>
      </c>
      <c r="G85" s="102">
        <f t="shared" si="12"/>
        <v>0.66666666666666663</v>
      </c>
      <c r="H85" s="102">
        <f t="shared" si="13"/>
        <v>1</v>
      </c>
      <c r="I85" s="102" t="s">
        <v>182</v>
      </c>
      <c r="K85" s="103"/>
      <c r="AA85" s="104"/>
    </row>
    <row r="86" spans="2:27" x14ac:dyDescent="0.2">
      <c r="B86" s="103"/>
      <c r="C86" s="100">
        <v>8</v>
      </c>
      <c r="D86" s="100" t="s">
        <v>239</v>
      </c>
      <c r="E86" s="101">
        <f>SUM('Autoevaluación desempeño'!P21:P22)</f>
        <v>6</v>
      </c>
      <c r="F86" s="101">
        <f>2*'Autoevaluación desempeño'!$G$2*1</f>
        <v>6</v>
      </c>
      <c r="G86" s="102">
        <f t="shared" si="12"/>
        <v>1</v>
      </c>
      <c r="H86" s="102">
        <f t="shared" si="13"/>
        <v>1</v>
      </c>
      <c r="I86" s="102" t="s">
        <v>182</v>
      </c>
      <c r="K86" s="103"/>
      <c r="AA86" s="104"/>
    </row>
    <row r="87" spans="2:27" x14ac:dyDescent="0.2">
      <c r="B87" s="103"/>
      <c r="K87" s="103"/>
      <c r="AA87" s="104"/>
    </row>
    <row r="88" spans="2:27" x14ac:dyDescent="0.2">
      <c r="B88" s="107"/>
      <c r="C88" s="108"/>
      <c r="D88" s="108"/>
      <c r="E88" s="108"/>
      <c r="F88" s="108"/>
      <c r="G88" s="108"/>
      <c r="H88" s="108"/>
      <c r="I88" s="108"/>
      <c r="J88" s="108"/>
      <c r="K88" s="107"/>
      <c r="L88" s="108"/>
      <c r="M88" s="108"/>
      <c r="N88" s="108"/>
      <c r="O88" s="108"/>
      <c r="P88" s="108"/>
      <c r="Q88" s="108"/>
      <c r="R88" s="108"/>
      <c r="S88" s="108"/>
      <c r="T88" s="108"/>
      <c r="U88" s="108"/>
      <c r="V88" s="108"/>
      <c r="W88" s="108"/>
      <c r="X88" s="108"/>
      <c r="Y88" s="108"/>
      <c r="Z88" s="108"/>
      <c r="AA88" s="109"/>
    </row>
  </sheetData>
  <mergeCells count="3">
    <mergeCell ref="B3:AA3"/>
    <mergeCell ref="B4:J4"/>
    <mergeCell ref="K4:AA4"/>
  </mergeCells>
  <phoneticPr fontId="15" type="noConversion"/>
  <pageMargins left="0.7" right="0.7" top="0.75" bottom="0.75" header="0.3" footer="0.3"/>
  <pageSetup orientation="portrait" r:id="rId2"/>
  <ignoredErrors>
    <ignoredError sqref="F43:F53 H55 F61:H62 H58 H57 H56 H59 H60 F63:F70 F71:F75 F79:F83 F13" formula="1"/>
    <ignoredError sqref="E45 E47:E54 E55:E62" formulaRange="1"/>
    <ignoredError sqref="G58 G57 G56 G55 G59 F60:G60 F59 F55 F56 F57 F58" formula="1" formulaRange="1"/>
  </ignoredErrors>
  <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0" tint="-0.34998626667073579"/>
  </sheetPr>
  <dimension ref="A1:BA66"/>
  <sheetViews>
    <sheetView showGridLines="0" zoomScale="20" zoomScaleNormal="20" workbookViewId="0">
      <pane ySplit="1" topLeftCell="A2" activePane="bottomLeft" state="frozen"/>
      <selection pane="bottomLeft" activeCell="B2" sqref="B2:B66"/>
    </sheetView>
  </sheetViews>
  <sheetFormatPr baseColWidth="10" defaultColWidth="11.42578125" defaultRowHeight="15" x14ac:dyDescent="0.25"/>
  <cols>
    <col min="1" max="1" width="8.7109375" bestFit="1" customWidth="1"/>
    <col min="2" max="2" width="64.85546875" style="1" customWidth="1"/>
    <col min="3" max="9" width="8.140625" customWidth="1"/>
    <col min="10" max="10" width="7" customWidth="1"/>
    <col min="11" max="11" width="8.140625" customWidth="1"/>
    <col min="12" max="12" width="10" customWidth="1"/>
    <col min="13" max="13" width="8.140625" customWidth="1"/>
    <col min="14" max="53" width="11.42578125" customWidth="1"/>
  </cols>
  <sheetData>
    <row r="1" spans="1:53" ht="186.75" customHeight="1" x14ac:dyDescent="0.25">
      <c r="A1" s="89" t="s">
        <v>0</v>
      </c>
      <c r="B1" s="90" t="s">
        <v>1</v>
      </c>
      <c r="C1" s="62" t="s">
        <v>2</v>
      </c>
      <c r="D1" s="62" t="s">
        <v>3</v>
      </c>
      <c r="E1" s="62" t="s">
        <v>4</v>
      </c>
      <c r="F1" s="62" t="s">
        <v>5</v>
      </c>
      <c r="G1" s="62" t="s">
        <v>6</v>
      </c>
      <c r="H1" s="62" t="s">
        <v>7</v>
      </c>
      <c r="I1" s="62" t="s">
        <v>8</v>
      </c>
      <c r="J1" s="87" t="s">
        <v>270</v>
      </c>
      <c r="K1" s="88" t="s">
        <v>271</v>
      </c>
      <c r="L1" s="88" t="s">
        <v>272</v>
      </c>
      <c r="M1" s="87" t="s">
        <v>273</v>
      </c>
      <c r="N1" s="91" t="s">
        <v>175</v>
      </c>
      <c r="O1" s="126" t="s">
        <v>274</v>
      </c>
      <c r="P1" s="127" t="s">
        <v>275</v>
      </c>
      <c r="Q1" s="127" t="s">
        <v>276</v>
      </c>
      <c r="R1" s="126" t="s">
        <v>277</v>
      </c>
      <c r="S1" s="91" t="s">
        <v>176</v>
      </c>
      <c r="T1" s="126" t="s">
        <v>278</v>
      </c>
      <c r="U1" s="127" t="s">
        <v>279</v>
      </c>
      <c r="V1" s="127" t="s">
        <v>280</v>
      </c>
      <c r="W1" s="126" t="s">
        <v>281</v>
      </c>
      <c r="X1" s="91" t="s">
        <v>282</v>
      </c>
      <c r="Y1" s="126" t="s">
        <v>283</v>
      </c>
      <c r="Z1" s="127" t="s">
        <v>284</v>
      </c>
      <c r="AA1" s="127" t="s">
        <v>285</v>
      </c>
      <c r="AB1" s="126" t="s">
        <v>286</v>
      </c>
      <c r="AC1" s="91" t="s">
        <v>178</v>
      </c>
      <c r="AD1" s="126" t="s">
        <v>287</v>
      </c>
      <c r="AE1" s="127" t="s">
        <v>288</v>
      </c>
      <c r="AF1" s="127" t="s">
        <v>289</v>
      </c>
      <c r="AG1" s="126" t="s">
        <v>290</v>
      </c>
      <c r="AH1" s="91" t="s">
        <v>179</v>
      </c>
      <c r="AI1" s="126" t="s">
        <v>291</v>
      </c>
      <c r="AJ1" s="127" t="s">
        <v>292</v>
      </c>
      <c r="AK1" s="127" t="s">
        <v>293</v>
      </c>
      <c r="AL1" s="126" t="s">
        <v>294</v>
      </c>
      <c r="AM1" s="91" t="s">
        <v>180</v>
      </c>
      <c r="AN1" s="126" t="s">
        <v>295</v>
      </c>
      <c r="AO1" s="127" t="s">
        <v>296</v>
      </c>
      <c r="AP1" s="127" t="s">
        <v>297</v>
      </c>
      <c r="AQ1" s="126" t="s">
        <v>298</v>
      </c>
      <c r="AR1" s="91" t="s">
        <v>299</v>
      </c>
      <c r="AS1" s="126" t="s">
        <v>300</v>
      </c>
      <c r="AT1" s="127" t="s">
        <v>301</v>
      </c>
      <c r="AU1" s="127" t="s">
        <v>302</v>
      </c>
      <c r="AV1" s="126" t="s">
        <v>303</v>
      </c>
      <c r="AW1" s="91" t="s">
        <v>182</v>
      </c>
      <c r="AX1" s="126" t="s">
        <v>304</v>
      </c>
      <c r="AY1" s="127" t="s">
        <v>305</v>
      </c>
      <c r="AZ1" s="127" t="s">
        <v>306</v>
      </c>
      <c r="BA1" s="126" t="s">
        <v>307</v>
      </c>
    </row>
    <row r="2" spans="1:53" ht="40.5" x14ac:dyDescent="0.25">
      <c r="A2" s="64">
        <v>1</v>
      </c>
      <c r="B2" s="73" t="s">
        <v>308</v>
      </c>
      <c r="C2" s="2" t="s">
        <v>11</v>
      </c>
      <c r="D2" s="2"/>
      <c r="E2" s="2"/>
      <c r="F2" s="2"/>
      <c r="G2" s="2"/>
      <c r="H2" s="2"/>
      <c r="I2" s="2"/>
      <c r="J2" s="59">
        <f>(Tabla1[[#This Row],[Nunca (0)                       ]]+Tabla1[[#This Row],[Nunca (0) ]]+Tabla1[[#This Row],[Nunca (0)  ]]+Tabla1[[#This Row],[Nunca (0)   ]]+Tabla1[[#This Row],[Nunca (0)    ]]+Tabla1[[#This Row],[Nunca (0)      ]]+Tabla1[[#This Row],[Nunca (0)       ]]+Tabla1[[#This Row],[Nunca (0)        ]])</f>
        <v>0</v>
      </c>
      <c r="K2" s="59">
        <f>(Tabla1[[#This Row],[En pocos casos (1)                       ]]+Tabla1[[#This Row],[En pocos casos (1) ]]+Tabla1[[#This Row],[En pocos casos (1)  ]]+Tabla1[[#This Row],[En pocos casos (1)   ]]+Tabla1[[#This Row],[En pocos casos (1)    ]]+Tabla1[[#This Row],[En pocos casos (1)      ]]+Tabla1[[#This Row],[En pocos casos (1)       ]]+Tabla1[[#This Row],[En pocos casos (1)        ]])</f>
        <v>0</v>
      </c>
      <c r="L2" s="59">
        <f>(Tabla1[[#This Row],[En la mayoria de casos (2)                                  ]]+Tabla1[[#This Row],[En la mayoria de casos (2) ]]+Tabla1[[#This Row],[En la mayoria de casos (2)  ]]+Tabla1[[#This Row],[En la mayoria de casos (2)   ]]+Tabla1[[#This Row],[En la mayoria de casos (2)    ]]+Tabla1[[#This Row],[En la mayoria de casos (2)      ]]+Tabla1[[#This Row],[En la mayoria de casos (2)       ]]+Tabla1[[#This Row],[En la mayoria de casos (2)        ]])</f>
        <v>0</v>
      </c>
      <c r="M2" s="59">
        <f>(Tabla1[[#This Row],[Siempre (3)                     ]]+Tabla1[[#This Row],[Siempre (3) ]]+Tabla1[[#This Row],[Siempre (3)  ]]+Tabla1[[#This Row],[Siempre (3)   ]]+Tabla1[[#This Row],[Siempre (3)    ]]+Tabla1[[#This Row],[Siempre (3)      ]]+Tabla1[[#This Row],[Siempre (3)       ]]+Tabla1[[#This Row],[Siempre (3)        ]])</f>
        <v>12</v>
      </c>
      <c r="N2" s="59" t="s">
        <v>11</v>
      </c>
      <c r="O2" s="59"/>
      <c r="P2" s="59"/>
      <c r="Q2" s="59"/>
      <c r="R2" s="59">
        <v>3</v>
      </c>
      <c r="S2" s="59" t="s">
        <v>11</v>
      </c>
      <c r="T2" s="59"/>
      <c r="U2" s="59"/>
      <c r="V2" s="59"/>
      <c r="W2" s="59">
        <v>3</v>
      </c>
      <c r="X2" s="59" t="s">
        <v>11</v>
      </c>
      <c r="Y2" s="59"/>
      <c r="Z2" s="59"/>
      <c r="AA2" s="59"/>
      <c r="AB2" s="59">
        <v>3</v>
      </c>
      <c r="AC2" s="59"/>
      <c r="AD2" s="59"/>
      <c r="AE2" s="59"/>
      <c r="AF2" s="59"/>
      <c r="AG2" s="59"/>
      <c r="AH2" s="59"/>
      <c r="AI2" s="59"/>
      <c r="AJ2" s="59"/>
      <c r="AK2" s="59"/>
      <c r="AL2" s="59"/>
      <c r="AM2" s="59"/>
      <c r="AN2" s="59"/>
      <c r="AO2" s="59"/>
      <c r="AP2" s="59"/>
      <c r="AQ2" s="59"/>
      <c r="AR2" s="59"/>
      <c r="AS2" s="59"/>
      <c r="AT2" s="59"/>
      <c r="AU2" s="59"/>
      <c r="AV2" s="59"/>
      <c r="AW2" s="59" t="s">
        <v>11</v>
      </c>
      <c r="AX2" s="59"/>
      <c r="AY2" s="59"/>
      <c r="AZ2" s="59"/>
      <c r="BA2" s="59">
        <v>3</v>
      </c>
    </row>
    <row r="3" spans="1:53" x14ac:dyDescent="0.25">
      <c r="A3" s="64">
        <v>2</v>
      </c>
      <c r="B3" s="65" t="s">
        <v>309</v>
      </c>
      <c r="C3" s="2" t="s">
        <v>11</v>
      </c>
      <c r="D3" s="2"/>
      <c r="E3" s="2"/>
      <c r="F3" s="2"/>
      <c r="G3" s="2"/>
      <c r="H3" s="2"/>
      <c r="I3" s="2"/>
      <c r="J3" s="59">
        <f>(Tabla1[[#This Row],[Nunca (0)                       ]]+Tabla1[[#This Row],[Nunca (0) ]]+Tabla1[[#This Row],[Nunca (0)  ]]+Tabla1[[#This Row],[Nunca (0)   ]]+Tabla1[[#This Row],[Nunca (0)    ]]+Tabla1[[#This Row],[Nunca (0)      ]]+Tabla1[[#This Row],[Nunca (0)       ]]+Tabla1[[#This Row],[Nunca (0)        ]])</f>
        <v>0</v>
      </c>
      <c r="K3" s="59">
        <f>(Tabla1[[#This Row],[En pocos casos (1)                       ]]+Tabla1[[#This Row],[En pocos casos (1) ]]+Tabla1[[#This Row],[En pocos casos (1)  ]]+Tabla1[[#This Row],[En pocos casos (1)   ]]+Tabla1[[#This Row],[En pocos casos (1)    ]]+Tabla1[[#This Row],[En pocos casos (1)      ]]+Tabla1[[#This Row],[En pocos casos (1)       ]]+Tabla1[[#This Row],[En pocos casos (1)        ]])</f>
        <v>0</v>
      </c>
      <c r="L3" s="59">
        <f>(Tabla1[[#This Row],[En la mayoria de casos (2)                                  ]]+Tabla1[[#This Row],[En la mayoria de casos (2) ]]+Tabla1[[#This Row],[En la mayoria de casos (2)  ]]+Tabla1[[#This Row],[En la mayoria de casos (2)   ]]+Tabla1[[#This Row],[En la mayoria de casos (2)    ]]+Tabla1[[#This Row],[En la mayoria de casos (2)      ]]+Tabla1[[#This Row],[En la mayoria de casos (2)       ]]+Tabla1[[#This Row],[En la mayoria de casos (2)        ]])</f>
        <v>0</v>
      </c>
      <c r="M3" s="59">
        <f>(Tabla1[[#This Row],[Siempre (3)                     ]]+Tabla1[[#This Row],[Siempre (3) ]]+Tabla1[[#This Row],[Siempre (3)  ]]+Tabla1[[#This Row],[Siempre (3)   ]]+Tabla1[[#This Row],[Siempre (3)    ]]+Tabla1[[#This Row],[Siempre (3)      ]]+Tabla1[[#This Row],[Siempre (3)       ]]+Tabla1[[#This Row],[Siempre (3)        ]])</f>
        <v>9</v>
      </c>
      <c r="N3" s="59" t="s">
        <v>11</v>
      </c>
      <c r="O3" s="163"/>
      <c r="P3" s="163"/>
      <c r="Q3" s="163"/>
      <c r="R3" s="163"/>
      <c r="S3" s="59" t="s">
        <v>11</v>
      </c>
      <c r="T3" s="59"/>
      <c r="U3" s="59"/>
      <c r="V3" s="59"/>
      <c r="W3" s="59">
        <v>3</v>
      </c>
      <c r="X3" s="59" t="s">
        <v>11</v>
      </c>
      <c r="Y3" s="59"/>
      <c r="Z3" s="59"/>
      <c r="AA3" s="59"/>
      <c r="AB3" s="59">
        <v>3</v>
      </c>
      <c r="AC3" s="59"/>
      <c r="AD3" s="59"/>
      <c r="AE3" s="59"/>
      <c r="AF3" s="59"/>
      <c r="AG3" s="59"/>
      <c r="AH3" s="59"/>
      <c r="AI3" s="59"/>
      <c r="AJ3" s="59"/>
      <c r="AK3" s="59"/>
      <c r="AL3" s="59"/>
      <c r="AM3" s="59"/>
      <c r="AN3" s="59"/>
      <c r="AO3" s="59"/>
      <c r="AP3" s="59"/>
      <c r="AQ3" s="59"/>
      <c r="AR3" s="59"/>
      <c r="AS3" s="59"/>
      <c r="AT3" s="59"/>
      <c r="AU3" s="59"/>
      <c r="AV3" s="59"/>
      <c r="AW3" s="59" t="s">
        <v>11</v>
      </c>
      <c r="AX3" s="59"/>
      <c r="AY3" s="59"/>
      <c r="AZ3" s="59"/>
      <c r="BA3" s="59">
        <v>3</v>
      </c>
    </row>
    <row r="4" spans="1:53" ht="29.25" customHeight="1" x14ac:dyDescent="0.25">
      <c r="A4" s="64">
        <v>3</v>
      </c>
      <c r="B4" s="73" t="s">
        <v>310</v>
      </c>
      <c r="C4" s="2" t="s">
        <v>11</v>
      </c>
      <c r="D4" s="2"/>
      <c r="E4" s="2"/>
      <c r="F4" s="2"/>
      <c r="G4" s="2"/>
      <c r="H4" s="2"/>
      <c r="I4" s="2"/>
      <c r="J4" s="59">
        <f>(Tabla1[[#This Row],[Nunca (0)                       ]]+Tabla1[[#This Row],[Nunca (0) ]]+Tabla1[[#This Row],[Nunca (0)  ]]+Tabla1[[#This Row],[Nunca (0)   ]]+Tabla1[[#This Row],[Nunca (0)    ]]+Tabla1[[#This Row],[Nunca (0)      ]]+Tabla1[[#This Row],[Nunca (0)       ]]+Tabla1[[#This Row],[Nunca (0)        ]])</f>
        <v>0</v>
      </c>
      <c r="K4" s="59">
        <f>(Tabla1[[#This Row],[En pocos casos (1)                       ]]+Tabla1[[#This Row],[En pocos casos (1) ]]+Tabla1[[#This Row],[En pocos casos (1)  ]]+Tabla1[[#This Row],[En pocos casos (1)   ]]+Tabla1[[#This Row],[En pocos casos (1)    ]]+Tabla1[[#This Row],[En pocos casos (1)      ]]+Tabla1[[#This Row],[En pocos casos (1)       ]]+Tabla1[[#This Row],[En pocos casos (1)        ]])</f>
        <v>0</v>
      </c>
      <c r="L4" s="59">
        <f>(Tabla1[[#This Row],[En la mayoria de casos (2)                                  ]]+Tabla1[[#This Row],[En la mayoria de casos (2) ]]+Tabla1[[#This Row],[En la mayoria de casos (2)  ]]+Tabla1[[#This Row],[En la mayoria de casos (2)   ]]+Tabla1[[#This Row],[En la mayoria de casos (2)    ]]+Tabla1[[#This Row],[En la mayoria de casos (2)      ]]+Tabla1[[#This Row],[En la mayoria de casos (2)       ]]+Tabla1[[#This Row],[En la mayoria de casos (2)        ]])</f>
        <v>4</v>
      </c>
      <c r="M4" s="59">
        <f>(Tabla1[[#This Row],[Siempre (3)                     ]]+Tabla1[[#This Row],[Siempre (3) ]]+Tabla1[[#This Row],[Siempre (3)  ]]+Tabla1[[#This Row],[Siempre (3)   ]]+Tabla1[[#This Row],[Siempre (3)    ]]+Tabla1[[#This Row],[Siempre (3)      ]]+Tabla1[[#This Row],[Siempre (3)       ]]+Tabla1[[#This Row],[Siempre (3)        ]])</f>
        <v>6</v>
      </c>
      <c r="N4" s="59" t="s">
        <v>11</v>
      </c>
      <c r="O4" s="59"/>
      <c r="P4" s="59"/>
      <c r="Q4" s="59">
        <v>2</v>
      </c>
      <c r="R4" s="59"/>
      <c r="S4" s="59" t="s">
        <v>11</v>
      </c>
      <c r="T4" s="59"/>
      <c r="U4" s="59"/>
      <c r="V4" s="59"/>
      <c r="W4" s="59">
        <v>3</v>
      </c>
      <c r="X4" s="59" t="s">
        <v>11</v>
      </c>
      <c r="Y4" s="59"/>
      <c r="Z4" s="59"/>
      <c r="AA4" s="59">
        <v>2</v>
      </c>
      <c r="AB4" s="59"/>
      <c r="AC4" s="59"/>
      <c r="AD4" s="59"/>
      <c r="AE4" s="59"/>
      <c r="AF4" s="59"/>
      <c r="AG4" s="59"/>
      <c r="AH4" s="59"/>
      <c r="AI4" s="59"/>
      <c r="AJ4" s="59"/>
      <c r="AK4" s="59"/>
      <c r="AL4" s="59"/>
      <c r="AM4" s="59"/>
      <c r="AN4" s="59"/>
      <c r="AO4" s="59"/>
      <c r="AP4" s="59"/>
      <c r="AQ4" s="59"/>
      <c r="AR4" s="59"/>
      <c r="AS4" s="59"/>
      <c r="AT4" s="59"/>
      <c r="AU4" s="59"/>
      <c r="AV4" s="59"/>
      <c r="AW4" s="59" t="s">
        <v>11</v>
      </c>
      <c r="AX4" s="59"/>
      <c r="AY4" s="59"/>
      <c r="AZ4" s="59"/>
      <c r="BA4" s="59">
        <v>3</v>
      </c>
    </row>
    <row r="5" spans="1:53" ht="27" x14ac:dyDescent="0.25">
      <c r="A5" s="64">
        <v>4</v>
      </c>
      <c r="B5" s="65" t="s">
        <v>311</v>
      </c>
      <c r="C5" s="2" t="s">
        <v>11</v>
      </c>
      <c r="D5" s="2"/>
      <c r="E5" s="2"/>
      <c r="F5" s="2"/>
      <c r="G5" s="2"/>
      <c r="H5" s="2"/>
      <c r="I5" s="2"/>
      <c r="J5" s="59">
        <f>(Tabla1[[#This Row],[Nunca (0)                       ]]+Tabla1[[#This Row],[Nunca (0) ]]+Tabla1[[#This Row],[Nunca (0)  ]]+Tabla1[[#This Row],[Nunca (0)   ]]+Tabla1[[#This Row],[Nunca (0)    ]]+Tabla1[[#This Row],[Nunca (0)      ]]+Tabla1[[#This Row],[Nunca (0)       ]]+Tabla1[[#This Row],[Nunca (0)        ]])</f>
        <v>0</v>
      </c>
      <c r="K5" s="59">
        <f>(Tabla1[[#This Row],[En pocos casos (1)                       ]]+Tabla1[[#This Row],[En pocos casos (1) ]]+Tabla1[[#This Row],[En pocos casos (1)  ]]+Tabla1[[#This Row],[En pocos casos (1)   ]]+Tabla1[[#This Row],[En pocos casos (1)    ]]+Tabla1[[#This Row],[En pocos casos (1)      ]]+Tabla1[[#This Row],[En pocos casos (1)       ]]+Tabla1[[#This Row],[En pocos casos (1)        ]])</f>
        <v>1</v>
      </c>
      <c r="L5" s="59">
        <f>(Tabla1[[#This Row],[En la mayoria de casos (2)                                  ]]+Tabla1[[#This Row],[En la mayoria de casos (2) ]]+Tabla1[[#This Row],[En la mayoria de casos (2)  ]]+Tabla1[[#This Row],[En la mayoria de casos (2)   ]]+Tabla1[[#This Row],[En la mayoria de casos (2)    ]]+Tabla1[[#This Row],[En la mayoria de casos (2)      ]]+Tabla1[[#This Row],[En la mayoria de casos (2)       ]]+Tabla1[[#This Row],[En la mayoria de casos (2)        ]])</f>
        <v>0</v>
      </c>
      <c r="M5" s="59">
        <f>(Tabla1[[#This Row],[Siempre (3)                     ]]+Tabla1[[#This Row],[Siempre (3) ]]+Tabla1[[#This Row],[Siempre (3)  ]]+Tabla1[[#This Row],[Siempre (3)   ]]+Tabla1[[#This Row],[Siempre (3)    ]]+Tabla1[[#This Row],[Siempre (3)      ]]+Tabla1[[#This Row],[Siempre (3)       ]]+Tabla1[[#This Row],[Siempre (3)        ]])</f>
        <v>9</v>
      </c>
      <c r="N5" s="59" t="s">
        <v>11</v>
      </c>
      <c r="O5" s="59"/>
      <c r="P5" s="59">
        <v>1</v>
      </c>
      <c r="Q5" s="59"/>
      <c r="R5" s="59"/>
      <c r="S5" s="59" t="s">
        <v>11</v>
      </c>
      <c r="T5" s="59"/>
      <c r="U5" s="59"/>
      <c r="V5" s="59"/>
      <c r="W5" s="59">
        <v>3</v>
      </c>
      <c r="X5" s="59" t="s">
        <v>11</v>
      </c>
      <c r="Y5" s="59"/>
      <c r="Z5" s="59"/>
      <c r="AA5" s="59"/>
      <c r="AB5" s="59">
        <v>3</v>
      </c>
      <c r="AC5" s="59"/>
      <c r="AD5" s="59"/>
      <c r="AE5" s="59"/>
      <c r="AF5" s="59"/>
      <c r="AG5" s="59"/>
      <c r="AH5" s="59"/>
      <c r="AI5" s="59"/>
      <c r="AJ5" s="59"/>
      <c r="AK5" s="59"/>
      <c r="AL5" s="59"/>
      <c r="AM5" s="59"/>
      <c r="AN5" s="59"/>
      <c r="AO5" s="59"/>
      <c r="AP5" s="59"/>
      <c r="AQ5" s="59"/>
      <c r="AR5" s="59"/>
      <c r="AS5" s="59"/>
      <c r="AT5" s="59"/>
      <c r="AU5" s="59"/>
      <c r="AV5" s="59"/>
      <c r="AW5" s="59" t="s">
        <v>11</v>
      </c>
      <c r="AX5" s="59"/>
      <c r="AY5" s="59"/>
      <c r="AZ5" s="59"/>
      <c r="BA5" s="59">
        <v>3</v>
      </c>
    </row>
    <row r="6" spans="1:53" ht="27" x14ac:dyDescent="0.25">
      <c r="A6" s="64">
        <v>5</v>
      </c>
      <c r="B6" s="73" t="s">
        <v>312</v>
      </c>
      <c r="C6" s="2" t="s">
        <v>11</v>
      </c>
      <c r="D6" s="2"/>
      <c r="E6" s="2"/>
      <c r="F6" s="2"/>
      <c r="G6" s="2"/>
      <c r="H6" s="2"/>
      <c r="I6" s="2"/>
      <c r="J6" s="59">
        <f>(Tabla1[[#This Row],[Nunca (0)                       ]]+Tabla1[[#This Row],[Nunca (0) ]]+Tabla1[[#This Row],[Nunca (0)  ]]+Tabla1[[#This Row],[Nunca (0)   ]]+Tabla1[[#This Row],[Nunca (0)    ]]+Tabla1[[#This Row],[Nunca (0)      ]]+Tabla1[[#This Row],[Nunca (0)       ]]+Tabla1[[#This Row],[Nunca (0)        ]])</f>
        <v>0</v>
      </c>
      <c r="K6" s="59">
        <f>(Tabla1[[#This Row],[En pocos casos (1)                       ]]+Tabla1[[#This Row],[En pocos casos (1) ]]+Tabla1[[#This Row],[En pocos casos (1)  ]]+Tabla1[[#This Row],[En pocos casos (1)   ]]+Tabla1[[#This Row],[En pocos casos (1)    ]]+Tabla1[[#This Row],[En pocos casos (1)      ]]+Tabla1[[#This Row],[En pocos casos (1)       ]]+Tabla1[[#This Row],[En pocos casos (1)        ]])</f>
        <v>0</v>
      </c>
      <c r="L6" s="59">
        <f>(Tabla1[[#This Row],[En la mayoria de casos (2)                                  ]]+Tabla1[[#This Row],[En la mayoria de casos (2) ]]+Tabla1[[#This Row],[En la mayoria de casos (2)  ]]+Tabla1[[#This Row],[En la mayoria de casos (2)   ]]+Tabla1[[#This Row],[En la mayoria de casos (2)    ]]+Tabla1[[#This Row],[En la mayoria de casos (2)      ]]+Tabla1[[#This Row],[En la mayoria de casos (2)       ]]+Tabla1[[#This Row],[En la mayoria de casos (2)        ]])</f>
        <v>4</v>
      </c>
      <c r="M6" s="59">
        <f>(Tabla1[[#This Row],[Siempre (3)                     ]]+Tabla1[[#This Row],[Siempre (3) ]]+Tabla1[[#This Row],[Siempre (3)  ]]+Tabla1[[#This Row],[Siempre (3)   ]]+Tabla1[[#This Row],[Siempre (3)    ]]+Tabla1[[#This Row],[Siempre (3)      ]]+Tabla1[[#This Row],[Siempre (3)       ]]+Tabla1[[#This Row],[Siempre (3)        ]])</f>
        <v>6</v>
      </c>
      <c r="N6" s="59" t="s">
        <v>11</v>
      </c>
      <c r="O6" s="59"/>
      <c r="P6" s="59"/>
      <c r="Q6" s="59">
        <v>2</v>
      </c>
      <c r="R6" s="59"/>
      <c r="S6" s="59" t="s">
        <v>11</v>
      </c>
      <c r="T6" s="59"/>
      <c r="U6" s="59"/>
      <c r="V6" s="59"/>
      <c r="W6" s="59">
        <v>3</v>
      </c>
      <c r="X6" s="59" t="s">
        <v>11</v>
      </c>
      <c r="Y6" s="59"/>
      <c r="Z6" s="59"/>
      <c r="AA6" s="59"/>
      <c r="AB6" s="59">
        <v>3</v>
      </c>
      <c r="AC6" s="59"/>
      <c r="AD6" s="59"/>
      <c r="AE6" s="59"/>
      <c r="AF6" s="59"/>
      <c r="AG6" s="59"/>
      <c r="AH6" s="59"/>
      <c r="AI6" s="59"/>
      <c r="AJ6" s="59"/>
      <c r="AK6" s="59"/>
      <c r="AL6" s="59"/>
      <c r="AM6" s="59"/>
      <c r="AN6" s="59"/>
      <c r="AO6" s="59"/>
      <c r="AP6" s="59"/>
      <c r="AQ6" s="59"/>
      <c r="AR6" s="59"/>
      <c r="AS6" s="59"/>
      <c r="AT6" s="59"/>
      <c r="AU6" s="59"/>
      <c r="AV6" s="59"/>
      <c r="AW6" s="59" t="s">
        <v>11</v>
      </c>
      <c r="AX6" s="59"/>
      <c r="AY6" s="59"/>
      <c r="AZ6" s="59">
        <v>2</v>
      </c>
      <c r="BA6" s="59"/>
    </row>
    <row r="7" spans="1:53" ht="40.5" x14ac:dyDescent="0.25">
      <c r="A7" s="64">
        <v>6</v>
      </c>
      <c r="B7" s="65" t="s">
        <v>313</v>
      </c>
      <c r="C7" s="2" t="s">
        <v>11</v>
      </c>
      <c r="D7" s="2"/>
      <c r="E7" s="2"/>
      <c r="F7" s="2"/>
      <c r="G7" s="2"/>
      <c r="H7" s="2"/>
      <c r="I7" s="2"/>
      <c r="J7" s="59">
        <f>(Tabla1[[#This Row],[Nunca (0)                       ]]+Tabla1[[#This Row],[Nunca (0) ]]+Tabla1[[#This Row],[Nunca (0)  ]]+Tabla1[[#This Row],[Nunca (0)   ]]+Tabla1[[#This Row],[Nunca (0)    ]]+Tabla1[[#This Row],[Nunca (0)      ]]+Tabla1[[#This Row],[Nunca (0)       ]]+Tabla1[[#This Row],[Nunca (0)        ]])</f>
        <v>0</v>
      </c>
      <c r="K7" s="59">
        <f>(Tabla1[[#This Row],[En pocos casos (1)                       ]]+Tabla1[[#This Row],[En pocos casos (1) ]]+Tabla1[[#This Row],[En pocos casos (1)  ]]+Tabla1[[#This Row],[En pocos casos (1)   ]]+Tabla1[[#This Row],[En pocos casos (1)    ]]+Tabla1[[#This Row],[En pocos casos (1)      ]]+Tabla1[[#This Row],[En pocos casos (1)       ]]+Tabla1[[#This Row],[En pocos casos (1)        ]])</f>
        <v>0</v>
      </c>
      <c r="L7" s="59">
        <f>(Tabla1[[#This Row],[En la mayoria de casos (2)                                  ]]+Tabla1[[#This Row],[En la mayoria de casos (2) ]]+Tabla1[[#This Row],[En la mayoria de casos (2)  ]]+Tabla1[[#This Row],[En la mayoria de casos (2)   ]]+Tabla1[[#This Row],[En la mayoria de casos (2)    ]]+Tabla1[[#This Row],[En la mayoria de casos (2)      ]]+Tabla1[[#This Row],[En la mayoria de casos (2)       ]]+Tabla1[[#This Row],[En la mayoria de casos (2)        ]])</f>
        <v>2</v>
      </c>
      <c r="M7" s="59">
        <f>(Tabla1[[#This Row],[Siempre (3)                     ]]+Tabla1[[#This Row],[Siempre (3) ]]+Tabla1[[#This Row],[Siempre (3)  ]]+Tabla1[[#This Row],[Siempre (3)   ]]+Tabla1[[#This Row],[Siempre (3)    ]]+Tabla1[[#This Row],[Siempre (3)      ]]+Tabla1[[#This Row],[Siempre (3)       ]]+Tabla1[[#This Row],[Siempre (3)        ]])</f>
        <v>9</v>
      </c>
      <c r="N7" s="59" t="s">
        <v>11</v>
      </c>
      <c r="O7" s="59"/>
      <c r="P7" s="59"/>
      <c r="Q7" s="59">
        <v>2</v>
      </c>
      <c r="R7" s="59"/>
      <c r="S7" s="59" t="s">
        <v>11</v>
      </c>
      <c r="T7" s="59"/>
      <c r="U7" s="59"/>
      <c r="V7" s="59"/>
      <c r="W7" s="59">
        <v>3</v>
      </c>
      <c r="X7" s="59" t="s">
        <v>11</v>
      </c>
      <c r="Y7" s="59"/>
      <c r="Z7" s="59"/>
      <c r="AA7" s="59"/>
      <c r="AB7" s="59">
        <v>3</v>
      </c>
      <c r="AC7" s="59"/>
      <c r="AD7" s="59"/>
      <c r="AE7" s="59"/>
      <c r="AF7" s="59"/>
      <c r="AG7" s="59"/>
      <c r="AH7" s="59"/>
      <c r="AI7" s="59"/>
      <c r="AJ7" s="59"/>
      <c r="AK7" s="59"/>
      <c r="AL7" s="59"/>
      <c r="AM7" s="59"/>
      <c r="AN7" s="59"/>
      <c r="AO7" s="59"/>
      <c r="AP7" s="59"/>
      <c r="AQ7" s="59"/>
      <c r="AR7" s="59"/>
      <c r="AS7" s="59"/>
      <c r="AT7" s="59"/>
      <c r="AU7" s="59"/>
      <c r="AV7" s="59"/>
      <c r="AW7" s="59" t="s">
        <v>11</v>
      </c>
      <c r="AX7" s="59"/>
      <c r="AY7" s="59"/>
      <c r="AZ7" s="59"/>
      <c r="BA7" s="59">
        <v>3</v>
      </c>
    </row>
    <row r="8" spans="1:53" ht="31.5" customHeight="1" x14ac:dyDescent="0.25">
      <c r="A8" s="64">
        <v>7</v>
      </c>
      <c r="B8" s="125" t="s">
        <v>314</v>
      </c>
      <c r="C8" s="2" t="s">
        <v>11</v>
      </c>
      <c r="D8" s="2"/>
      <c r="E8" s="2"/>
      <c r="F8" s="2"/>
      <c r="G8" s="2"/>
      <c r="H8" s="2"/>
      <c r="I8" s="2"/>
      <c r="J8" s="59">
        <f>(Tabla1[[#This Row],[Nunca (0)                       ]]+Tabla1[[#This Row],[Nunca (0) ]]+Tabla1[[#This Row],[Nunca (0)  ]]+Tabla1[[#This Row],[Nunca (0)   ]]+Tabla1[[#This Row],[Nunca (0)    ]]+Tabla1[[#This Row],[Nunca (0)      ]]+Tabla1[[#This Row],[Nunca (0)       ]]+Tabla1[[#This Row],[Nunca (0)        ]])</f>
        <v>0</v>
      </c>
      <c r="K8" s="59">
        <f>(Tabla1[[#This Row],[En pocos casos (1)                       ]]+Tabla1[[#This Row],[En pocos casos (1) ]]+Tabla1[[#This Row],[En pocos casos (1)  ]]+Tabla1[[#This Row],[En pocos casos (1)   ]]+Tabla1[[#This Row],[En pocos casos (1)    ]]+Tabla1[[#This Row],[En pocos casos (1)      ]]+Tabla1[[#This Row],[En pocos casos (1)       ]]+Tabla1[[#This Row],[En pocos casos (1)        ]])</f>
        <v>0</v>
      </c>
      <c r="L8" s="59">
        <f>(Tabla1[[#This Row],[En la mayoria de casos (2)                                  ]]+Tabla1[[#This Row],[En la mayoria de casos (2) ]]+Tabla1[[#This Row],[En la mayoria de casos (2)  ]]+Tabla1[[#This Row],[En la mayoria de casos (2)   ]]+Tabla1[[#This Row],[En la mayoria de casos (2)    ]]+Tabla1[[#This Row],[En la mayoria de casos (2)      ]]+Tabla1[[#This Row],[En la mayoria de casos (2)       ]]+Tabla1[[#This Row],[En la mayoria de casos (2)        ]])</f>
        <v>6</v>
      </c>
      <c r="M8" s="59">
        <f>(Tabla1[[#This Row],[Siempre (3)                     ]]+Tabla1[[#This Row],[Siempre (3) ]]+Tabla1[[#This Row],[Siempre (3)  ]]+Tabla1[[#This Row],[Siempre (3)   ]]+Tabla1[[#This Row],[Siempre (3)    ]]+Tabla1[[#This Row],[Siempre (3)      ]]+Tabla1[[#This Row],[Siempre (3)       ]]+Tabla1[[#This Row],[Siempre (3)        ]])</f>
        <v>3</v>
      </c>
      <c r="N8" s="59" t="s">
        <v>11</v>
      </c>
      <c r="O8" s="59"/>
      <c r="P8" s="59"/>
      <c r="Q8" s="59">
        <v>2</v>
      </c>
      <c r="R8" s="59"/>
      <c r="S8" s="59" t="s">
        <v>11</v>
      </c>
      <c r="T8" s="59"/>
      <c r="U8" s="59"/>
      <c r="V8" s="59">
        <v>2</v>
      </c>
      <c r="W8" s="59"/>
      <c r="X8" s="59" t="s">
        <v>11</v>
      </c>
      <c r="Y8" s="59"/>
      <c r="Z8" s="59"/>
      <c r="AA8" s="59">
        <v>2</v>
      </c>
      <c r="AB8" s="59"/>
      <c r="AC8" s="59"/>
      <c r="AD8" s="59"/>
      <c r="AE8" s="59"/>
      <c r="AF8" s="59"/>
      <c r="AG8" s="59"/>
      <c r="AH8" s="59"/>
      <c r="AI8" s="59"/>
      <c r="AJ8" s="59"/>
      <c r="AK8" s="59"/>
      <c r="AL8" s="59"/>
      <c r="AM8" s="59"/>
      <c r="AN8" s="59"/>
      <c r="AO8" s="59"/>
      <c r="AP8" s="59"/>
      <c r="AQ8" s="59"/>
      <c r="AR8" s="59"/>
      <c r="AS8" s="59"/>
      <c r="AT8" s="59"/>
      <c r="AU8" s="59"/>
      <c r="AV8" s="59"/>
      <c r="AW8" s="59" t="s">
        <v>11</v>
      </c>
      <c r="AX8" s="59"/>
      <c r="AY8" s="59"/>
      <c r="AZ8" s="59"/>
      <c r="BA8" s="59">
        <v>3</v>
      </c>
    </row>
    <row r="9" spans="1:53" ht="27" x14ac:dyDescent="0.25">
      <c r="A9" s="64">
        <v>8</v>
      </c>
      <c r="B9" s="65" t="s">
        <v>315</v>
      </c>
      <c r="C9" s="2" t="s">
        <v>11</v>
      </c>
      <c r="D9" s="2"/>
      <c r="E9" s="2"/>
      <c r="F9" s="2"/>
      <c r="G9" s="2"/>
      <c r="H9" s="2"/>
      <c r="I9" s="2"/>
      <c r="J9" s="59">
        <f>(Tabla1[[#This Row],[Nunca (0)                       ]]+Tabla1[[#This Row],[Nunca (0) ]]+Tabla1[[#This Row],[Nunca (0)  ]]+Tabla1[[#This Row],[Nunca (0)   ]]+Tabla1[[#This Row],[Nunca (0)    ]]+Tabla1[[#This Row],[Nunca (0)      ]]+Tabla1[[#This Row],[Nunca (0)       ]]+Tabla1[[#This Row],[Nunca (0)        ]])</f>
        <v>0</v>
      </c>
      <c r="K9" s="59">
        <f>(Tabla1[[#This Row],[En pocos casos (1)                       ]]+Tabla1[[#This Row],[En pocos casos (1) ]]+Tabla1[[#This Row],[En pocos casos (1)  ]]+Tabla1[[#This Row],[En pocos casos (1)   ]]+Tabla1[[#This Row],[En pocos casos (1)    ]]+Tabla1[[#This Row],[En pocos casos (1)      ]]+Tabla1[[#This Row],[En pocos casos (1)       ]]+Tabla1[[#This Row],[En pocos casos (1)        ]])</f>
        <v>0</v>
      </c>
      <c r="L9" s="59">
        <f>(Tabla1[[#This Row],[En la mayoria de casos (2)                                  ]]+Tabla1[[#This Row],[En la mayoria de casos (2) ]]+Tabla1[[#This Row],[En la mayoria de casos (2)  ]]+Tabla1[[#This Row],[En la mayoria de casos (2)   ]]+Tabla1[[#This Row],[En la mayoria de casos (2)    ]]+Tabla1[[#This Row],[En la mayoria de casos (2)      ]]+Tabla1[[#This Row],[En la mayoria de casos (2)       ]]+Tabla1[[#This Row],[En la mayoria de casos (2)        ]])</f>
        <v>6</v>
      </c>
      <c r="M9" s="59">
        <f>(Tabla1[[#This Row],[Siempre (3)                     ]]+Tabla1[[#This Row],[Siempre (3) ]]+Tabla1[[#This Row],[Siempre (3)  ]]+Tabla1[[#This Row],[Siempre (3)   ]]+Tabla1[[#This Row],[Siempre (3)    ]]+Tabla1[[#This Row],[Siempre (3)      ]]+Tabla1[[#This Row],[Siempre (3)       ]]+Tabla1[[#This Row],[Siempre (3)        ]])</f>
        <v>3</v>
      </c>
      <c r="N9" s="59" t="s">
        <v>11</v>
      </c>
      <c r="O9" s="59"/>
      <c r="P9" s="59"/>
      <c r="Q9" s="59">
        <v>2</v>
      </c>
      <c r="R9" s="59"/>
      <c r="S9" s="59" t="s">
        <v>11</v>
      </c>
      <c r="T9" s="59"/>
      <c r="U9" s="59"/>
      <c r="V9" s="59">
        <v>2</v>
      </c>
      <c r="W9" s="59"/>
      <c r="X9" s="59" t="s">
        <v>11</v>
      </c>
      <c r="Y9" s="59"/>
      <c r="Z9" s="59"/>
      <c r="AA9" s="59">
        <v>2</v>
      </c>
      <c r="AB9" s="59"/>
      <c r="AC9" s="59"/>
      <c r="AD9" s="59"/>
      <c r="AE9" s="59"/>
      <c r="AF9" s="59"/>
      <c r="AG9" s="59"/>
      <c r="AH9" s="59"/>
      <c r="AI9" s="59"/>
      <c r="AJ9" s="59"/>
      <c r="AK9" s="59"/>
      <c r="AL9" s="59"/>
      <c r="AM9" s="59"/>
      <c r="AN9" s="59"/>
      <c r="AO9" s="59"/>
      <c r="AP9" s="59"/>
      <c r="AQ9" s="59"/>
      <c r="AR9" s="59"/>
      <c r="AS9" s="59"/>
      <c r="AT9" s="59"/>
      <c r="AU9" s="59"/>
      <c r="AV9" s="59"/>
      <c r="AW9" s="59" t="s">
        <v>11</v>
      </c>
      <c r="AX9" s="59"/>
      <c r="AY9" s="59"/>
      <c r="AZ9" s="59"/>
      <c r="BA9" s="59">
        <v>3</v>
      </c>
    </row>
    <row r="10" spans="1:53" ht="40.5" x14ac:dyDescent="0.25">
      <c r="A10" s="64">
        <v>9</v>
      </c>
      <c r="B10" s="73" t="s">
        <v>316</v>
      </c>
      <c r="C10" s="2" t="s">
        <v>11</v>
      </c>
      <c r="D10" s="2"/>
      <c r="E10" s="2"/>
      <c r="F10" s="2"/>
      <c r="G10" s="2"/>
      <c r="H10" s="2"/>
      <c r="I10" s="2"/>
      <c r="J10" s="59">
        <f>(Tabla1[[#This Row],[Nunca (0)                       ]]+Tabla1[[#This Row],[Nunca (0) ]]+Tabla1[[#This Row],[Nunca (0)  ]]+Tabla1[[#This Row],[Nunca (0)   ]]+Tabla1[[#This Row],[Nunca (0)    ]]+Tabla1[[#This Row],[Nunca (0)      ]]+Tabla1[[#This Row],[Nunca (0)       ]]+Tabla1[[#This Row],[Nunca (0)        ]])</f>
        <v>0</v>
      </c>
      <c r="K10" s="59">
        <f>(Tabla1[[#This Row],[En pocos casos (1)                       ]]+Tabla1[[#This Row],[En pocos casos (1) ]]+Tabla1[[#This Row],[En pocos casos (1)  ]]+Tabla1[[#This Row],[En pocos casos (1)   ]]+Tabla1[[#This Row],[En pocos casos (1)    ]]+Tabla1[[#This Row],[En pocos casos (1)      ]]+Tabla1[[#This Row],[En pocos casos (1)       ]]+Tabla1[[#This Row],[En pocos casos (1)        ]])</f>
        <v>0</v>
      </c>
      <c r="L10" s="59">
        <f>(Tabla1[[#This Row],[En la mayoria de casos (2)                                  ]]+Tabla1[[#This Row],[En la mayoria de casos (2) ]]+Tabla1[[#This Row],[En la mayoria de casos (2)  ]]+Tabla1[[#This Row],[En la mayoria de casos (2)   ]]+Tabla1[[#This Row],[En la mayoria de casos (2)    ]]+Tabla1[[#This Row],[En la mayoria de casos (2)      ]]+Tabla1[[#This Row],[En la mayoria de casos (2)       ]]+Tabla1[[#This Row],[En la mayoria de casos (2)        ]])</f>
        <v>6</v>
      </c>
      <c r="M10" s="59">
        <f>(Tabla1[[#This Row],[Siempre (3)                     ]]+Tabla1[[#This Row],[Siempre (3) ]]+Tabla1[[#This Row],[Siempre (3)  ]]+Tabla1[[#This Row],[Siempre (3)   ]]+Tabla1[[#This Row],[Siempre (3)    ]]+Tabla1[[#This Row],[Siempre (3)      ]]+Tabla1[[#This Row],[Siempre (3)       ]]+Tabla1[[#This Row],[Siempre (3)        ]])</f>
        <v>3</v>
      </c>
      <c r="N10" s="59" t="s">
        <v>11</v>
      </c>
      <c r="O10" s="59"/>
      <c r="P10" s="59"/>
      <c r="Q10" s="59">
        <v>2</v>
      </c>
      <c r="R10" s="59"/>
      <c r="S10" s="59" t="s">
        <v>11</v>
      </c>
      <c r="T10" s="59"/>
      <c r="U10" s="59"/>
      <c r="V10" s="59"/>
      <c r="W10" s="59">
        <v>3</v>
      </c>
      <c r="X10" s="59" t="s">
        <v>11</v>
      </c>
      <c r="Y10" s="59"/>
      <c r="Z10" s="59"/>
      <c r="AA10" s="59">
        <v>2</v>
      </c>
      <c r="AB10" s="59"/>
      <c r="AC10" s="59"/>
      <c r="AD10" s="59"/>
      <c r="AE10" s="59"/>
      <c r="AF10" s="59"/>
      <c r="AG10" s="59"/>
      <c r="AH10" s="59"/>
      <c r="AI10" s="59"/>
      <c r="AJ10" s="59"/>
      <c r="AK10" s="59"/>
      <c r="AL10" s="59"/>
      <c r="AM10" s="59"/>
      <c r="AN10" s="59"/>
      <c r="AO10" s="59"/>
      <c r="AP10" s="59"/>
      <c r="AQ10" s="59"/>
      <c r="AR10" s="59"/>
      <c r="AS10" s="59"/>
      <c r="AT10" s="59"/>
      <c r="AU10" s="59"/>
      <c r="AV10" s="59"/>
      <c r="AW10" s="59" t="s">
        <v>11</v>
      </c>
      <c r="AX10" s="59"/>
      <c r="AY10" s="59"/>
      <c r="AZ10" s="59">
        <v>2</v>
      </c>
      <c r="BA10" s="59"/>
    </row>
    <row r="11" spans="1:53" ht="27" x14ac:dyDescent="0.25">
      <c r="A11" s="64">
        <v>10</v>
      </c>
      <c r="B11" s="65" t="s">
        <v>317</v>
      </c>
      <c r="C11" s="2" t="s">
        <v>11</v>
      </c>
      <c r="D11" s="2"/>
      <c r="E11" s="2"/>
      <c r="F11" s="2"/>
      <c r="G11" s="2"/>
      <c r="H11" s="2"/>
      <c r="I11" s="2"/>
      <c r="J11" s="59">
        <f>(Tabla1[[#This Row],[Nunca (0)                       ]]+Tabla1[[#This Row],[Nunca (0) ]]+Tabla1[[#This Row],[Nunca (0)  ]]+Tabla1[[#This Row],[Nunca (0)   ]]+Tabla1[[#This Row],[Nunca (0)    ]]+Tabla1[[#This Row],[Nunca (0)      ]]+Tabla1[[#This Row],[Nunca (0)       ]]+Tabla1[[#This Row],[Nunca (0)        ]])</f>
        <v>0</v>
      </c>
      <c r="K11" s="59">
        <f>(Tabla1[[#This Row],[En pocos casos (1)                       ]]+Tabla1[[#This Row],[En pocos casos (1) ]]+Tabla1[[#This Row],[En pocos casos (1)  ]]+Tabla1[[#This Row],[En pocos casos (1)   ]]+Tabla1[[#This Row],[En pocos casos (1)    ]]+Tabla1[[#This Row],[En pocos casos (1)      ]]+Tabla1[[#This Row],[En pocos casos (1)       ]]+Tabla1[[#This Row],[En pocos casos (1)        ]])</f>
        <v>1</v>
      </c>
      <c r="L11" s="59">
        <f>(Tabla1[[#This Row],[En la mayoria de casos (2)                                  ]]+Tabla1[[#This Row],[En la mayoria de casos (2) ]]+Tabla1[[#This Row],[En la mayoria de casos (2)  ]]+Tabla1[[#This Row],[En la mayoria de casos (2)   ]]+Tabla1[[#This Row],[En la mayoria de casos (2)    ]]+Tabla1[[#This Row],[En la mayoria de casos (2)      ]]+Tabla1[[#This Row],[En la mayoria de casos (2)       ]]+Tabla1[[#This Row],[En la mayoria de casos (2)        ]])</f>
        <v>2</v>
      </c>
      <c r="M11" s="59">
        <f>(Tabla1[[#This Row],[Siempre (3)                     ]]+Tabla1[[#This Row],[Siempre (3) ]]+Tabla1[[#This Row],[Siempre (3)  ]]+Tabla1[[#This Row],[Siempre (3)   ]]+Tabla1[[#This Row],[Siempre (3)    ]]+Tabla1[[#This Row],[Siempre (3)      ]]+Tabla1[[#This Row],[Siempre (3)       ]]+Tabla1[[#This Row],[Siempre (3)        ]])</f>
        <v>6</v>
      </c>
      <c r="N11" s="59" t="s">
        <v>11</v>
      </c>
      <c r="O11" s="59"/>
      <c r="P11" s="59"/>
      <c r="Q11" s="59"/>
      <c r="R11" s="59">
        <v>3</v>
      </c>
      <c r="S11" s="59" t="s">
        <v>11</v>
      </c>
      <c r="T11" s="59"/>
      <c r="U11" s="59"/>
      <c r="V11" s="59"/>
      <c r="W11" s="59">
        <v>3</v>
      </c>
      <c r="X11" s="59" t="s">
        <v>11</v>
      </c>
      <c r="Y11" s="59"/>
      <c r="Z11" s="59"/>
      <c r="AA11" s="59">
        <v>2</v>
      </c>
      <c r="AB11" s="59"/>
      <c r="AC11" s="59"/>
      <c r="AD11" s="59"/>
      <c r="AE11" s="59"/>
      <c r="AF11" s="59"/>
      <c r="AG11" s="59"/>
      <c r="AH11" s="59"/>
      <c r="AI11" s="59"/>
      <c r="AJ11" s="59"/>
      <c r="AK11" s="59"/>
      <c r="AL11" s="59"/>
      <c r="AM11" s="59"/>
      <c r="AN11" s="59"/>
      <c r="AO11" s="59"/>
      <c r="AP11" s="59"/>
      <c r="AQ11" s="59"/>
      <c r="AR11" s="59"/>
      <c r="AS11" s="59"/>
      <c r="AT11" s="59"/>
      <c r="AU11" s="59"/>
      <c r="AV11" s="59"/>
      <c r="AW11" s="59" t="s">
        <v>11</v>
      </c>
      <c r="AX11" s="59"/>
      <c r="AY11" s="59">
        <v>1</v>
      </c>
      <c r="AZ11" s="59"/>
      <c r="BA11" s="59"/>
    </row>
    <row r="12" spans="1:53" ht="27" x14ac:dyDescent="0.25">
      <c r="A12" s="64">
        <v>11</v>
      </c>
      <c r="B12" s="73" t="s">
        <v>318</v>
      </c>
      <c r="C12" s="2" t="s">
        <v>11</v>
      </c>
      <c r="D12" s="2"/>
      <c r="E12" s="2"/>
      <c r="F12" s="2" t="s">
        <v>11</v>
      </c>
      <c r="G12" s="2"/>
      <c r="H12" s="2"/>
      <c r="I12" s="2"/>
      <c r="J12" s="59">
        <f>(Tabla1[[#This Row],[Nunca (0)                       ]]+Tabla1[[#This Row],[Nunca (0) ]]+Tabla1[[#This Row],[Nunca (0)  ]]+Tabla1[[#This Row],[Nunca (0)   ]]+Tabla1[[#This Row],[Nunca (0)    ]]+Tabla1[[#This Row],[Nunca (0)      ]]+Tabla1[[#This Row],[Nunca (0)       ]]+Tabla1[[#This Row],[Nunca (0)        ]])</f>
        <v>0</v>
      </c>
      <c r="K12" s="59">
        <f>(Tabla1[[#This Row],[En pocos casos (1)                       ]]+Tabla1[[#This Row],[En pocos casos (1) ]]+Tabla1[[#This Row],[En pocos casos (1)  ]]+Tabla1[[#This Row],[En pocos casos (1)   ]]+Tabla1[[#This Row],[En pocos casos (1)    ]]+Tabla1[[#This Row],[En pocos casos (1)      ]]+Tabla1[[#This Row],[En pocos casos (1)       ]]+Tabla1[[#This Row],[En pocos casos (1)        ]])</f>
        <v>0</v>
      </c>
      <c r="L12" s="59">
        <f>(Tabla1[[#This Row],[En la mayoria de casos (2)                                  ]]+Tabla1[[#This Row],[En la mayoria de casos (2) ]]+Tabla1[[#This Row],[En la mayoria de casos (2)  ]]+Tabla1[[#This Row],[En la mayoria de casos (2)   ]]+Tabla1[[#This Row],[En la mayoria de casos (2)    ]]+Tabla1[[#This Row],[En la mayoria de casos (2)      ]]+Tabla1[[#This Row],[En la mayoria de casos (2)       ]]+Tabla1[[#This Row],[En la mayoria de casos (2)        ]])</f>
        <v>4</v>
      </c>
      <c r="M12" s="59">
        <f>(Tabla1[[#This Row],[Siempre (3)                     ]]+Tabla1[[#This Row],[Siempre (3) ]]+Tabla1[[#This Row],[Siempre (3)  ]]+Tabla1[[#This Row],[Siempre (3)   ]]+Tabla1[[#This Row],[Siempre (3)    ]]+Tabla1[[#This Row],[Siempre (3)      ]]+Tabla1[[#This Row],[Siempre (3)       ]]+Tabla1[[#This Row],[Siempre (3)        ]])</f>
        <v>6</v>
      </c>
      <c r="N12" s="2" t="s">
        <v>11</v>
      </c>
      <c r="O12" s="2"/>
      <c r="P12" s="2"/>
      <c r="Q12" s="2">
        <v>2</v>
      </c>
      <c r="R12" s="59"/>
      <c r="S12" s="2" t="s">
        <v>11</v>
      </c>
      <c r="T12" s="2"/>
      <c r="U12" s="2"/>
      <c r="V12" s="2"/>
      <c r="W12" s="2">
        <v>3</v>
      </c>
      <c r="X12" s="2" t="s">
        <v>11</v>
      </c>
      <c r="Y12" s="2"/>
      <c r="Z12" s="2"/>
      <c r="AA12" s="2"/>
      <c r="AB12" s="2">
        <v>3</v>
      </c>
      <c r="AC12" s="2"/>
      <c r="AD12" s="2"/>
      <c r="AE12" s="2"/>
      <c r="AF12" s="2"/>
      <c r="AG12" s="2"/>
      <c r="AH12" s="2"/>
      <c r="AI12" s="2"/>
      <c r="AJ12" s="2"/>
      <c r="AK12" s="2"/>
      <c r="AL12" s="2"/>
      <c r="AM12" s="2"/>
      <c r="AN12" s="2"/>
      <c r="AO12" s="2"/>
      <c r="AP12" s="2"/>
      <c r="AQ12" s="2"/>
      <c r="AR12" s="2"/>
      <c r="AS12" s="2"/>
      <c r="AT12" s="2"/>
      <c r="AU12" s="2"/>
      <c r="AV12" s="2"/>
      <c r="AW12" s="2" t="s">
        <v>11</v>
      </c>
      <c r="AX12" s="2"/>
      <c r="AY12" s="2"/>
      <c r="AZ12" s="59">
        <v>2</v>
      </c>
      <c r="BA12" s="2"/>
    </row>
    <row r="13" spans="1:53" ht="40.5" x14ac:dyDescent="0.25">
      <c r="A13" s="64">
        <v>12</v>
      </c>
      <c r="B13" s="65" t="s">
        <v>319</v>
      </c>
      <c r="C13" s="2" t="s">
        <v>11</v>
      </c>
      <c r="D13" s="2"/>
      <c r="E13" s="2"/>
      <c r="F13" s="2"/>
      <c r="G13" s="2"/>
      <c r="H13" s="2"/>
      <c r="I13" s="2"/>
      <c r="J13" s="59">
        <f>(Tabla1[[#This Row],[Nunca (0)                       ]]+Tabla1[[#This Row],[Nunca (0) ]]+Tabla1[[#This Row],[Nunca (0)  ]]+Tabla1[[#This Row],[Nunca (0)   ]]+Tabla1[[#This Row],[Nunca (0)    ]]+Tabla1[[#This Row],[Nunca (0)      ]]+Tabla1[[#This Row],[Nunca (0)       ]]+Tabla1[[#This Row],[Nunca (0)        ]])</f>
        <v>0</v>
      </c>
      <c r="K13" s="59">
        <f>(Tabla1[[#This Row],[En pocos casos (1)                       ]]+Tabla1[[#This Row],[En pocos casos (1) ]]+Tabla1[[#This Row],[En pocos casos (1)  ]]+Tabla1[[#This Row],[En pocos casos (1)   ]]+Tabla1[[#This Row],[En pocos casos (1)    ]]+Tabla1[[#This Row],[En pocos casos (1)      ]]+Tabla1[[#This Row],[En pocos casos (1)       ]]+Tabla1[[#This Row],[En pocos casos (1)        ]])</f>
        <v>0</v>
      </c>
      <c r="L13" s="59">
        <f>(Tabla1[[#This Row],[En la mayoria de casos (2)                                  ]]+Tabla1[[#This Row],[En la mayoria de casos (2) ]]+Tabla1[[#This Row],[En la mayoria de casos (2)  ]]+Tabla1[[#This Row],[En la mayoria de casos (2)   ]]+Tabla1[[#This Row],[En la mayoria de casos (2)    ]]+Tabla1[[#This Row],[En la mayoria de casos (2)      ]]+Tabla1[[#This Row],[En la mayoria de casos (2)       ]]+Tabla1[[#This Row],[En la mayoria de casos (2)        ]])</f>
        <v>4</v>
      </c>
      <c r="M13" s="59">
        <f>(Tabla1[[#This Row],[Siempre (3)                     ]]+Tabla1[[#This Row],[Siempre (3) ]]+Tabla1[[#This Row],[Siempre (3)  ]]+Tabla1[[#This Row],[Siempre (3)   ]]+Tabla1[[#This Row],[Siempre (3)    ]]+Tabla1[[#This Row],[Siempre (3)      ]]+Tabla1[[#This Row],[Siempre (3)       ]]+Tabla1[[#This Row],[Siempre (3)        ]])</f>
        <v>18</v>
      </c>
      <c r="N13" s="2" t="s">
        <v>11</v>
      </c>
      <c r="O13" s="2"/>
      <c r="P13" s="2"/>
      <c r="Q13" s="2"/>
      <c r="R13" s="59">
        <v>3</v>
      </c>
      <c r="S13" s="2" t="s">
        <v>11</v>
      </c>
      <c r="T13" s="2"/>
      <c r="U13" s="2"/>
      <c r="V13" s="2"/>
      <c r="W13" s="2">
        <v>3</v>
      </c>
      <c r="X13" s="2" t="s">
        <v>11</v>
      </c>
      <c r="Y13" s="2"/>
      <c r="Z13" s="2"/>
      <c r="AA13" s="2"/>
      <c r="AB13" s="2">
        <v>3</v>
      </c>
      <c r="AC13" s="2" t="s">
        <v>11</v>
      </c>
      <c r="AD13" s="2"/>
      <c r="AE13" s="2"/>
      <c r="AF13" s="2">
        <v>2</v>
      </c>
      <c r="AG13" s="2"/>
      <c r="AH13" s="2" t="s">
        <v>11</v>
      </c>
      <c r="AI13" s="2"/>
      <c r="AJ13" s="2"/>
      <c r="AK13" s="2"/>
      <c r="AL13" s="2">
        <v>3</v>
      </c>
      <c r="AM13" s="2" t="s">
        <v>11</v>
      </c>
      <c r="AN13" s="2"/>
      <c r="AO13" s="2"/>
      <c r="AP13" s="2">
        <v>2</v>
      </c>
      <c r="AQ13" s="2"/>
      <c r="AR13" s="2" t="s">
        <v>11</v>
      </c>
      <c r="AS13" s="2"/>
      <c r="AT13" s="2"/>
      <c r="AU13" s="2"/>
      <c r="AV13" s="2">
        <v>3</v>
      </c>
      <c r="AW13" s="2" t="s">
        <v>11</v>
      </c>
      <c r="AX13" s="2"/>
      <c r="AY13" s="2"/>
      <c r="AZ13" s="2"/>
      <c r="BA13" s="59">
        <v>3</v>
      </c>
    </row>
    <row r="14" spans="1:53" ht="54" x14ac:dyDescent="0.25">
      <c r="A14" s="64">
        <v>13</v>
      </c>
      <c r="B14" s="73" t="s">
        <v>320</v>
      </c>
      <c r="C14" s="2" t="s">
        <v>11</v>
      </c>
      <c r="D14" s="2"/>
      <c r="E14" s="2"/>
      <c r="F14" s="2" t="s">
        <v>11</v>
      </c>
      <c r="G14" s="2"/>
      <c r="H14" s="2"/>
      <c r="I14" s="2"/>
      <c r="J14" s="59">
        <f>(Tabla1[[#This Row],[Nunca (0)                       ]]+Tabla1[[#This Row],[Nunca (0) ]]+Tabla1[[#This Row],[Nunca (0)  ]]+Tabla1[[#This Row],[Nunca (0)   ]]+Tabla1[[#This Row],[Nunca (0)    ]]+Tabla1[[#This Row],[Nunca (0)      ]]+Tabla1[[#This Row],[Nunca (0)       ]]+Tabla1[[#This Row],[Nunca (0)        ]])</f>
        <v>0</v>
      </c>
      <c r="K14" s="59">
        <f>(Tabla1[[#This Row],[En pocos casos (1)                       ]]+Tabla1[[#This Row],[En pocos casos (1) ]]+Tabla1[[#This Row],[En pocos casos (1)  ]]+Tabla1[[#This Row],[En pocos casos (1)   ]]+Tabla1[[#This Row],[En pocos casos (1)    ]]+Tabla1[[#This Row],[En pocos casos (1)      ]]+Tabla1[[#This Row],[En pocos casos (1)       ]]+Tabla1[[#This Row],[En pocos casos (1)        ]])</f>
        <v>0</v>
      </c>
      <c r="L14" s="59">
        <f>(Tabla1[[#This Row],[En la mayoria de casos (2)                                  ]]+Tabla1[[#This Row],[En la mayoria de casos (2) ]]+Tabla1[[#This Row],[En la mayoria de casos (2)  ]]+Tabla1[[#This Row],[En la mayoria de casos (2)   ]]+Tabla1[[#This Row],[En la mayoria de casos (2)    ]]+Tabla1[[#This Row],[En la mayoria de casos (2)      ]]+Tabla1[[#This Row],[En la mayoria de casos (2)       ]]+Tabla1[[#This Row],[En la mayoria de casos (2)        ]])</f>
        <v>10</v>
      </c>
      <c r="M14" s="59">
        <f>(Tabla1[[#This Row],[Siempre (3)                     ]]+Tabla1[[#This Row],[Siempre (3) ]]+Tabla1[[#This Row],[Siempre (3)  ]]+Tabla1[[#This Row],[Siempre (3)   ]]+Tabla1[[#This Row],[Siempre (3)    ]]+Tabla1[[#This Row],[Siempre (3)      ]]+Tabla1[[#This Row],[Siempre (3)       ]]+Tabla1[[#This Row],[Siempre (3)        ]])</f>
        <v>9</v>
      </c>
      <c r="N14" s="2" t="s">
        <v>11</v>
      </c>
      <c r="O14" s="2"/>
      <c r="P14" s="2"/>
      <c r="Q14" s="2">
        <v>2</v>
      </c>
      <c r="R14" s="59"/>
      <c r="S14" s="2" t="s">
        <v>11</v>
      </c>
      <c r="T14" s="2"/>
      <c r="U14" s="2"/>
      <c r="V14" s="2"/>
      <c r="W14" s="2">
        <v>3</v>
      </c>
      <c r="X14" s="2" t="s">
        <v>11</v>
      </c>
      <c r="Y14" s="2"/>
      <c r="Z14" s="2"/>
      <c r="AA14" s="2"/>
      <c r="AB14" s="2">
        <v>3</v>
      </c>
      <c r="AC14" s="2" t="s">
        <v>11</v>
      </c>
      <c r="AD14" s="2"/>
      <c r="AE14" s="2"/>
      <c r="AF14" s="2">
        <v>2</v>
      </c>
      <c r="AG14" s="2"/>
      <c r="AH14" s="2" t="s">
        <v>11</v>
      </c>
      <c r="AI14" s="2"/>
      <c r="AJ14" s="2"/>
      <c r="AK14" s="2">
        <v>2</v>
      </c>
      <c r="AL14" s="2"/>
      <c r="AM14" s="2" t="s">
        <v>11</v>
      </c>
      <c r="AN14" s="2"/>
      <c r="AO14" s="2"/>
      <c r="AP14" s="2">
        <v>2</v>
      </c>
      <c r="AQ14" s="2"/>
      <c r="AR14" s="2" t="s">
        <v>11</v>
      </c>
      <c r="AS14" s="2"/>
      <c r="AT14" s="2"/>
      <c r="AU14" s="2">
        <v>2</v>
      </c>
      <c r="AV14" s="2"/>
      <c r="AW14" s="2" t="s">
        <v>11</v>
      </c>
      <c r="AX14" s="2"/>
      <c r="AY14" s="2"/>
      <c r="AZ14" s="2"/>
      <c r="BA14" s="59">
        <v>3</v>
      </c>
    </row>
    <row r="15" spans="1:53" ht="27" x14ac:dyDescent="0.25">
      <c r="A15" s="64">
        <v>14</v>
      </c>
      <c r="B15" s="65" t="s">
        <v>321</v>
      </c>
      <c r="C15" s="2" t="s">
        <v>11</v>
      </c>
      <c r="D15" s="2"/>
      <c r="E15" s="2"/>
      <c r="F15" s="2"/>
      <c r="G15" s="2"/>
      <c r="H15" s="2"/>
      <c r="I15" s="2"/>
      <c r="J15" s="59">
        <f>(Tabla1[[#This Row],[Nunca (0)                       ]]+Tabla1[[#This Row],[Nunca (0) ]]+Tabla1[[#This Row],[Nunca (0)  ]]+Tabla1[[#This Row],[Nunca (0)   ]]+Tabla1[[#This Row],[Nunca (0)    ]]+Tabla1[[#This Row],[Nunca (0)      ]]+Tabla1[[#This Row],[Nunca (0)       ]]+Tabla1[[#This Row],[Nunca (0)        ]])</f>
        <v>0</v>
      </c>
      <c r="K15" s="59">
        <f>(Tabla1[[#This Row],[En pocos casos (1)                       ]]+Tabla1[[#This Row],[En pocos casos (1) ]]+Tabla1[[#This Row],[En pocos casos (1)  ]]+Tabla1[[#This Row],[En pocos casos (1)   ]]+Tabla1[[#This Row],[En pocos casos (1)    ]]+Tabla1[[#This Row],[En pocos casos (1)      ]]+Tabla1[[#This Row],[En pocos casos (1)       ]]+Tabla1[[#This Row],[En pocos casos (1)        ]])</f>
        <v>0</v>
      </c>
      <c r="L15" s="59">
        <f>(Tabla1[[#This Row],[En la mayoria de casos (2)                                  ]]+Tabla1[[#This Row],[En la mayoria de casos (2) ]]+Tabla1[[#This Row],[En la mayoria de casos (2)  ]]+Tabla1[[#This Row],[En la mayoria de casos (2)   ]]+Tabla1[[#This Row],[En la mayoria de casos (2)    ]]+Tabla1[[#This Row],[En la mayoria de casos (2)      ]]+Tabla1[[#This Row],[En la mayoria de casos (2)       ]]+Tabla1[[#This Row],[En la mayoria de casos (2)        ]])</f>
        <v>8</v>
      </c>
      <c r="M15" s="59">
        <f>(Tabla1[[#This Row],[Siempre (3)                     ]]+Tabla1[[#This Row],[Siempre (3) ]]+Tabla1[[#This Row],[Siempre (3)  ]]+Tabla1[[#This Row],[Siempre (3)   ]]+Tabla1[[#This Row],[Siempre (3)    ]]+Tabla1[[#This Row],[Siempre (3)      ]]+Tabla1[[#This Row],[Siempre (3)       ]]+Tabla1[[#This Row],[Siempre (3)        ]])</f>
        <v>12</v>
      </c>
      <c r="N15" s="2" t="s">
        <v>11</v>
      </c>
      <c r="O15" s="2"/>
      <c r="P15" s="2"/>
      <c r="Q15" s="2"/>
      <c r="R15" s="59">
        <v>3</v>
      </c>
      <c r="S15" s="2" t="s">
        <v>11</v>
      </c>
      <c r="T15" s="2"/>
      <c r="U15" s="2"/>
      <c r="V15" s="2">
        <v>2</v>
      </c>
      <c r="W15" s="2"/>
      <c r="X15" s="2" t="s">
        <v>11</v>
      </c>
      <c r="Y15" s="2"/>
      <c r="Z15" s="2"/>
      <c r="AA15" s="2">
        <v>2</v>
      </c>
      <c r="AB15" s="2"/>
      <c r="AC15" s="2" t="s">
        <v>11</v>
      </c>
      <c r="AD15" s="2"/>
      <c r="AE15" s="2"/>
      <c r="AF15" s="2">
        <v>2</v>
      </c>
      <c r="AG15" s="2"/>
      <c r="AH15" s="2" t="s">
        <v>11</v>
      </c>
      <c r="AI15" s="2"/>
      <c r="AJ15" s="2"/>
      <c r="AK15" s="2"/>
      <c r="AL15" s="2">
        <v>3</v>
      </c>
      <c r="AM15" s="2" t="s">
        <v>11</v>
      </c>
      <c r="AN15" s="2"/>
      <c r="AO15" s="2"/>
      <c r="AP15" s="2">
        <v>2</v>
      </c>
      <c r="AQ15" s="2"/>
      <c r="AR15" s="2" t="s">
        <v>11</v>
      </c>
      <c r="AS15" s="2"/>
      <c r="AT15" s="2"/>
      <c r="AU15" s="2"/>
      <c r="AV15" s="2">
        <v>3</v>
      </c>
      <c r="AW15" s="2" t="s">
        <v>11</v>
      </c>
      <c r="AX15" s="2"/>
      <c r="AY15" s="2"/>
      <c r="AZ15" s="2"/>
      <c r="BA15" s="59">
        <v>3</v>
      </c>
    </row>
    <row r="16" spans="1:53" ht="40.5" x14ac:dyDescent="0.25">
      <c r="A16" s="64">
        <v>15</v>
      </c>
      <c r="B16" s="73" t="s">
        <v>322</v>
      </c>
      <c r="C16" s="2" t="s">
        <v>11</v>
      </c>
      <c r="D16" s="2"/>
      <c r="E16" s="2"/>
      <c r="F16" s="2"/>
      <c r="G16" s="2"/>
      <c r="H16" s="2"/>
      <c r="I16" s="2"/>
      <c r="J16" s="59">
        <f>(Tabla1[[#This Row],[Nunca (0)                       ]]+Tabla1[[#This Row],[Nunca (0) ]]+Tabla1[[#This Row],[Nunca (0)  ]]+Tabla1[[#This Row],[Nunca (0)   ]]+Tabla1[[#This Row],[Nunca (0)    ]]+Tabla1[[#This Row],[Nunca (0)      ]]+Tabla1[[#This Row],[Nunca (0)       ]]+Tabla1[[#This Row],[Nunca (0)        ]])</f>
        <v>0</v>
      </c>
      <c r="K16" s="59">
        <f>(Tabla1[[#This Row],[En pocos casos (1)                       ]]+Tabla1[[#This Row],[En pocos casos (1) ]]+Tabla1[[#This Row],[En pocos casos (1)  ]]+Tabla1[[#This Row],[En pocos casos (1)   ]]+Tabla1[[#This Row],[En pocos casos (1)    ]]+Tabla1[[#This Row],[En pocos casos (1)      ]]+Tabla1[[#This Row],[En pocos casos (1)       ]]+Tabla1[[#This Row],[En pocos casos (1)        ]])</f>
        <v>0</v>
      </c>
      <c r="L16" s="59">
        <f>(Tabla1[[#This Row],[En la mayoria de casos (2)                                  ]]+Tabla1[[#This Row],[En la mayoria de casos (2) ]]+Tabla1[[#This Row],[En la mayoria de casos (2)  ]]+Tabla1[[#This Row],[En la mayoria de casos (2)   ]]+Tabla1[[#This Row],[En la mayoria de casos (2)    ]]+Tabla1[[#This Row],[En la mayoria de casos (2)      ]]+Tabla1[[#This Row],[En la mayoria de casos (2)       ]]+Tabla1[[#This Row],[En la mayoria de casos (2)        ]])</f>
        <v>6</v>
      </c>
      <c r="M16" s="59">
        <f>(Tabla1[[#This Row],[Siempre (3)                     ]]+Tabla1[[#This Row],[Siempre (3) ]]+Tabla1[[#This Row],[Siempre (3)  ]]+Tabla1[[#This Row],[Siempre (3)   ]]+Tabla1[[#This Row],[Siempre (3)    ]]+Tabla1[[#This Row],[Siempre (3)      ]]+Tabla1[[#This Row],[Siempre (3)       ]]+Tabla1[[#This Row],[Siempre (3)        ]])</f>
        <v>15</v>
      </c>
      <c r="N16" s="2" t="s">
        <v>11</v>
      </c>
      <c r="O16" s="2"/>
      <c r="P16" s="2"/>
      <c r="Q16" s="2"/>
      <c r="R16" s="59">
        <v>3</v>
      </c>
      <c r="S16" s="2" t="s">
        <v>11</v>
      </c>
      <c r="T16" s="2"/>
      <c r="U16" s="2"/>
      <c r="V16" s="2">
        <v>2</v>
      </c>
      <c r="W16" s="2"/>
      <c r="X16" s="2" t="s">
        <v>11</v>
      </c>
      <c r="Y16" s="2"/>
      <c r="Z16" s="2"/>
      <c r="AA16" s="2"/>
      <c r="AB16" s="2">
        <v>3</v>
      </c>
      <c r="AC16" s="2" t="s">
        <v>11</v>
      </c>
      <c r="AD16" s="2"/>
      <c r="AE16" s="2"/>
      <c r="AF16" s="2"/>
      <c r="AG16" s="2">
        <v>3</v>
      </c>
      <c r="AH16" s="2" t="s">
        <v>11</v>
      </c>
      <c r="AI16" s="2"/>
      <c r="AJ16" s="2"/>
      <c r="AK16" s="2"/>
      <c r="AL16" s="2">
        <v>3</v>
      </c>
      <c r="AM16" s="2" t="s">
        <v>11</v>
      </c>
      <c r="AN16" s="2"/>
      <c r="AO16" s="2"/>
      <c r="AP16" s="2"/>
      <c r="AQ16" s="2">
        <v>3</v>
      </c>
      <c r="AR16" s="2" t="s">
        <v>11</v>
      </c>
      <c r="AS16" s="2"/>
      <c r="AT16" s="2"/>
      <c r="AU16" s="2">
        <v>2</v>
      </c>
      <c r="AV16" s="2"/>
      <c r="AW16" s="2" t="s">
        <v>11</v>
      </c>
      <c r="AX16" s="2"/>
      <c r="AY16" s="2"/>
      <c r="AZ16" s="59">
        <v>2</v>
      </c>
      <c r="BA16" s="2"/>
    </row>
    <row r="17" spans="1:53" ht="27" x14ac:dyDescent="0.25">
      <c r="A17" s="64">
        <v>16</v>
      </c>
      <c r="B17" s="65" t="s">
        <v>323</v>
      </c>
      <c r="C17" s="2" t="s">
        <v>11</v>
      </c>
      <c r="D17" s="2"/>
      <c r="E17" s="2"/>
      <c r="F17" s="2" t="s">
        <v>11</v>
      </c>
      <c r="G17" s="2"/>
      <c r="H17" s="2"/>
      <c r="I17" s="2"/>
      <c r="J17" s="59">
        <f>(Tabla1[[#This Row],[Nunca (0)                       ]]+Tabla1[[#This Row],[Nunca (0) ]]+Tabla1[[#This Row],[Nunca (0)  ]]+Tabla1[[#This Row],[Nunca (0)   ]]+Tabla1[[#This Row],[Nunca (0)    ]]+Tabla1[[#This Row],[Nunca (0)      ]]+Tabla1[[#This Row],[Nunca (0)       ]]+Tabla1[[#This Row],[Nunca (0)        ]])</f>
        <v>0</v>
      </c>
      <c r="K17" s="59">
        <f>(Tabla1[[#This Row],[En pocos casos (1)                       ]]+Tabla1[[#This Row],[En pocos casos (1) ]]+Tabla1[[#This Row],[En pocos casos (1)  ]]+Tabla1[[#This Row],[En pocos casos (1)   ]]+Tabla1[[#This Row],[En pocos casos (1)    ]]+Tabla1[[#This Row],[En pocos casos (1)      ]]+Tabla1[[#This Row],[En pocos casos (1)       ]]+Tabla1[[#This Row],[En pocos casos (1)        ]])</f>
        <v>1</v>
      </c>
      <c r="L17" s="59">
        <f>(Tabla1[[#This Row],[En la mayoria de casos (2)                                  ]]+Tabla1[[#This Row],[En la mayoria de casos (2) ]]+Tabla1[[#This Row],[En la mayoria de casos (2)  ]]+Tabla1[[#This Row],[En la mayoria de casos (2)   ]]+Tabla1[[#This Row],[En la mayoria de casos (2)    ]]+Tabla1[[#This Row],[En la mayoria de casos (2)      ]]+Tabla1[[#This Row],[En la mayoria de casos (2)       ]]+Tabla1[[#This Row],[En la mayoria de casos (2)        ]])</f>
        <v>2</v>
      </c>
      <c r="M17" s="59">
        <f>(Tabla1[[#This Row],[Siempre (3)                     ]]+Tabla1[[#This Row],[Siempre (3) ]]+Tabla1[[#This Row],[Siempre (3)  ]]+Tabla1[[#This Row],[Siempre (3)   ]]+Tabla1[[#This Row],[Siempre (3)    ]]+Tabla1[[#This Row],[Siempre (3)      ]]+Tabla1[[#This Row],[Siempre (3)       ]]+Tabla1[[#This Row],[Siempre (3)        ]])</f>
        <v>15</v>
      </c>
      <c r="N17" s="2" t="s">
        <v>11</v>
      </c>
      <c r="O17" s="162"/>
      <c r="P17" s="162"/>
      <c r="Q17" s="162"/>
      <c r="R17" s="163"/>
      <c r="S17" s="2" t="s">
        <v>11</v>
      </c>
      <c r="T17" s="2"/>
      <c r="U17" s="2"/>
      <c r="V17" s="2"/>
      <c r="W17" s="2">
        <v>3</v>
      </c>
      <c r="X17" s="2" t="s">
        <v>11</v>
      </c>
      <c r="Y17" s="2"/>
      <c r="Z17" s="2"/>
      <c r="AA17" s="2">
        <v>2</v>
      </c>
      <c r="AB17" s="2"/>
      <c r="AC17" s="2" t="s">
        <v>11</v>
      </c>
      <c r="AD17" s="2"/>
      <c r="AE17" s="2">
        <v>1</v>
      </c>
      <c r="AF17" s="2"/>
      <c r="AG17" s="2"/>
      <c r="AH17" s="2" t="s">
        <v>11</v>
      </c>
      <c r="AI17" s="2"/>
      <c r="AJ17" s="2"/>
      <c r="AK17" s="2"/>
      <c r="AL17" s="2">
        <v>3</v>
      </c>
      <c r="AM17" s="2" t="s">
        <v>11</v>
      </c>
      <c r="AN17" s="2"/>
      <c r="AO17" s="2"/>
      <c r="AP17" s="2"/>
      <c r="AQ17" s="2">
        <v>3</v>
      </c>
      <c r="AR17" s="2" t="s">
        <v>11</v>
      </c>
      <c r="AS17" s="2"/>
      <c r="AT17" s="2"/>
      <c r="AU17" s="2"/>
      <c r="AV17" s="2">
        <v>3</v>
      </c>
      <c r="AW17" s="2" t="s">
        <v>11</v>
      </c>
      <c r="AX17" s="2"/>
      <c r="AY17" s="2"/>
      <c r="AZ17" s="2"/>
      <c r="BA17" s="59">
        <v>3</v>
      </c>
    </row>
    <row r="18" spans="1:53" ht="94.5" x14ac:dyDescent="0.25">
      <c r="A18" s="64">
        <v>17</v>
      </c>
      <c r="B18" s="73" t="s">
        <v>324</v>
      </c>
      <c r="C18" s="2" t="s">
        <v>11</v>
      </c>
      <c r="D18" s="2"/>
      <c r="E18" s="2"/>
      <c r="F18" s="2" t="s">
        <v>11</v>
      </c>
      <c r="G18" s="2"/>
      <c r="H18" s="2"/>
      <c r="I18" s="2"/>
      <c r="J18" s="59">
        <f>(Tabla1[[#This Row],[Nunca (0)                       ]]+Tabla1[[#This Row],[Nunca (0) ]]+Tabla1[[#This Row],[Nunca (0)  ]]+Tabla1[[#This Row],[Nunca (0)   ]]+Tabla1[[#This Row],[Nunca (0)    ]]+Tabla1[[#This Row],[Nunca (0)      ]]+Tabla1[[#This Row],[Nunca (0)       ]]+Tabla1[[#This Row],[Nunca (0)        ]])</f>
        <v>0</v>
      </c>
      <c r="K18" s="59">
        <f>(Tabla1[[#This Row],[En pocos casos (1)                       ]]+Tabla1[[#This Row],[En pocos casos (1) ]]+Tabla1[[#This Row],[En pocos casos (1)  ]]+Tabla1[[#This Row],[En pocos casos (1)   ]]+Tabla1[[#This Row],[En pocos casos (1)    ]]+Tabla1[[#This Row],[En pocos casos (1)      ]]+Tabla1[[#This Row],[En pocos casos (1)       ]]+Tabla1[[#This Row],[En pocos casos (1)        ]])</f>
        <v>1</v>
      </c>
      <c r="L18" s="59">
        <f>(Tabla1[[#This Row],[En la mayoria de casos (2)                                  ]]+Tabla1[[#This Row],[En la mayoria de casos (2) ]]+Tabla1[[#This Row],[En la mayoria de casos (2)  ]]+Tabla1[[#This Row],[En la mayoria de casos (2)   ]]+Tabla1[[#This Row],[En la mayoria de casos (2)    ]]+Tabla1[[#This Row],[En la mayoria de casos (2)      ]]+Tabla1[[#This Row],[En la mayoria de casos (2)       ]]+Tabla1[[#This Row],[En la mayoria de casos (2)        ]])</f>
        <v>6</v>
      </c>
      <c r="M18" s="59">
        <f>(Tabla1[[#This Row],[Siempre (3)                     ]]+Tabla1[[#This Row],[Siempre (3) ]]+Tabla1[[#This Row],[Siempre (3)  ]]+Tabla1[[#This Row],[Siempre (3)   ]]+Tabla1[[#This Row],[Siempre (3)    ]]+Tabla1[[#This Row],[Siempre (3)      ]]+Tabla1[[#This Row],[Siempre (3)       ]]+Tabla1[[#This Row],[Siempre (3)        ]])</f>
        <v>12</v>
      </c>
      <c r="N18" s="2" t="s">
        <v>11</v>
      </c>
      <c r="O18" s="2"/>
      <c r="P18" s="2"/>
      <c r="Q18" s="2">
        <v>2</v>
      </c>
      <c r="R18" s="59"/>
      <c r="S18" s="2" t="s">
        <v>11</v>
      </c>
      <c r="T18" s="2"/>
      <c r="U18" s="2"/>
      <c r="V18" s="2"/>
      <c r="W18" s="2">
        <v>3</v>
      </c>
      <c r="X18" s="2" t="s">
        <v>11</v>
      </c>
      <c r="Y18" s="2"/>
      <c r="Z18" s="2"/>
      <c r="AA18" s="2"/>
      <c r="AB18" s="2">
        <v>3</v>
      </c>
      <c r="AC18" s="2" t="s">
        <v>11</v>
      </c>
      <c r="AD18" s="2"/>
      <c r="AE18" s="2"/>
      <c r="AF18" s="2">
        <v>2</v>
      </c>
      <c r="AG18" s="2"/>
      <c r="AH18" s="2" t="s">
        <v>11</v>
      </c>
      <c r="AI18" s="2"/>
      <c r="AJ18" s="2">
        <v>1</v>
      </c>
      <c r="AK18" s="2"/>
      <c r="AL18" s="2"/>
      <c r="AM18" s="2" t="s">
        <v>11</v>
      </c>
      <c r="AN18" s="2"/>
      <c r="AO18" s="2"/>
      <c r="AP18" s="2">
        <v>2</v>
      </c>
      <c r="AQ18" s="2"/>
      <c r="AR18" s="2" t="s">
        <v>11</v>
      </c>
      <c r="AS18" s="2"/>
      <c r="AT18" s="2"/>
      <c r="AU18" s="2"/>
      <c r="AV18" s="2">
        <v>3</v>
      </c>
      <c r="AW18" s="2" t="s">
        <v>11</v>
      </c>
      <c r="AX18" s="2"/>
      <c r="AY18" s="2"/>
      <c r="AZ18" s="2"/>
      <c r="BA18" s="59">
        <v>3</v>
      </c>
    </row>
    <row r="19" spans="1:53" ht="94.5" x14ac:dyDescent="0.25">
      <c r="A19" s="64">
        <v>18</v>
      </c>
      <c r="B19" s="65" t="s">
        <v>325</v>
      </c>
      <c r="C19" s="2" t="s">
        <v>11</v>
      </c>
      <c r="D19" s="2"/>
      <c r="E19" s="2"/>
      <c r="F19" s="2" t="s">
        <v>11</v>
      </c>
      <c r="G19" s="2"/>
      <c r="H19" s="2"/>
      <c r="I19" s="2"/>
      <c r="J19" s="59">
        <f>(Tabla1[[#This Row],[Nunca (0)                       ]]+Tabla1[[#This Row],[Nunca (0) ]]+Tabla1[[#This Row],[Nunca (0)  ]]+Tabla1[[#This Row],[Nunca (0)   ]]+Tabla1[[#This Row],[Nunca (0)    ]]+Tabla1[[#This Row],[Nunca (0)      ]]+Tabla1[[#This Row],[Nunca (0)       ]]+Tabla1[[#This Row],[Nunca (0)        ]])</f>
        <v>0</v>
      </c>
      <c r="K19" s="59">
        <f>(Tabla1[[#This Row],[En pocos casos (1)                       ]]+Tabla1[[#This Row],[En pocos casos (1) ]]+Tabla1[[#This Row],[En pocos casos (1)  ]]+Tabla1[[#This Row],[En pocos casos (1)   ]]+Tabla1[[#This Row],[En pocos casos (1)    ]]+Tabla1[[#This Row],[En pocos casos (1)      ]]+Tabla1[[#This Row],[En pocos casos (1)       ]]+Tabla1[[#This Row],[En pocos casos (1)        ]])</f>
        <v>2</v>
      </c>
      <c r="L19" s="59">
        <f>(Tabla1[[#This Row],[En la mayoria de casos (2)                                  ]]+Tabla1[[#This Row],[En la mayoria de casos (2) ]]+Tabla1[[#This Row],[En la mayoria de casos (2)  ]]+Tabla1[[#This Row],[En la mayoria de casos (2)   ]]+Tabla1[[#This Row],[En la mayoria de casos (2)    ]]+Tabla1[[#This Row],[En la mayoria de casos (2)      ]]+Tabla1[[#This Row],[En la mayoria de casos (2)       ]]+Tabla1[[#This Row],[En la mayoria de casos (2)        ]])</f>
        <v>4</v>
      </c>
      <c r="M19" s="59">
        <f>(Tabla1[[#This Row],[Siempre (3)                     ]]+Tabla1[[#This Row],[Siempre (3) ]]+Tabla1[[#This Row],[Siempre (3)  ]]+Tabla1[[#This Row],[Siempre (3)   ]]+Tabla1[[#This Row],[Siempre (3)    ]]+Tabla1[[#This Row],[Siempre (3)      ]]+Tabla1[[#This Row],[Siempre (3)       ]]+Tabla1[[#This Row],[Siempre (3)        ]])</f>
        <v>12</v>
      </c>
      <c r="N19" s="2" t="s">
        <v>11</v>
      </c>
      <c r="O19" s="2"/>
      <c r="P19" s="2"/>
      <c r="Q19" s="2">
        <v>2</v>
      </c>
      <c r="R19" s="59"/>
      <c r="S19" s="2" t="s">
        <v>11</v>
      </c>
      <c r="T19" s="2"/>
      <c r="U19" s="2"/>
      <c r="V19" s="2"/>
      <c r="W19" s="2">
        <v>3</v>
      </c>
      <c r="X19" s="2" t="s">
        <v>11</v>
      </c>
      <c r="Y19" s="2"/>
      <c r="Z19" s="2"/>
      <c r="AA19" s="2"/>
      <c r="AB19" s="2">
        <v>3</v>
      </c>
      <c r="AC19" s="2" t="s">
        <v>11</v>
      </c>
      <c r="AD19" s="2"/>
      <c r="AE19" s="2">
        <v>1</v>
      </c>
      <c r="AF19" s="2"/>
      <c r="AG19" s="2"/>
      <c r="AH19" s="2" t="s">
        <v>11</v>
      </c>
      <c r="AI19" s="2"/>
      <c r="AJ19" s="2">
        <v>1</v>
      </c>
      <c r="AK19" s="2"/>
      <c r="AL19" s="2"/>
      <c r="AM19" s="2" t="s">
        <v>11</v>
      </c>
      <c r="AN19" s="2"/>
      <c r="AO19" s="2"/>
      <c r="AP19" s="2">
        <v>2</v>
      </c>
      <c r="AQ19" s="2"/>
      <c r="AR19" s="2" t="s">
        <v>11</v>
      </c>
      <c r="AS19" s="2"/>
      <c r="AT19" s="2"/>
      <c r="AU19" s="2"/>
      <c r="AV19" s="2">
        <v>3</v>
      </c>
      <c r="AW19" s="2" t="s">
        <v>11</v>
      </c>
      <c r="AX19" s="2"/>
      <c r="AY19" s="2"/>
      <c r="AZ19" s="2"/>
      <c r="BA19" s="59">
        <v>3</v>
      </c>
    </row>
    <row r="20" spans="1:53" ht="40.5" x14ac:dyDescent="0.25">
      <c r="A20" s="64">
        <v>19</v>
      </c>
      <c r="B20" s="73" t="s">
        <v>326</v>
      </c>
      <c r="C20" s="2" t="s">
        <v>11</v>
      </c>
      <c r="D20" s="2"/>
      <c r="E20" s="2"/>
      <c r="F20" s="2" t="s">
        <v>11</v>
      </c>
      <c r="G20" s="2"/>
      <c r="H20" s="2"/>
      <c r="I20" s="2"/>
      <c r="J20" s="59">
        <f>(Tabla1[[#This Row],[Nunca (0)                       ]]+Tabla1[[#This Row],[Nunca (0) ]]+Tabla1[[#This Row],[Nunca (0)  ]]+Tabla1[[#This Row],[Nunca (0)   ]]+Tabla1[[#This Row],[Nunca (0)    ]]+Tabla1[[#This Row],[Nunca (0)      ]]+Tabla1[[#This Row],[Nunca (0)       ]]+Tabla1[[#This Row],[Nunca (0)        ]])</f>
        <v>0</v>
      </c>
      <c r="K20" s="59">
        <f>(Tabla1[[#This Row],[En pocos casos (1)                       ]]+Tabla1[[#This Row],[En pocos casos (1) ]]+Tabla1[[#This Row],[En pocos casos (1)  ]]+Tabla1[[#This Row],[En pocos casos (1)   ]]+Tabla1[[#This Row],[En pocos casos (1)    ]]+Tabla1[[#This Row],[En pocos casos (1)      ]]+Tabla1[[#This Row],[En pocos casos (1)       ]]+Tabla1[[#This Row],[En pocos casos (1)        ]])</f>
        <v>1</v>
      </c>
      <c r="L20" s="59">
        <f>(Tabla1[[#This Row],[En la mayoria de casos (2)                                  ]]+Tabla1[[#This Row],[En la mayoria de casos (2) ]]+Tabla1[[#This Row],[En la mayoria de casos (2)  ]]+Tabla1[[#This Row],[En la mayoria de casos (2)   ]]+Tabla1[[#This Row],[En la mayoria de casos (2)    ]]+Tabla1[[#This Row],[En la mayoria de casos (2)      ]]+Tabla1[[#This Row],[En la mayoria de casos (2)       ]]+Tabla1[[#This Row],[En la mayoria de casos (2)        ]])</f>
        <v>4</v>
      </c>
      <c r="M20" s="59">
        <f>(Tabla1[[#This Row],[Siempre (3)                     ]]+Tabla1[[#This Row],[Siempre (3) ]]+Tabla1[[#This Row],[Siempre (3)  ]]+Tabla1[[#This Row],[Siempre (3)   ]]+Tabla1[[#This Row],[Siempre (3)    ]]+Tabla1[[#This Row],[Siempre (3)      ]]+Tabla1[[#This Row],[Siempre (3)       ]]+Tabla1[[#This Row],[Siempre (3)        ]])</f>
        <v>15</v>
      </c>
      <c r="N20" s="2" t="s">
        <v>11</v>
      </c>
      <c r="O20" s="2"/>
      <c r="P20" s="2"/>
      <c r="Q20" s="2">
        <v>2</v>
      </c>
      <c r="R20" s="59"/>
      <c r="S20" s="2" t="s">
        <v>11</v>
      </c>
      <c r="T20" s="2"/>
      <c r="U20" s="2"/>
      <c r="V20" s="2"/>
      <c r="W20" s="2">
        <v>3</v>
      </c>
      <c r="X20" s="2" t="s">
        <v>11</v>
      </c>
      <c r="Y20" s="2"/>
      <c r="Z20" s="2"/>
      <c r="AA20" s="2"/>
      <c r="AB20" s="2">
        <v>3</v>
      </c>
      <c r="AC20" s="2" t="s">
        <v>11</v>
      </c>
      <c r="AD20" s="2"/>
      <c r="AE20" s="2"/>
      <c r="AF20" s="2"/>
      <c r="AG20" s="2">
        <v>3</v>
      </c>
      <c r="AH20" s="2" t="s">
        <v>11</v>
      </c>
      <c r="AI20" s="2"/>
      <c r="AJ20" s="2">
        <v>1</v>
      </c>
      <c r="AK20" s="2"/>
      <c r="AL20" s="2"/>
      <c r="AM20" s="2" t="s">
        <v>11</v>
      </c>
      <c r="AN20" s="2"/>
      <c r="AO20" s="2"/>
      <c r="AP20" s="2">
        <v>2</v>
      </c>
      <c r="AQ20" s="2"/>
      <c r="AR20" s="2" t="s">
        <v>11</v>
      </c>
      <c r="AS20" s="2"/>
      <c r="AT20" s="2"/>
      <c r="AU20" s="2"/>
      <c r="AV20" s="2">
        <v>3</v>
      </c>
      <c r="AW20" s="2" t="s">
        <v>11</v>
      </c>
      <c r="AX20" s="2"/>
      <c r="AY20" s="2"/>
      <c r="AZ20" s="2"/>
      <c r="BA20" s="59">
        <v>3</v>
      </c>
    </row>
    <row r="21" spans="1:53" ht="54" x14ac:dyDescent="0.25">
      <c r="A21" s="64">
        <v>20</v>
      </c>
      <c r="B21" s="92" t="s">
        <v>327</v>
      </c>
      <c r="C21" s="2" t="s">
        <v>11</v>
      </c>
      <c r="D21" s="2"/>
      <c r="E21" s="2"/>
      <c r="F21" s="2" t="s">
        <v>11</v>
      </c>
      <c r="G21" s="2"/>
      <c r="H21" s="2"/>
      <c r="I21" s="2"/>
      <c r="J21" s="59">
        <f>(Tabla1[[#This Row],[Nunca (0)                       ]]+Tabla1[[#This Row],[Nunca (0) ]]+Tabla1[[#This Row],[Nunca (0)  ]]+Tabla1[[#This Row],[Nunca (0)   ]]+Tabla1[[#This Row],[Nunca (0)    ]]+Tabla1[[#This Row],[Nunca (0)      ]]+Tabla1[[#This Row],[Nunca (0)       ]]+Tabla1[[#This Row],[Nunca (0)        ]])</f>
        <v>0</v>
      </c>
      <c r="K21" s="59">
        <f>(Tabla1[[#This Row],[En pocos casos (1)                       ]]+Tabla1[[#This Row],[En pocos casos (1) ]]+Tabla1[[#This Row],[En pocos casos (1)  ]]+Tabla1[[#This Row],[En pocos casos (1)   ]]+Tabla1[[#This Row],[En pocos casos (1)    ]]+Tabla1[[#This Row],[En pocos casos (1)      ]]+Tabla1[[#This Row],[En pocos casos (1)       ]]+Tabla1[[#This Row],[En pocos casos (1)        ]])</f>
        <v>2</v>
      </c>
      <c r="L21" s="59">
        <f>(Tabla1[[#This Row],[En la mayoria de casos (2)                                  ]]+Tabla1[[#This Row],[En la mayoria de casos (2) ]]+Tabla1[[#This Row],[En la mayoria de casos (2)  ]]+Tabla1[[#This Row],[En la mayoria de casos (2)   ]]+Tabla1[[#This Row],[En la mayoria de casos (2)    ]]+Tabla1[[#This Row],[En la mayoria de casos (2)      ]]+Tabla1[[#This Row],[En la mayoria de casos (2)       ]]+Tabla1[[#This Row],[En la mayoria de casos (2)        ]])</f>
        <v>6</v>
      </c>
      <c r="M21" s="59">
        <f>(Tabla1[[#This Row],[Siempre (3)                     ]]+Tabla1[[#This Row],[Siempre (3) ]]+Tabla1[[#This Row],[Siempre (3)  ]]+Tabla1[[#This Row],[Siempre (3)   ]]+Tabla1[[#This Row],[Siempre (3)    ]]+Tabla1[[#This Row],[Siempre (3)      ]]+Tabla1[[#This Row],[Siempre (3)       ]]+Tabla1[[#This Row],[Siempre (3)        ]])</f>
        <v>9</v>
      </c>
      <c r="N21" s="2" t="s">
        <v>11</v>
      </c>
      <c r="O21" s="2"/>
      <c r="P21" s="2"/>
      <c r="Q21" s="2">
        <v>2</v>
      </c>
      <c r="R21" s="59"/>
      <c r="S21" s="2" t="s">
        <v>11</v>
      </c>
      <c r="T21" s="2"/>
      <c r="U21" s="2"/>
      <c r="V21" s="2"/>
      <c r="W21" s="2">
        <v>3</v>
      </c>
      <c r="X21" s="2" t="s">
        <v>11</v>
      </c>
      <c r="Y21" s="2"/>
      <c r="Z21" s="2"/>
      <c r="AA21" s="2">
        <v>2</v>
      </c>
      <c r="AB21" s="2"/>
      <c r="AC21" s="2" t="s">
        <v>11</v>
      </c>
      <c r="AD21" s="2"/>
      <c r="AE21" s="2">
        <v>1</v>
      </c>
      <c r="AF21" s="2"/>
      <c r="AG21" s="2"/>
      <c r="AH21" s="2" t="s">
        <v>11</v>
      </c>
      <c r="AI21" s="2"/>
      <c r="AJ21" s="2">
        <v>1</v>
      </c>
      <c r="AK21" s="2"/>
      <c r="AL21" s="2"/>
      <c r="AM21" s="2" t="s">
        <v>11</v>
      </c>
      <c r="AN21" s="2"/>
      <c r="AO21" s="2"/>
      <c r="AP21" s="2">
        <v>2</v>
      </c>
      <c r="AQ21" s="2"/>
      <c r="AR21" s="2" t="s">
        <v>11</v>
      </c>
      <c r="AS21" s="2"/>
      <c r="AT21" s="2"/>
      <c r="AU21" s="2"/>
      <c r="AV21" s="2">
        <v>3</v>
      </c>
      <c r="AW21" s="2" t="s">
        <v>11</v>
      </c>
      <c r="AX21" s="2"/>
      <c r="AY21" s="2"/>
      <c r="AZ21" s="2"/>
      <c r="BA21" s="59">
        <v>3</v>
      </c>
    </row>
    <row r="22" spans="1:53" ht="40.5" x14ac:dyDescent="0.25">
      <c r="A22" s="64">
        <v>21</v>
      </c>
      <c r="B22" s="73" t="s">
        <v>328</v>
      </c>
      <c r="C22" s="2" t="s">
        <v>11</v>
      </c>
      <c r="D22" s="2"/>
      <c r="E22" s="2"/>
      <c r="F22" s="2" t="s">
        <v>11</v>
      </c>
      <c r="G22" s="2"/>
      <c r="H22" s="2"/>
      <c r="I22" s="2"/>
      <c r="J22" s="59">
        <f>(Tabla1[[#This Row],[Nunca (0)                       ]]+Tabla1[[#This Row],[Nunca (0) ]]+Tabla1[[#This Row],[Nunca (0)  ]]+Tabla1[[#This Row],[Nunca (0)   ]]+Tabla1[[#This Row],[Nunca (0)    ]]+Tabla1[[#This Row],[Nunca (0)      ]]+Tabla1[[#This Row],[Nunca (0)       ]]+Tabla1[[#This Row],[Nunca (0)        ]])</f>
        <v>0</v>
      </c>
      <c r="K22" s="59">
        <f>(Tabla1[[#This Row],[En pocos casos (1)                       ]]+Tabla1[[#This Row],[En pocos casos (1) ]]+Tabla1[[#This Row],[En pocos casos (1)  ]]+Tabla1[[#This Row],[En pocos casos (1)   ]]+Tabla1[[#This Row],[En pocos casos (1)    ]]+Tabla1[[#This Row],[En pocos casos (1)      ]]+Tabla1[[#This Row],[En pocos casos (1)       ]]+Tabla1[[#This Row],[En pocos casos (1)        ]])</f>
        <v>0</v>
      </c>
      <c r="L22" s="59">
        <f>(Tabla1[[#This Row],[En la mayoria de casos (2)                                  ]]+Tabla1[[#This Row],[En la mayoria de casos (2) ]]+Tabla1[[#This Row],[En la mayoria de casos (2)  ]]+Tabla1[[#This Row],[En la mayoria de casos (2)   ]]+Tabla1[[#This Row],[En la mayoria de casos (2)    ]]+Tabla1[[#This Row],[En la mayoria de casos (2)      ]]+Tabla1[[#This Row],[En la mayoria de casos (2)       ]]+Tabla1[[#This Row],[En la mayoria de casos (2)        ]])</f>
        <v>6</v>
      </c>
      <c r="M22" s="59">
        <f>(Tabla1[[#This Row],[Siempre (3)                     ]]+Tabla1[[#This Row],[Siempre (3) ]]+Tabla1[[#This Row],[Siempre (3)  ]]+Tabla1[[#This Row],[Siempre (3)   ]]+Tabla1[[#This Row],[Siempre (3)    ]]+Tabla1[[#This Row],[Siempre (3)      ]]+Tabla1[[#This Row],[Siempre (3)       ]]+Tabla1[[#This Row],[Siempre (3)        ]])</f>
        <v>6</v>
      </c>
      <c r="N22" s="2" t="s">
        <v>11</v>
      </c>
      <c r="O22" s="2"/>
      <c r="P22" s="2"/>
      <c r="Q22" s="2">
        <v>2</v>
      </c>
      <c r="R22" s="59"/>
      <c r="S22" s="2" t="s">
        <v>11</v>
      </c>
      <c r="T22" s="2"/>
      <c r="U22" s="2"/>
      <c r="V22" s="2"/>
      <c r="W22" s="2">
        <v>3</v>
      </c>
      <c r="X22" s="2" t="s">
        <v>11</v>
      </c>
      <c r="Y22" s="2"/>
      <c r="Z22" s="2"/>
      <c r="AA22" s="2">
        <v>2</v>
      </c>
      <c r="AB22" s="2"/>
      <c r="AC22" s="2"/>
      <c r="AD22" s="2"/>
      <c r="AE22" s="2"/>
      <c r="AF22" s="2"/>
      <c r="AG22" s="2"/>
      <c r="AH22" s="2" t="s">
        <v>11</v>
      </c>
      <c r="AI22" s="2"/>
      <c r="AJ22" s="2"/>
      <c r="AK22" s="2">
        <v>2</v>
      </c>
      <c r="AL22" s="2"/>
      <c r="AM22" s="2"/>
      <c r="AN22" s="2"/>
      <c r="AO22" s="2"/>
      <c r="AP22" s="2"/>
      <c r="AQ22" s="2"/>
      <c r="AR22" s="2"/>
      <c r="AS22" s="2"/>
      <c r="AT22" s="2"/>
      <c r="AU22" s="2"/>
      <c r="AV22" s="2"/>
      <c r="AW22" s="2" t="s">
        <v>11</v>
      </c>
      <c r="AX22" s="2"/>
      <c r="AY22" s="2"/>
      <c r="AZ22" s="2"/>
      <c r="BA22" s="59">
        <v>3</v>
      </c>
    </row>
    <row r="23" spans="1:53" ht="54" x14ac:dyDescent="0.25">
      <c r="A23" s="64">
        <v>22</v>
      </c>
      <c r="B23" s="65" t="s">
        <v>329</v>
      </c>
      <c r="C23" s="2" t="s">
        <v>11</v>
      </c>
      <c r="D23" s="2"/>
      <c r="E23" s="2"/>
      <c r="F23" s="2" t="s">
        <v>11</v>
      </c>
      <c r="G23" s="2"/>
      <c r="H23" s="2"/>
      <c r="I23" s="2"/>
      <c r="J23" s="59">
        <f>(Tabla1[[#This Row],[Nunca (0)                       ]]+Tabla1[[#This Row],[Nunca (0) ]]+Tabla1[[#This Row],[Nunca (0)  ]]+Tabla1[[#This Row],[Nunca (0)   ]]+Tabla1[[#This Row],[Nunca (0)    ]]+Tabla1[[#This Row],[Nunca (0)      ]]+Tabla1[[#This Row],[Nunca (0)       ]]+Tabla1[[#This Row],[Nunca (0)        ]])</f>
        <v>0</v>
      </c>
      <c r="K23" s="59">
        <f>(Tabla1[[#This Row],[En pocos casos (1)                       ]]+Tabla1[[#This Row],[En pocos casos (1) ]]+Tabla1[[#This Row],[En pocos casos (1)  ]]+Tabla1[[#This Row],[En pocos casos (1)   ]]+Tabla1[[#This Row],[En pocos casos (1)    ]]+Tabla1[[#This Row],[En pocos casos (1)      ]]+Tabla1[[#This Row],[En pocos casos (1)       ]]+Tabla1[[#This Row],[En pocos casos (1)        ]])</f>
        <v>1</v>
      </c>
      <c r="L23" s="59">
        <f>(Tabla1[[#This Row],[En la mayoria de casos (2)                                  ]]+Tabla1[[#This Row],[En la mayoria de casos (2) ]]+Tabla1[[#This Row],[En la mayoria de casos (2)  ]]+Tabla1[[#This Row],[En la mayoria de casos (2)   ]]+Tabla1[[#This Row],[En la mayoria de casos (2)    ]]+Tabla1[[#This Row],[En la mayoria de casos (2)      ]]+Tabla1[[#This Row],[En la mayoria de casos (2)       ]]+Tabla1[[#This Row],[En la mayoria de casos (2)        ]])</f>
        <v>4</v>
      </c>
      <c r="M23" s="59">
        <f>(Tabla1[[#This Row],[Siempre (3)                     ]]+Tabla1[[#This Row],[Siempre (3) ]]+Tabla1[[#This Row],[Siempre (3)  ]]+Tabla1[[#This Row],[Siempre (3)   ]]+Tabla1[[#This Row],[Siempre (3)    ]]+Tabla1[[#This Row],[Siempre (3)      ]]+Tabla1[[#This Row],[Siempre (3)       ]]+Tabla1[[#This Row],[Siempre (3)        ]])</f>
        <v>6</v>
      </c>
      <c r="N23" s="2" t="s">
        <v>11</v>
      </c>
      <c r="O23" s="2"/>
      <c r="P23" s="2"/>
      <c r="Q23" s="2">
        <v>2</v>
      </c>
      <c r="R23" s="59"/>
      <c r="S23" s="2" t="s">
        <v>11</v>
      </c>
      <c r="T23" s="2"/>
      <c r="U23" s="2"/>
      <c r="V23" s="2"/>
      <c r="W23" s="2">
        <v>3</v>
      </c>
      <c r="X23" s="2" t="s">
        <v>11</v>
      </c>
      <c r="Y23" s="2"/>
      <c r="Z23" s="2"/>
      <c r="AA23" s="2">
        <v>2</v>
      </c>
      <c r="AB23" s="2"/>
      <c r="AC23" s="2"/>
      <c r="AD23" s="2"/>
      <c r="AE23" s="2"/>
      <c r="AF23" s="2"/>
      <c r="AG23" s="2"/>
      <c r="AH23" s="2" t="s">
        <v>11</v>
      </c>
      <c r="AI23" s="2"/>
      <c r="AJ23" s="2">
        <v>1</v>
      </c>
      <c r="AK23" s="2"/>
      <c r="AL23" s="2"/>
      <c r="AM23" s="2"/>
      <c r="AN23" s="2"/>
      <c r="AO23" s="2"/>
      <c r="AP23" s="2"/>
      <c r="AQ23" s="2"/>
      <c r="AR23" s="2"/>
      <c r="AS23" s="2"/>
      <c r="AT23" s="2"/>
      <c r="AU23" s="2"/>
      <c r="AV23" s="2"/>
      <c r="AW23" s="2" t="s">
        <v>11</v>
      </c>
      <c r="AX23" s="2"/>
      <c r="AY23" s="2"/>
      <c r="AZ23" s="2"/>
      <c r="BA23" s="59">
        <v>3</v>
      </c>
    </row>
    <row r="24" spans="1:53" ht="40.5" x14ac:dyDescent="0.25">
      <c r="A24" s="64">
        <v>23</v>
      </c>
      <c r="B24" s="73" t="s">
        <v>330</v>
      </c>
      <c r="C24" s="2" t="s">
        <v>11</v>
      </c>
      <c r="D24" s="2"/>
      <c r="E24" s="2"/>
      <c r="F24" s="2" t="s">
        <v>11</v>
      </c>
      <c r="G24" s="2"/>
      <c r="H24" s="2"/>
      <c r="I24" s="2"/>
      <c r="J24" s="59">
        <f>(Tabla1[[#This Row],[Nunca (0)                       ]]+Tabla1[[#This Row],[Nunca (0) ]]+Tabla1[[#This Row],[Nunca (0)  ]]+Tabla1[[#This Row],[Nunca (0)   ]]+Tabla1[[#This Row],[Nunca (0)    ]]+Tabla1[[#This Row],[Nunca (0)      ]]+Tabla1[[#This Row],[Nunca (0)       ]]+Tabla1[[#This Row],[Nunca (0)        ]])</f>
        <v>0</v>
      </c>
      <c r="K24" s="59">
        <f>(Tabla1[[#This Row],[En pocos casos (1)                       ]]+Tabla1[[#This Row],[En pocos casos (1) ]]+Tabla1[[#This Row],[En pocos casos (1)  ]]+Tabla1[[#This Row],[En pocos casos (1)   ]]+Tabla1[[#This Row],[En pocos casos (1)    ]]+Tabla1[[#This Row],[En pocos casos (1)      ]]+Tabla1[[#This Row],[En pocos casos (1)       ]]+Tabla1[[#This Row],[En pocos casos (1)        ]])</f>
        <v>2</v>
      </c>
      <c r="L24" s="59">
        <f>(Tabla1[[#This Row],[En la mayoria de casos (2)                                  ]]+Tabla1[[#This Row],[En la mayoria de casos (2) ]]+Tabla1[[#This Row],[En la mayoria de casos (2)  ]]+Tabla1[[#This Row],[En la mayoria de casos (2)   ]]+Tabla1[[#This Row],[En la mayoria de casos (2)    ]]+Tabla1[[#This Row],[En la mayoria de casos (2)      ]]+Tabla1[[#This Row],[En la mayoria de casos (2)       ]]+Tabla1[[#This Row],[En la mayoria de casos (2)        ]])</f>
        <v>4</v>
      </c>
      <c r="M24" s="59">
        <f>(Tabla1[[#This Row],[Siempre (3)                     ]]+Tabla1[[#This Row],[Siempre (3) ]]+Tabla1[[#This Row],[Siempre (3)  ]]+Tabla1[[#This Row],[Siempre (3)   ]]+Tabla1[[#This Row],[Siempre (3)    ]]+Tabla1[[#This Row],[Siempre (3)      ]]+Tabla1[[#This Row],[Siempre (3)       ]]+Tabla1[[#This Row],[Siempre (3)        ]])</f>
        <v>12</v>
      </c>
      <c r="N24" s="2" t="s">
        <v>11</v>
      </c>
      <c r="O24" s="2"/>
      <c r="P24" s="2"/>
      <c r="Q24" s="2">
        <v>2</v>
      </c>
      <c r="R24" s="59"/>
      <c r="S24" s="2" t="s">
        <v>11</v>
      </c>
      <c r="T24" s="2"/>
      <c r="U24" s="2"/>
      <c r="V24" s="2"/>
      <c r="W24" s="2">
        <v>3</v>
      </c>
      <c r="X24" s="2" t="s">
        <v>11</v>
      </c>
      <c r="Y24" s="2"/>
      <c r="Z24" s="2"/>
      <c r="AA24" s="2"/>
      <c r="AB24" s="2">
        <v>3</v>
      </c>
      <c r="AC24" s="2" t="s">
        <v>11</v>
      </c>
      <c r="AD24" s="2"/>
      <c r="AE24" s="2">
        <v>1</v>
      </c>
      <c r="AF24" s="2"/>
      <c r="AG24" s="2"/>
      <c r="AH24" s="2" t="s">
        <v>11</v>
      </c>
      <c r="AI24" s="2"/>
      <c r="AJ24" s="2">
        <v>1</v>
      </c>
      <c r="AK24" s="2"/>
      <c r="AL24" s="2"/>
      <c r="AM24" s="2" t="s">
        <v>11</v>
      </c>
      <c r="AN24" s="2"/>
      <c r="AO24" s="2"/>
      <c r="AP24" s="2">
        <v>2</v>
      </c>
      <c r="AQ24" s="2"/>
      <c r="AR24" s="2" t="s">
        <v>11</v>
      </c>
      <c r="AS24" s="2"/>
      <c r="AT24" s="2"/>
      <c r="AU24" s="2"/>
      <c r="AV24" s="2">
        <v>3</v>
      </c>
      <c r="AW24" s="2" t="s">
        <v>11</v>
      </c>
      <c r="AX24" s="2"/>
      <c r="AY24" s="2"/>
      <c r="AZ24" s="2"/>
      <c r="BA24" s="59">
        <v>3</v>
      </c>
    </row>
    <row r="25" spans="1:53" ht="27" x14ac:dyDescent="0.25">
      <c r="A25" s="64">
        <v>24</v>
      </c>
      <c r="B25" s="65" t="s">
        <v>331</v>
      </c>
      <c r="C25" s="2" t="s">
        <v>11</v>
      </c>
      <c r="D25" s="2"/>
      <c r="E25" s="2"/>
      <c r="F25" s="2"/>
      <c r="G25" s="2"/>
      <c r="H25" s="2"/>
      <c r="I25" s="2"/>
      <c r="J25" s="59">
        <f>(Tabla1[[#This Row],[Nunca (0)                       ]]+Tabla1[[#This Row],[Nunca (0) ]]+Tabla1[[#This Row],[Nunca (0)  ]]+Tabla1[[#This Row],[Nunca (0)   ]]+Tabla1[[#This Row],[Nunca (0)    ]]+Tabla1[[#This Row],[Nunca (0)      ]]+Tabla1[[#This Row],[Nunca (0)       ]]+Tabla1[[#This Row],[Nunca (0)        ]])</f>
        <v>0</v>
      </c>
      <c r="K25" s="59">
        <f>(Tabla1[[#This Row],[En pocos casos (1)                       ]]+Tabla1[[#This Row],[En pocos casos (1) ]]+Tabla1[[#This Row],[En pocos casos (1)  ]]+Tabla1[[#This Row],[En pocos casos (1)   ]]+Tabla1[[#This Row],[En pocos casos (1)    ]]+Tabla1[[#This Row],[En pocos casos (1)      ]]+Tabla1[[#This Row],[En pocos casos (1)       ]]+Tabla1[[#This Row],[En pocos casos (1)        ]])</f>
        <v>1</v>
      </c>
      <c r="L25" s="59">
        <f>(Tabla1[[#This Row],[En la mayoria de casos (2)                                  ]]+Tabla1[[#This Row],[En la mayoria de casos (2) ]]+Tabla1[[#This Row],[En la mayoria de casos (2)  ]]+Tabla1[[#This Row],[En la mayoria de casos (2)   ]]+Tabla1[[#This Row],[En la mayoria de casos (2)    ]]+Tabla1[[#This Row],[En la mayoria de casos (2)      ]]+Tabla1[[#This Row],[En la mayoria de casos (2)       ]]+Tabla1[[#This Row],[En la mayoria de casos (2)        ]])</f>
        <v>0</v>
      </c>
      <c r="M25" s="59">
        <f>(Tabla1[[#This Row],[Siempre (3)                     ]]+Tabla1[[#This Row],[Siempre (3) ]]+Tabla1[[#This Row],[Siempre (3)  ]]+Tabla1[[#This Row],[Siempre (3)   ]]+Tabla1[[#This Row],[Siempre (3)    ]]+Tabla1[[#This Row],[Siempre (3)      ]]+Tabla1[[#This Row],[Siempre (3)       ]]+Tabla1[[#This Row],[Siempre (3)        ]])</f>
        <v>9</v>
      </c>
      <c r="N25" s="2" t="s">
        <v>11</v>
      </c>
      <c r="O25" s="162"/>
      <c r="P25" s="162"/>
      <c r="Q25" s="162"/>
      <c r="R25" s="163"/>
      <c r="S25" s="2" t="s">
        <v>11</v>
      </c>
      <c r="T25" s="2"/>
      <c r="U25" s="2">
        <v>1</v>
      </c>
      <c r="V25" s="2"/>
      <c r="W25" s="2"/>
      <c r="X25" s="2" t="s">
        <v>11</v>
      </c>
      <c r="Y25" s="2"/>
      <c r="Z25" s="2"/>
      <c r="AA25" s="2"/>
      <c r="AB25" s="2">
        <v>3</v>
      </c>
      <c r="AC25" s="2"/>
      <c r="AD25" s="2"/>
      <c r="AE25" s="2"/>
      <c r="AF25" s="2"/>
      <c r="AG25" s="2"/>
      <c r="AH25" s="2" t="s">
        <v>11</v>
      </c>
      <c r="AI25" s="2"/>
      <c r="AJ25" s="2"/>
      <c r="AK25" s="2"/>
      <c r="AL25" s="2">
        <v>3</v>
      </c>
      <c r="AM25" s="2"/>
      <c r="AN25" s="2"/>
      <c r="AO25" s="2"/>
      <c r="AP25" s="2"/>
      <c r="AQ25" s="2"/>
      <c r="AR25" s="2"/>
      <c r="AS25" s="2"/>
      <c r="AT25" s="2"/>
      <c r="AU25" s="2"/>
      <c r="AV25" s="2"/>
      <c r="AW25" s="2" t="s">
        <v>11</v>
      </c>
      <c r="AX25" s="2"/>
      <c r="AY25" s="2"/>
      <c r="AZ25" s="2"/>
      <c r="BA25" s="59">
        <v>3</v>
      </c>
    </row>
    <row r="26" spans="1:53" ht="40.5" x14ac:dyDescent="0.25">
      <c r="A26" s="64">
        <v>25</v>
      </c>
      <c r="B26" s="73" t="s">
        <v>332</v>
      </c>
      <c r="C26" s="2" t="s">
        <v>11</v>
      </c>
      <c r="D26" s="2"/>
      <c r="E26" s="2"/>
      <c r="F26" s="2"/>
      <c r="G26" s="2"/>
      <c r="H26" s="2"/>
      <c r="I26" s="2"/>
      <c r="J26" s="59">
        <f>(Tabla1[[#This Row],[Nunca (0)                       ]]+Tabla1[[#This Row],[Nunca (0) ]]+Tabla1[[#This Row],[Nunca (0)  ]]+Tabla1[[#This Row],[Nunca (0)   ]]+Tabla1[[#This Row],[Nunca (0)    ]]+Tabla1[[#This Row],[Nunca (0)      ]]+Tabla1[[#This Row],[Nunca (0)       ]]+Tabla1[[#This Row],[Nunca (0)        ]])</f>
        <v>0</v>
      </c>
      <c r="K26" s="59">
        <f>(Tabla1[[#This Row],[En pocos casos (1)                       ]]+Tabla1[[#This Row],[En pocos casos (1) ]]+Tabla1[[#This Row],[En pocos casos (1)  ]]+Tabla1[[#This Row],[En pocos casos (1)   ]]+Tabla1[[#This Row],[En pocos casos (1)    ]]+Tabla1[[#This Row],[En pocos casos (1)      ]]+Tabla1[[#This Row],[En pocos casos (1)       ]]+Tabla1[[#This Row],[En pocos casos (1)        ]])</f>
        <v>1</v>
      </c>
      <c r="L26" s="59">
        <f>(Tabla1[[#This Row],[En la mayoria de casos (2)                                  ]]+Tabla1[[#This Row],[En la mayoria de casos (2) ]]+Tabla1[[#This Row],[En la mayoria de casos (2)  ]]+Tabla1[[#This Row],[En la mayoria de casos (2)   ]]+Tabla1[[#This Row],[En la mayoria de casos (2)    ]]+Tabla1[[#This Row],[En la mayoria de casos (2)      ]]+Tabla1[[#This Row],[En la mayoria de casos (2)       ]]+Tabla1[[#This Row],[En la mayoria de casos (2)        ]])</f>
        <v>2</v>
      </c>
      <c r="M26" s="59">
        <f>(Tabla1[[#This Row],[Siempre (3)                     ]]+Tabla1[[#This Row],[Siempre (3) ]]+Tabla1[[#This Row],[Siempre (3)  ]]+Tabla1[[#This Row],[Siempre (3)   ]]+Tabla1[[#This Row],[Siempre (3)    ]]+Tabla1[[#This Row],[Siempre (3)      ]]+Tabla1[[#This Row],[Siempre (3)       ]]+Tabla1[[#This Row],[Siempre (3)        ]])</f>
        <v>18</v>
      </c>
      <c r="N26" s="2" t="s">
        <v>11</v>
      </c>
      <c r="O26" s="2"/>
      <c r="P26" s="2"/>
      <c r="Q26" s="2"/>
      <c r="R26" s="59">
        <v>3</v>
      </c>
      <c r="S26" s="2" t="s">
        <v>11</v>
      </c>
      <c r="T26" s="2"/>
      <c r="U26" s="2"/>
      <c r="V26" s="2"/>
      <c r="W26" s="2">
        <v>3</v>
      </c>
      <c r="X26" s="2" t="s">
        <v>11</v>
      </c>
      <c r="Y26" s="2"/>
      <c r="Z26" s="2"/>
      <c r="AA26" s="2"/>
      <c r="AB26" s="2">
        <v>3</v>
      </c>
      <c r="AC26" s="2" t="s">
        <v>11</v>
      </c>
      <c r="AD26" s="2"/>
      <c r="AE26" s="2">
        <v>1</v>
      </c>
      <c r="AF26" s="2"/>
      <c r="AG26" s="2"/>
      <c r="AH26" s="2" t="s">
        <v>11</v>
      </c>
      <c r="AI26" s="2"/>
      <c r="AJ26" s="2"/>
      <c r="AK26" s="2"/>
      <c r="AL26" s="2">
        <v>3</v>
      </c>
      <c r="AM26" s="2" t="s">
        <v>11</v>
      </c>
      <c r="AN26" s="2"/>
      <c r="AO26" s="2"/>
      <c r="AP26" s="2">
        <v>2</v>
      </c>
      <c r="AQ26" s="2"/>
      <c r="AR26" s="2" t="s">
        <v>11</v>
      </c>
      <c r="AS26" s="2"/>
      <c r="AT26" s="2"/>
      <c r="AU26" s="2"/>
      <c r="AV26" s="2">
        <v>3</v>
      </c>
      <c r="AW26" s="2" t="s">
        <v>11</v>
      </c>
      <c r="AX26" s="2"/>
      <c r="AY26" s="2"/>
      <c r="AZ26" s="2"/>
      <c r="BA26" s="59">
        <v>3</v>
      </c>
    </row>
    <row r="27" spans="1:53" ht="40.5" x14ac:dyDescent="0.25">
      <c r="A27" s="64">
        <v>26</v>
      </c>
      <c r="B27" s="65" t="s">
        <v>333</v>
      </c>
      <c r="C27" s="2" t="s">
        <v>11</v>
      </c>
      <c r="D27" s="2"/>
      <c r="E27" s="2"/>
      <c r="F27" s="2"/>
      <c r="G27" s="2"/>
      <c r="H27" s="2"/>
      <c r="I27" s="2"/>
      <c r="J27" s="59">
        <f>(Tabla1[[#This Row],[Nunca (0)                       ]]+Tabla1[[#This Row],[Nunca (0) ]]+Tabla1[[#This Row],[Nunca (0)  ]]+Tabla1[[#This Row],[Nunca (0)   ]]+Tabla1[[#This Row],[Nunca (0)    ]]+Tabla1[[#This Row],[Nunca (0)      ]]+Tabla1[[#This Row],[Nunca (0)       ]]+Tabla1[[#This Row],[Nunca (0)        ]])</f>
        <v>0</v>
      </c>
      <c r="K27" s="59">
        <f>(Tabla1[[#This Row],[En pocos casos (1)                       ]]+Tabla1[[#This Row],[En pocos casos (1) ]]+Tabla1[[#This Row],[En pocos casos (1)  ]]+Tabla1[[#This Row],[En pocos casos (1)   ]]+Tabla1[[#This Row],[En pocos casos (1)    ]]+Tabla1[[#This Row],[En pocos casos (1)      ]]+Tabla1[[#This Row],[En pocos casos (1)       ]]+Tabla1[[#This Row],[En pocos casos (1)        ]])</f>
        <v>1</v>
      </c>
      <c r="L27" s="59">
        <f>(Tabla1[[#This Row],[En la mayoria de casos (2)                                  ]]+Tabla1[[#This Row],[En la mayoria de casos (2) ]]+Tabla1[[#This Row],[En la mayoria de casos (2)  ]]+Tabla1[[#This Row],[En la mayoria de casos (2)   ]]+Tabla1[[#This Row],[En la mayoria de casos (2)    ]]+Tabla1[[#This Row],[En la mayoria de casos (2)      ]]+Tabla1[[#This Row],[En la mayoria de casos (2)       ]]+Tabla1[[#This Row],[En la mayoria de casos (2)        ]])</f>
        <v>6</v>
      </c>
      <c r="M27" s="59">
        <f>(Tabla1[[#This Row],[Siempre (3)                     ]]+Tabla1[[#This Row],[Siempre (3) ]]+Tabla1[[#This Row],[Siempre (3)  ]]+Tabla1[[#This Row],[Siempre (3)   ]]+Tabla1[[#This Row],[Siempre (3)    ]]+Tabla1[[#This Row],[Siempre (3)      ]]+Tabla1[[#This Row],[Siempre (3)       ]]+Tabla1[[#This Row],[Siempre (3)        ]])</f>
        <v>12</v>
      </c>
      <c r="N27" s="2" t="s">
        <v>11</v>
      </c>
      <c r="O27" s="2"/>
      <c r="P27" s="2">
        <v>1</v>
      </c>
      <c r="Q27" s="2"/>
      <c r="R27" s="59"/>
      <c r="S27" s="2" t="s">
        <v>11</v>
      </c>
      <c r="T27" s="2"/>
      <c r="U27" s="2"/>
      <c r="V27" s="2"/>
      <c r="W27" s="2">
        <v>3</v>
      </c>
      <c r="X27" s="2" t="s">
        <v>11</v>
      </c>
      <c r="Y27" s="2"/>
      <c r="Z27" s="2"/>
      <c r="AA27" s="2"/>
      <c r="AB27" s="2">
        <v>3</v>
      </c>
      <c r="AC27" s="2" t="s">
        <v>11</v>
      </c>
      <c r="AD27" s="2"/>
      <c r="AE27" s="2"/>
      <c r="AF27" s="2">
        <v>2</v>
      </c>
      <c r="AG27" s="2"/>
      <c r="AH27" s="2" t="s">
        <v>11</v>
      </c>
      <c r="AI27" s="2"/>
      <c r="AJ27" s="2"/>
      <c r="AK27" s="2">
        <v>2</v>
      </c>
      <c r="AL27" s="2"/>
      <c r="AM27" s="2" t="s">
        <v>11</v>
      </c>
      <c r="AN27" s="2"/>
      <c r="AO27" s="2"/>
      <c r="AP27" s="2">
        <v>2</v>
      </c>
      <c r="AQ27" s="2"/>
      <c r="AR27" s="2" t="s">
        <v>11</v>
      </c>
      <c r="AS27" s="2"/>
      <c r="AT27" s="2"/>
      <c r="AU27" s="2"/>
      <c r="AV27" s="2">
        <v>3</v>
      </c>
      <c r="AW27" s="2" t="s">
        <v>11</v>
      </c>
      <c r="AX27" s="2"/>
      <c r="AY27" s="2"/>
      <c r="AZ27" s="2"/>
      <c r="BA27" s="59">
        <v>3</v>
      </c>
    </row>
    <row r="28" spans="1:53" ht="27" x14ac:dyDescent="0.25">
      <c r="A28" s="64">
        <v>27</v>
      </c>
      <c r="B28" s="73" t="s">
        <v>334</v>
      </c>
      <c r="C28" s="2" t="s">
        <v>11</v>
      </c>
      <c r="D28" s="2"/>
      <c r="E28" s="2"/>
      <c r="F28" s="2" t="s">
        <v>11</v>
      </c>
      <c r="G28" s="2"/>
      <c r="H28" s="2"/>
      <c r="I28" s="2"/>
      <c r="J28" s="59">
        <f>(Tabla1[[#This Row],[Nunca (0)                       ]]+Tabla1[[#This Row],[Nunca (0) ]]+Tabla1[[#This Row],[Nunca (0)  ]]+Tabla1[[#This Row],[Nunca (0)   ]]+Tabla1[[#This Row],[Nunca (0)    ]]+Tabla1[[#This Row],[Nunca (0)      ]]+Tabla1[[#This Row],[Nunca (0)       ]]+Tabla1[[#This Row],[Nunca (0)        ]])</f>
        <v>0</v>
      </c>
      <c r="K28" s="59">
        <f>(Tabla1[[#This Row],[En pocos casos (1)                       ]]+Tabla1[[#This Row],[En pocos casos (1) ]]+Tabla1[[#This Row],[En pocos casos (1)  ]]+Tabla1[[#This Row],[En pocos casos (1)   ]]+Tabla1[[#This Row],[En pocos casos (1)    ]]+Tabla1[[#This Row],[En pocos casos (1)      ]]+Tabla1[[#This Row],[En pocos casos (1)       ]]+Tabla1[[#This Row],[En pocos casos (1)        ]])</f>
        <v>0</v>
      </c>
      <c r="L28" s="59">
        <f>(Tabla1[[#This Row],[En la mayoria de casos (2)                                  ]]+Tabla1[[#This Row],[En la mayoria de casos (2) ]]+Tabla1[[#This Row],[En la mayoria de casos (2)  ]]+Tabla1[[#This Row],[En la mayoria de casos (2)   ]]+Tabla1[[#This Row],[En la mayoria de casos (2)    ]]+Tabla1[[#This Row],[En la mayoria de casos (2)      ]]+Tabla1[[#This Row],[En la mayoria de casos (2)       ]]+Tabla1[[#This Row],[En la mayoria de casos (2)        ]])</f>
        <v>10</v>
      </c>
      <c r="M28" s="59">
        <f>(Tabla1[[#This Row],[Siempre (3)                     ]]+Tabla1[[#This Row],[Siempre (3) ]]+Tabla1[[#This Row],[Siempre (3)  ]]+Tabla1[[#This Row],[Siempre (3)   ]]+Tabla1[[#This Row],[Siempre (3)    ]]+Tabla1[[#This Row],[Siempre (3)      ]]+Tabla1[[#This Row],[Siempre (3)       ]]+Tabla1[[#This Row],[Siempre (3)        ]])</f>
        <v>9</v>
      </c>
      <c r="N28" s="2" t="s">
        <v>11</v>
      </c>
      <c r="O28" s="2"/>
      <c r="P28" s="2"/>
      <c r="Q28" s="2">
        <v>2</v>
      </c>
      <c r="R28" s="59"/>
      <c r="S28" s="2" t="s">
        <v>11</v>
      </c>
      <c r="T28" s="2"/>
      <c r="U28" s="2"/>
      <c r="V28" s="2"/>
      <c r="W28" s="2">
        <v>3</v>
      </c>
      <c r="X28" s="2" t="s">
        <v>11</v>
      </c>
      <c r="Y28" s="2"/>
      <c r="Z28" s="2"/>
      <c r="AA28" s="2">
        <v>2</v>
      </c>
      <c r="AB28" s="2"/>
      <c r="AC28" s="2" t="s">
        <v>11</v>
      </c>
      <c r="AD28" s="2"/>
      <c r="AE28" s="2"/>
      <c r="AF28" s="2">
        <v>2</v>
      </c>
      <c r="AG28" s="2"/>
      <c r="AH28" s="2" t="s">
        <v>11</v>
      </c>
      <c r="AI28" s="2"/>
      <c r="AJ28" s="2"/>
      <c r="AK28" s="2">
        <v>2</v>
      </c>
      <c r="AL28" s="2"/>
      <c r="AM28" s="2" t="s">
        <v>11</v>
      </c>
      <c r="AN28" s="2"/>
      <c r="AO28" s="2"/>
      <c r="AP28" s="2"/>
      <c r="AQ28" s="2">
        <v>3</v>
      </c>
      <c r="AR28" s="2" t="s">
        <v>11</v>
      </c>
      <c r="AS28" s="2"/>
      <c r="AT28" s="2"/>
      <c r="AU28" s="2">
        <v>2</v>
      </c>
      <c r="AV28" s="2"/>
      <c r="AW28" s="2" t="s">
        <v>11</v>
      </c>
      <c r="AX28" s="2"/>
      <c r="AY28" s="2"/>
      <c r="AZ28" s="2"/>
      <c r="BA28" s="59">
        <v>3</v>
      </c>
    </row>
    <row r="29" spans="1:53" ht="40.5" x14ac:dyDescent="0.25">
      <c r="A29" s="64">
        <v>28</v>
      </c>
      <c r="B29" s="65" t="s">
        <v>335</v>
      </c>
      <c r="C29" s="2" t="s">
        <v>11</v>
      </c>
      <c r="D29" s="2"/>
      <c r="E29" s="2"/>
      <c r="F29" s="2"/>
      <c r="G29" s="2"/>
      <c r="H29" s="2"/>
      <c r="I29" s="2"/>
      <c r="J29" s="59">
        <f>(Tabla1[[#This Row],[Nunca (0)                       ]]+Tabla1[[#This Row],[Nunca (0) ]]+Tabla1[[#This Row],[Nunca (0)  ]]+Tabla1[[#This Row],[Nunca (0)   ]]+Tabla1[[#This Row],[Nunca (0)    ]]+Tabla1[[#This Row],[Nunca (0)      ]]+Tabla1[[#This Row],[Nunca (0)       ]]+Tabla1[[#This Row],[Nunca (0)        ]])</f>
        <v>0</v>
      </c>
      <c r="K29" s="59">
        <f>(Tabla1[[#This Row],[En pocos casos (1)                       ]]+Tabla1[[#This Row],[En pocos casos (1) ]]+Tabla1[[#This Row],[En pocos casos (1)  ]]+Tabla1[[#This Row],[En pocos casos (1)   ]]+Tabla1[[#This Row],[En pocos casos (1)    ]]+Tabla1[[#This Row],[En pocos casos (1)      ]]+Tabla1[[#This Row],[En pocos casos (1)       ]]+Tabla1[[#This Row],[En pocos casos (1)        ]])</f>
        <v>0</v>
      </c>
      <c r="L29" s="59">
        <f>(Tabla1[[#This Row],[En la mayoria de casos (2)                                  ]]+Tabla1[[#This Row],[En la mayoria de casos (2) ]]+Tabla1[[#This Row],[En la mayoria de casos (2)  ]]+Tabla1[[#This Row],[En la mayoria de casos (2)   ]]+Tabla1[[#This Row],[En la mayoria de casos (2)    ]]+Tabla1[[#This Row],[En la mayoria de casos (2)      ]]+Tabla1[[#This Row],[En la mayoria de casos (2)       ]]+Tabla1[[#This Row],[En la mayoria de casos (2)        ]])</f>
        <v>2</v>
      </c>
      <c r="M29" s="59">
        <f>(Tabla1[[#This Row],[Siempre (3)                     ]]+Tabla1[[#This Row],[Siempre (3) ]]+Tabla1[[#This Row],[Siempre (3)  ]]+Tabla1[[#This Row],[Siempre (3)   ]]+Tabla1[[#This Row],[Siempre (3)    ]]+Tabla1[[#This Row],[Siempre (3)      ]]+Tabla1[[#This Row],[Siempre (3)       ]]+Tabla1[[#This Row],[Siempre (3)        ]])</f>
        <v>9</v>
      </c>
      <c r="N29" s="2" t="s">
        <v>11</v>
      </c>
      <c r="O29" s="2"/>
      <c r="P29" s="2"/>
      <c r="Q29" s="2"/>
      <c r="R29" s="59">
        <v>3</v>
      </c>
      <c r="S29" s="2" t="s">
        <v>11</v>
      </c>
      <c r="T29" s="2"/>
      <c r="U29" s="2"/>
      <c r="V29" s="2"/>
      <c r="W29" s="2">
        <v>3</v>
      </c>
      <c r="X29" s="2" t="s">
        <v>11</v>
      </c>
      <c r="Y29" s="2"/>
      <c r="Z29" s="2"/>
      <c r="AA29" s="2">
        <v>2</v>
      </c>
      <c r="AB29" s="2"/>
      <c r="AC29" s="2"/>
      <c r="AD29" s="2"/>
      <c r="AE29" s="2"/>
      <c r="AF29" s="2"/>
      <c r="AG29" s="2"/>
      <c r="AH29" s="2" t="s">
        <v>11</v>
      </c>
      <c r="AI29" s="2">
        <v>0</v>
      </c>
      <c r="AJ29" s="2"/>
      <c r="AK29" s="2"/>
      <c r="AL29" s="2"/>
      <c r="AM29" s="2"/>
      <c r="AN29" s="2"/>
      <c r="AO29" s="2"/>
      <c r="AP29" s="2"/>
      <c r="AQ29" s="2"/>
      <c r="AR29" s="2"/>
      <c r="AS29" s="2"/>
      <c r="AT29" s="2"/>
      <c r="AU29" s="2"/>
      <c r="AV29" s="2"/>
      <c r="AW29" s="2" t="s">
        <v>11</v>
      </c>
      <c r="AX29" s="2"/>
      <c r="AY29" s="2"/>
      <c r="AZ29" s="2"/>
      <c r="BA29" s="59">
        <v>3</v>
      </c>
    </row>
    <row r="30" spans="1:53" ht="27" x14ac:dyDescent="0.25">
      <c r="A30" s="64">
        <v>29</v>
      </c>
      <c r="B30" s="73" t="s">
        <v>336</v>
      </c>
      <c r="C30" s="2" t="s">
        <v>11</v>
      </c>
      <c r="D30" s="2"/>
      <c r="E30" s="2"/>
      <c r="F30" s="2"/>
      <c r="G30" s="2"/>
      <c r="H30" s="2"/>
      <c r="I30" s="2"/>
      <c r="J30" s="59">
        <f>(Tabla1[[#This Row],[Nunca (0)                       ]]+Tabla1[[#This Row],[Nunca (0) ]]+Tabla1[[#This Row],[Nunca (0)  ]]+Tabla1[[#This Row],[Nunca (0)   ]]+Tabla1[[#This Row],[Nunca (0)    ]]+Tabla1[[#This Row],[Nunca (0)      ]]+Tabla1[[#This Row],[Nunca (0)       ]]+Tabla1[[#This Row],[Nunca (0)        ]])</f>
        <v>0</v>
      </c>
      <c r="K30" s="59">
        <f>(Tabla1[[#This Row],[En pocos casos (1)                       ]]+Tabla1[[#This Row],[En pocos casos (1) ]]+Tabla1[[#This Row],[En pocos casos (1)  ]]+Tabla1[[#This Row],[En pocos casos (1)   ]]+Tabla1[[#This Row],[En pocos casos (1)    ]]+Tabla1[[#This Row],[En pocos casos (1)      ]]+Tabla1[[#This Row],[En pocos casos (1)       ]]+Tabla1[[#This Row],[En pocos casos (1)        ]])</f>
        <v>0</v>
      </c>
      <c r="L30" s="59">
        <f>(Tabla1[[#This Row],[En la mayoria de casos (2)                                  ]]+Tabla1[[#This Row],[En la mayoria de casos (2) ]]+Tabla1[[#This Row],[En la mayoria de casos (2)  ]]+Tabla1[[#This Row],[En la mayoria de casos (2)   ]]+Tabla1[[#This Row],[En la mayoria de casos (2)    ]]+Tabla1[[#This Row],[En la mayoria de casos (2)      ]]+Tabla1[[#This Row],[En la mayoria de casos (2)       ]]+Tabla1[[#This Row],[En la mayoria de casos (2)        ]])</f>
        <v>4</v>
      </c>
      <c r="M30" s="59">
        <f>(Tabla1[[#This Row],[Siempre (3)                     ]]+Tabla1[[#This Row],[Siempre (3) ]]+Tabla1[[#This Row],[Siempre (3)  ]]+Tabla1[[#This Row],[Siempre (3)   ]]+Tabla1[[#This Row],[Siempre (3)    ]]+Tabla1[[#This Row],[Siempre (3)      ]]+Tabla1[[#This Row],[Siempre (3)       ]]+Tabla1[[#This Row],[Siempre (3)        ]])</f>
        <v>9</v>
      </c>
      <c r="N30" s="2" t="s">
        <v>11</v>
      </c>
      <c r="O30" s="2"/>
      <c r="P30" s="2"/>
      <c r="Q30" s="2">
        <v>2</v>
      </c>
      <c r="R30" s="59"/>
      <c r="S30" s="2" t="s">
        <v>11</v>
      </c>
      <c r="T30" s="2"/>
      <c r="U30" s="2"/>
      <c r="V30" s="2"/>
      <c r="W30" s="2">
        <v>3</v>
      </c>
      <c r="X30" s="2" t="s">
        <v>11</v>
      </c>
      <c r="Y30" s="2"/>
      <c r="Z30" s="2"/>
      <c r="AA30" s="2"/>
      <c r="AB30" s="2">
        <v>3</v>
      </c>
      <c r="AC30" s="2"/>
      <c r="AD30" s="2"/>
      <c r="AE30" s="2"/>
      <c r="AF30" s="2"/>
      <c r="AG30" s="2"/>
      <c r="AH30" s="2" t="s">
        <v>11</v>
      </c>
      <c r="AI30" s="2"/>
      <c r="AJ30" s="2"/>
      <c r="AK30" s="2">
        <v>2</v>
      </c>
      <c r="AL30" s="2"/>
      <c r="AM30" s="2"/>
      <c r="AN30" s="2"/>
      <c r="AO30" s="2"/>
      <c r="AP30" s="2"/>
      <c r="AQ30" s="2"/>
      <c r="AR30" s="2"/>
      <c r="AS30" s="2"/>
      <c r="AT30" s="2"/>
      <c r="AU30" s="2"/>
      <c r="AV30" s="2"/>
      <c r="AW30" s="2" t="s">
        <v>11</v>
      </c>
      <c r="AX30" s="2"/>
      <c r="AY30" s="2"/>
      <c r="AZ30" s="2"/>
      <c r="BA30" s="59">
        <v>3</v>
      </c>
    </row>
    <row r="31" spans="1:53" ht="40.5" x14ac:dyDescent="0.25">
      <c r="A31" s="64">
        <v>30</v>
      </c>
      <c r="B31" s="65" t="s">
        <v>337</v>
      </c>
      <c r="C31" s="2" t="s">
        <v>11</v>
      </c>
      <c r="D31" s="2"/>
      <c r="E31" s="2"/>
      <c r="F31" s="2"/>
      <c r="G31" s="2"/>
      <c r="H31" s="2"/>
      <c r="I31" s="2"/>
      <c r="J31" s="59">
        <f>(Tabla1[[#This Row],[Nunca (0)                       ]]+Tabla1[[#This Row],[Nunca (0) ]]+Tabla1[[#This Row],[Nunca (0)  ]]+Tabla1[[#This Row],[Nunca (0)   ]]+Tabla1[[#This Row],[Nunca (0)    ]]+Tabla1[[#This Row],[Nunca (0)      ]]+Tabla1[[#This Row],[Nunca (0)       ]]+Tabla1[[#This Row],[Nunca (0)        ]])</f>
        <v>0</v>
      </c>
      <c r="K31" s="59">
        <f>(Tabla1[[#This Row],[En pocos casos (1)                       ]]+Tabla1[[#This Row],[En pocos casos (1) ]]+Tabla1[[#This Row],[En pocos casos (1)  ]]+Tabla1[[#This Row],[En pocos casos (1)   ]]+Tabla1[[#This Row],[En pocos casos (1)    ]]+Tabla1[[#This Row],[En pocos casos (1)      ]]+Tabla1[[#This Row],[En pocos casos (1)       ]]+Tabla1[[#This Row],[En pocos casos (1)        ]])</f>
        <v>2</v>
      </c>
      <c r="L31" s="59">
        <f>(Tabla1[[#This Row],[En la mayoria de casos (2)                                  ]]+Tabla1[[#This Row],[En la mayoria de casos (2) ]]+Tabla1[[#This Row],[En la mayoria de casos (2)  ]]+Tabla1[[#This Row],[En la mayoria de casos (2)   ]]+Tabla1[[#This Row],[En la mayoria de casos (2)    ]]+Tabla1[[#This Row],[En la mayoria de casos (2)      ]]+Tabla1[[#This Row],[En la mayoria de casos (2)       ]]+Tabla1[[#This Row],[En la mayoria de casos (2)        ]])</f>
        <v>2</v>
      </c>
      <c r="M31" s="59">
        <f>(Tabla1[[#This Row],[Siempre (3)                     ]]+Tabla1[[#This Row],[Siempre (3) ]]+Tabla1[[#This Row],[Siempre (3)  ]]+Tabla1[[#This Row],[Siempre (3)   ]]+Tabla1[[#This Row],[Siempre (3)    ]]+Tabla1[[#This Row],[Siempre (3)      ]]+Tabla1[[#This Row],[Siempre (3)       ]]+Tabla1[[#This Row],[Siempre (3)        ]])</f>
        <v>6</v>
      </c>
      <c r="N31" s="2" t="s">
        <v>11</v>
      </c>
      <c r="O31" s="2"/>
      <c r="P31" s="2">
        <v>1</v>
      </c>
      <c r="Q31" s="2"/>
      <c r="R31" s="59"/>
      <c r="S31" s="2" t="s">
        <v>11</v>
      </c>
      <c r="T31" s="2"/>
      <c r="U31" s="2"/>
      <c r="V31" s="2">
        <v>2</v>
      </c>
      <c r="W31" s="2"/>
      <c r="X31" s="2" t="s">
        <v>11</v>
      </c>
      <c r="Y31" s="2"/>
      <c r="Z31" s="2"/>
      <c r="AA31" s="2"/>
      <c r="AB31" s="2">
        <v>3</v>
      </c>
      <c r="AC31" s="2" t="s">
        <v>11</v>
      </c>
      <c r="AD31" s="2"/>
      <c r="AE31" s="2">
        <v>1</v>
      </c>
      <c r="AF31" s="2"/>
      <c r="AG31" s="2"/>
      <c r="AH31" s="2"/>
      <c r="AI31" s="2"/>
      <c r="AJ31" s="2"/>
      <c r="AK31" s="2"/>
      <c r="AL31" s="2"/>
      <c r="AM31" s="2"/>
      <c r="AN31" s="2"/>
      <c r="AO31" s="2"/>
      <c r="AP31" s="2"/>
      <c r="AQ31" s="2"/>
      <c r="AR31" s="2"/>
      <c r="AS31" s="2"/>
      <c r="AT31" s="2"/>
      <c r="AU31" s="2"/>
      <c r="AV31" s="2"/>
      <c r="AW31" s="2" t="s">
        <v>11</v>
      </c>
      <c r="AX31" s="2"/>
      <c r="AY31" s="2"/>
      <c r="AZ31" s="2"/>
      <c r="BA31" s="59">
        <v>3</v>
      </c>
    </row>
    <row r="32" spans="1:53" ht="27" x14ac:dyDescent="0.25">
      <c r="A32" s="64">
        <v>31</v>
      </c>
      <c r="B32" s="73" t="s">
        <v>338</v>
      </c>
      <c r="C32" s="2" t="s">
        <v>11</v>
      </c>
      <c r="D32" s="2"/>
      <c r="E32" s="2"/>
      <c r="F32" s="2"/>
      <c r="G32" s="2" t="s">
        <v>11</v>
      </c>
      <c r="H32" s="2"/>
      <c r="I32" s="2"/>
      <c r="J32" s="59">
        <f>(Tabla1[[#This Row],[Nunca (0)                       ]]+Tabla1[[#This Row],[Nunca (0) ]]+Tabla1[[#This Row],[Nunca (0)  ]]+Tabla1[[#This Row],[Nunca (0)   ]]+Tabla1[[#This Row],[Nunca (0)    ]]+Tabla1[[#This Row],[Nunca (0)      ]]+Tabla1[[#This Row],[Nunca (0)       ]]+Tabla1[[#This Row],[Nunca (0)        ]])</f>
        <v>0</v>
      </c>
      <c r="K32" s="59">
        <f>(Tabla1[[#This Row],[En pocos casos (1)                       ]]+Tabla1[[#This Row],[En pocos casos (1) ]]+Tabla1[[#This Row],[En pocos casos (1)  ]]+Tabla1[[#This Row],[En pocos casos (1)   ]]+Tabla1[[#This Row],[En pocos casos (1)    ]]+Tabla1[[#This Row],[En pocos casos (1)      ]]+Tabla1[[#This Row],[En pocos casos (1)       ]]+Tabla1[[#This Row],[En pocos casos (1)        ]])</f>
        <v>0</v>
      </c>
      <c r="L32" s="59">
        <f>(Tabla1[[#This Row],[En la mayoria de casos (2)                                  ]]+Tabla1[[#This Row],[En la mayoria de casos (2) ]]+Tabla1[[#This Row],[En la mayoria de casos (2)  ]]+Tabla1[[#This Row],[En la mayoria de casos (2)   ]]+Tabla1[[#This Row],[En la mayoria de casos (2)    ]]+Tabla1[[#This Row],[En la mayoria de casos (2)      ]]+Tabla1[[#This Row],[En la mayoria de casos (2)       ]]+Tabla1[[#This Row],[En la mayoria de casos (2)        ]])</f>
        <v>4</v>
      </c>
      <c r="M32" s="59">
        <f>(Tabla1[[#This Row],[Siempre (3)                     ]]+Tabla1[[#This Row],[Siempre (3) ]]+Tabla1[[#This Row],[Siempre (3)  ]]+Tabla1[[#This Row],[Siempre (3)   ]]+Tabla1[[#This Row],[Siempre (3)    ]]+Tabla1[[#This Row],[Siempre (3)      ]]+Tabla1[[#This Row],[Siempre (3)       ]]+Tabla1[[#This Row],[Siempre (3)        ]])</f>
        <v>9</v>
      </c>
      <c r="N32" s="2" t="s">
        <v>11</v>
      </c>
      <c r="O32" s="2"/>
      <c r="P32" s="2"/>
      <c r="Q32" s="2">
        <v>2</v>
      </c>
      <c r="R32" s="59"/>
      <c r="S32" s="2" t="s">
        <v>11</v>
      </c>
      <c r="T32" s="2"/>
      <c r="U32" s="2"/>
      <c r="V32" s="2"/>
      <c r="W32" s="2">
        <v>3</v>
      </c>
      <c r="X32" s="2" t="s">
        <v>11</v>
      </c>
      <c r="Y32" s="2"/>
      <c r="Z32" s="2"/>
      <c r="AA32" s="2">
        <v>2</v>
      </c>
      <c r="AB32" s="2"/>
      <c r="AC32" s="2"/>
      <c r="AD32" s="2"/>
      <c r="AE32" s="2"/>
      <c r="AF32" s="2"/>
      <c r="AG32" s="2"/>
      <c r="AH32" s="2" t="s">
        <v>11</v>
      </c>
      <c r="AI32" s="2"/>
      <c r="AJ32" s="2"/>
      <c r="AK32" s="2"/>
      <c r="AL32" s="2">
        <v>3</v>
      </c>
      <c r="AM32" s="2"/>
      <c r="AN32" s="2"/>
      <c r="AO32" s="2"/>
      <c r="AP32" s="2"/>
      <c r="AQ32" s="2"/>
      <c r="AR32" s="2"/>
      <c r="AS32" s="2"/>
      <c r="AT32" s="2"/>
      <c r="AU32" s="2"/>
      <c r="AV32" s="2"/>
      <c r="AW32" s="2" t="s">
        <v>11</v>
      </c>
      <c r="AX32" s="2"/>
      <c r="AY32" s="2"/>
      <c r="AZ32" s="2"/>
      <c r="BA32" s="59">
        <v>3</v>
      </c>
    </row>
    <row r="33" spans="1:53" ht="81" x14ac:dyDescent="0.25">
      <c r="A33" s="64">
        <v>32</v>
      </c>
      <c r="B33" s="65" t="s">
        <v>339</v>
      </c>
      <c r="C33" s="2" t="s">
        <v>11</v>
      </c>
      <c r="D33" s="2"/>
      <c r="E33" s="2"/>
      <c r="F33" s="2"/>
      <c r="G33" s="2" t="s">
        <v>11</v>
      </c>
      <c r="H33" s="2"/>
      <c r="I33" s="2"/>
      <c r="J33" s="59">
        <f>(Tabla1[[#This Row],[Nunca (0)                       ]]+Tabla1[[#This Row],[Nunca (0) ]]+Tabla1[[#This Row],[Nunca (0)  ]]+Tabla1[[#This Row],[Nunca (0)   ]]+Tabla1[[#This Row],[Nunca (0)    ]]+Tabla1[[#This Row],[Nunca (0)      ]]+Tabla1[[#This Row],[Nunca (0)       ]]+Tabla1[[#This Row],[Nunca (0)        ]])</f>
        <v>0</v>
      </c>
      <c r="K33" s="59">
        <f>(Tabla1[[#This Row],[En pocos casos (1)                       ]]+Tabla1[[#This Row],[En pocos casos (1) ]]+Tabla1[[#This Row],[En pocos casos (1)  ]]+Tabla1[[#This Row],[En pocos casos (1)   ]]+Tabla1[[#This Row],[En pocos casos (1)    ]]+Tabla1[[#This Row],[En pocos casos (1)      ]]+Tabla1[[#This Row],[En pocos casos (1)       ]]+Tabla1[[#This Row],[En pocos casos (1)        ]])</f>
        <v>0</v>
      </c>
      <c r="L33" s="59">
        <f>(Tabla1[[#This Row],[En la mayoria de casos (2)                                  ]]+Tabla1[[#This Row],[En la mayoria de casos (2) ]]+Tabla1[[#This Row],[En la mayoria de casos (2)  ]]+Tabla1[[#This Row],[En la mayoria de casos (2)   ]]+Tabla1[[#This Row],[En la mayoria de casos (2)    ]]+Tabla1[[#This Row],[En la mayoria de casos (2)      ]]+Tabla1[[#This Row],[En la mayoria de casos (2)       ]]+Tabla1[[#This Row],[En la mayoria de casos (2)        ]])</f>
        <v>6</v>
      </c>
      <c r="M33" s="59">
        <f>(Tabla1[[#This Row],[Siempre (3)                     ]]+Tabla1[[#This Row],[Siempre (3) ]]+Tabla1[[#This Row],[Siempre (3)  ]]+Tabla1[[#This Row],[Siempre (3)   ]]+Tabla1[[#This Row],[Siempre (3)    ]]+Tabla1[[#This Row],[Siempre (3)      ]]+Tabla1[[#This Row],[Siempre (3)       ]]+Tabla1[[#This Row],[Siempre (3)        ]])</f>
        <v>12</v>
      </c>
      <c r="N33" s="2" t="s">
        <v>11</v>
      </c>
      <c r="O33" s="2"/>
      <c r="P33" s="2"/>
      <c r="Q33" s="2">
        <v>2</v>
      </c>
      <c r="R33" s="59"/>
      <c r="S33" s="2" t="s">
        <v>11</v>
      </c>
      <c r="T33" s="2"/>
      <c r="U33" s="2"/>
      <c r="V33" s="2"/>
      <c r="W33" s="2">
        <v>3</v>
      </c>
      <c r="X33" s="2" t="s">
        <v>11</v>
      </c>
      <c r="Y33" s="2"/>
      <c r="Z33" s="2"/>
      <c r="AA33" s="2"/>
      <c r="AB33" s="2">
        <v>3</v>
      </c>
      <c r="AC33" s="2"/>
      <c r="AD33" s="2"/>
      <c r="AE33" s="2"/>
      <c r="AF33" s="2"/>
      <c r="AG33" s="2"/>
      <c r="AH33" s="2" t="s">
        <v>11</v>
      </c>
      <c r="AI33" s="2"/>
      <c r="AJ33" s="2"/>
      <c r="AK33" s="2"/>
      <c r="AL33" s="2">
        <v>3</v>
      </c>
      <c r="AM33" s="2" t="s">
        <v>11</v>
      </c>
      <c r="AN33" s="2"/>
      <c r="AO33" s="2"/>
      <c r="AP33" s="2">
        <v>2</v>
      </c>
      <c r="AQ33" s="2"/>
      <c r="AR33" s="2" t="s">
        <v>11</v>
      </c>
      <c r="AS33" s="2"/>
      <c r="AT33" s="2"/>
      <c r="AU33" s="2">
        <v>2</v>
      </c>
      <c r="AV33" s="2"/>
      <c r="AW33" s="2" t="s">
        <v>11</v>
      </c>
      <c r="AX33" s="2"/>
      <c r="AY33" s="2"/>
      <c r="AZ33" s="2"/>
      <c r="BA33" s="59">
        <v>3</v>
      </c>
    </row>
    <row r="34" spans="1:53" ht="81" x14ac:dyDescent="0.25">
      <c r="A34" s="64">
        <v>33</v>
      </c>
      <c r="B34" s="73" t="s">
        <v>340</v>
      </c>
      <c r="C34" s="2" t="s">
        <v>11</v>
      </c>
      <c r="D34" s="2"/>
      <c r="E34" s="2"/>
      <c r="F34" s="2"/>
      <c r="G34" s="2" t="s">
        <v>11</v>
      </c>
      <c r="H34" s="2"/>
      <c r="I34" s="2"/>
      <c r="J34" s="59">
        <f>(Tabla1[[#This Row],[Nunca (0)                       ]]+Tabla1[[#This Row],[Nunca (0) ]]+Tabla1[[#This Row],[Nunca (0)  ]]+Tabla1[[#This Row],[Nunca (0)   ]]+Tabla1[[#This Row],[Nunca (0)    ]]+Tabla1[[#This Row],[Nunca (0)      ]]+Tabla1[[#This Row],[Nunca (0)       ]]+Tabla1[[#This Row],[Nunca (0)        ]])</f>
        <v>0</v>
      </c>
      <c r="K34" s="59">
        <f>(Tabla1[[#This Row],[En pocos casos (1)                       ]]+Tabla1[[#This Row],[En pocos casos (1) ]]+Tabla1[[#This Row],[En pocos casos (1)  ]]+Tabla1[[#This Row],[En pocos casos (1)   ]]+Tabla1[[#This Row],[En pocos casos (1)    ]]+Tabla1[[#This Row],[En pocos casos (1)      ]]+Tabla1[[#This Row],[En pocos casos (1)       ]]+Tabla1[[#This Row],[En pocos casos (1)        ]])</f>
        <v>0</v>
      </c>
      <c r="L34" s="59">
        <f>(Tabla1[[#This Row],[En la mayoria de casos (2)                                  ]]+Tabla1[[#This Row],[En la mayoria de casos (2) ]]+Tabla1[[#This Row],[En la mayoria de casos (2)  ]]+Tabla1[[#This Row],[En la mayoria de casos (2)   ]]+Tabla1[[#This Row],[En la mayoria de casos (2)    ]]+Tabla1[[#This Row],[En la mayoria de casos (2)      ]]+Tabla1[[#This Row],[En la mayoria de casos (2)       ]]+Tabla1[[#This Row],[En la mayoria de casos (2)        ]])</f>
        <v>8</v>
      </c>
      <c r="M34" s="59">
        <f>(Tabla1[[#This Row],[Siempre (3)                     ]]+Tabla1[[#This Row],[Siempre (3) ]]+Tabla1[[#This Row],[Siempre (3)  ]]+Tabla1[[#This Row],[Siempre (3)   ]]+Tabla1[[#This Row],[Siempre (3)    ]]+Tabla1[[#This Row],[Siempre (3)      ]]+Tabla1[[#This Row],[Siempre (3)       ]]+Tabla1[[#This Row],[Siempre (3)        ]])</f>
        <v>12</v>
      </c>
      <c r="N34" s="2" t="s">
        <v>11</v>
      </c>
      <c r="O34" s="2"/>
      <c r="P34" s="2"/>
      <c r="Q34" s="2">
        <v>2</v>
      </c>
      <c r="R34" s="59"/>
      <c r="S34" s="2" t="s">
        <v>11</v>
      </c>
      <c r="T34" s="2"/>
      <c r="U34" s="2"/>
      <c r="V34" s="2"/>
      <c r="W34" s="2">
        <v>3</v>
      </c>
      <c r="X34" s="2" t="s">
        <v>11</v>
      </c>
      <c r="Y34" s="2"/>
      <c r="Z34" s="2"/>
      <c r="AA34" s="2">
        <v>2</v>
      </c>
      <c r="AB34" s="2"/>
      <c r="AC34" s="2" t="s">
        <v>11</v>
      </c>
      <c r="AD34" s="2"/>
      <c r="AE34" s="2"/>
      <c r="AF34" s="2">
        <v>2</v>
      </c>
      <c r="AG34" s="2"/>
      <c r="AH34" s="2" t="s">
        <v>11</v>
      </c>
      <c r="AI34" s="2"/>
      <c r="AJ34" s="2"/>
      <c r="AK34" s="2"/>
      <c r="AL34" s="2">
        <v>3</v>
      </c>
      <c r="AM34" s="2" t="s">
        <v>11</v>
      </c>
      <c r="AN34" s="2"/>
      <c r="AO34" s="2"/>
      <c r="AP34" s="2">
        <v>2</v>
      </c>
      <c r="AQ34" s="2"/>
      <c r="AR34" s="2" t="s">
        <v>11</v>
      </c>
      <c r="AS34" s="2"/>
      <c r="AT34" s="2"/>
      <c r="AU34" s="2"/>
      <c r="AV34" s="2">
        <v>3</v>
      </c>
      <c r="AW34" s="2" t="s">
        <v>11</v>
      </c>
      <c r="AX34" s="2"/>
      <c r="AY34" s="2"/>
      <c r="AZ34" s="2"/>
      <c r="BA34" s="59">
        <v>3</v>
      </c>
    </row>
    <row r="35" spans="1:53" ht="27" x14ac:dyDescent="0.25">
      <c r="A35" s="64">
        <v>34</v>
      </c>
      <c r="B35" s="65" t="s">
        <v>341</v>
      </c>
      <c r="C35" s="2" t="s">
        <v>11</v>
      </c>
      <c r="D35" s="2"/>
      <c r="E35" s="2"/>
      <c r="F35" s="2"/>
      <c r="G35" s="2" t="s">
        <v>11</v>
      </c>
      <c r="H35" s="2"/>
      <c r="I35" s="2"/>
      <c r="J35" s="59">
        <f>(Tabla1[[#This Row],[Nunca (0)                       ]]+Tabla1[[#This Row],[Nunca (0) ]]+Tabla1[[#This Row],[Nunca (0)  ]]+Tabla1[[#This Row],[Nunca (0)   ]]+Tabla1[[#This Row],[Nunca (0)    ]]+Tabla1[[#This Row],[Nunca (0)      ]]+Tabla1[[#This Row],[Nunca (0)       ]]+Tabla1[[#This Row],[Nunca (0)        ]])</f>
        <v>0</v>
      </c>
      <c r="K35" s="59">
        <f>(Tabla1[[#This Row],[En pocos casos (1)                       ]]+Tabla1[[#This Row],[En pocos casos (1) ]]+Tabla1[[#This Row],[En pocos casos (1)  ]]+Tabla1[[#This Row],[En pocos casos (1)   ]]+Tabla1[[#This Row],[En pocos casos (1)    ]]+Tabla1[[#This Row],[En pocos casos (1)      ]]+Tabla1[[#This Row],[En pocos casos (1)       ]]+Tabla1[[#This Row],[En pocos casos (1)        ]])</f>
        <v>0</v>
      </c>
      <c r="L35" s="59">
        <f>(Tabla1[[#This Row],[En la mayoria de casos (2)                                  ]]+Tabla1[[#This Row],[En la mayoria de casos (2) ]]+Tabla1[[#This Row],[En la mayoria de casos (2)  ]]+Tabla1[[#This Row],[En la mayoria de casos (2)   ]]+Tabla1[[#This Row],[En la mayoria de casos (2)    ]]+Tabla1[[#This Row],[En la mayoria de casos (2)      ]]+Tabla1[[#This Row],[En la mayoria de casos (2)       ]]+Tabla1[[#This Row],[En la mayoria de casos (2)        ]])</f>
        <v>2</v>
      </c>
      <c r="M35" s="59">
        <f>(Tabla1[[#This Row],[Siempre (3)                     ]]+Tabla1[[#This Row],[Siempre (3) ]]+Tabla1[[#This Row],[Siempre (3)  ]]+Tabla1[[#This Row],[Siempre (3)   ]]+Tabla1[[#This Row],[Siempre (3)    ]]+Tabla1[[#This Row],[Siempre (3)      ]]+Tabla1[[#This Row],[Siempre (3)       ]]+Tabla1[[#This Row],[Siempre (3)        ]])</f>
        <v>12</v>
      </c>
      <c r="N35" s="2" t="s">
        <v>11</v>
      </c>
      <c r="O35" s="2"/>
      <c r="P35" s="2"/>
      <c r="Q35" s="2">
        <v>2</v>
      </c>
      <c r="R35" s="59"/>
      <c r="S35" s="2" t="s">
        <v>11</v>
      </c>
      <c r="T35" s="2"/>
      <c r="U35" s="2"/>
      <c r="V35" s="2"/>
      <c r="W35" s="2">
        <v>3</v>
      </c>
      <c r="X35" s="2" t="s">
        <v>11</v>
      </c>
      <c r="Y35" s="2"/>
      <c r="Z35" s="2"/>
      <c r="AA35" s="2"/>
      <c r="AB35" s="2">
        <v>3</v>
      </c>
      <c r="AC35" s="2"/>
      <c r="AD35" s="2"/>
      <c r="AE35" s="2"/>
      <c r="AF35" s="2"/>
      <c r="AG35" s="2"/>
      <c r="AH35" s="2" t="s">
        <v>11</v>
      </c>
      <c r="AI35" s="2"/>
      <c r="AJ35" s="2"/>
      <c r="AK35" s="2"/>
      <c r="AL35" s="2">
        <v>3</v>
      </c>
      <c r="AM35" s="2"/>
      <c r="AN35" s="2"/>
      <c r="AO35" s="2"/>
      <c r="AP35" s="2"/>
      <c r="AQ35" s="2"/>
      <c r="AR35" s="2"/>
      <c r="AS35" s="2"/>
      <c r="AT35" s="2"/>
      <c r="AU35" s="2"/>
      <c r="AV35" s="2"/>
      <c r="AW35" s="2" t="s">
        <v>11</v>
      </c>
      <c r="AX35" s="2"/>
      <c r="AY35" s="2"/>
      <c r="AZ35" s="2"/>
      <c r="BA35" s="59">
        <v>3</v>
      </c>
    </row>
    <row r="36" spans="1:53" ht="54" x14ac:dyDescent="0.25">
      <c r="A36" s="64">
        <v>35</v>
      </c>
      <c r="B36" s="73" t="s">
        <v>342</v>
      </c>
      <c r="C36" s="2" t="s">
        <v>11</v>
      </c>
      <c r="D36" s="2"/>
      <c r="E36" s="2"/>
      <c r="F36" s="2"/>
      <c r="G36" s="2" t="s">
        <v>11</v>
      </c>
      <c r="H36" s="2"/>
      <c r="I36" s="2"/>
      <c r="J36" s="59">
        <f>(Tabla1[[#This Row],[Nunca (0)                       ]]+Tabla1[[#This Row],[Nunca (0) ]]+Tabla1[[#This Row],[Nunca (0)  ]]+Tabla1[[#This Row],[Nunca (0)   ]]+Tabla1[[#This Row],[Nunca (0)    ]]+Tabla1[[#This Row],[Nunca (0)      ]]+Tabla1[[#This Row],[Nunca (0)       ]]+Tabla1[[#This Row],[Nunca (0)        ]])</f>
        <v>0</v>
      </c>
      <c r="K36" s="59">
        <f>(Tabla1[[#This Row],[En pocos casos (1)                       ]]+Tabla1[[#This Row],[En pocos casos (1) ]]+Tabla1[[#This Row],[En pocos casos (1)  ]]+Tabla1[[#This Row],[En pocos casos (1)   ]]+Tabla1[[#This Row],[En pocos casos (1)    ]]+Tabla1[[#This Row],[En pocos casos (1)      ]]+Tabla1[[#This Row],[En pocos casos (1)       ]]+Tabla1[[#This Row],[En pocos casos (1)        ]])</f>
        <v>0</v>
      </c>
      <c r="L36" s="59">
        <f>(Tabla1[[#This Row],[En la mayoria de casos (2)                                  ]]+Tabla1[[#This Row],[En la mayoria de casos (2) ]]+Tabla1[[#This Row],[En la mayoria de casos (2)  ]]+Tabla1[[#This Row],[En la mayoria de casos (2)   ]]+Tabla1[[#This Row],[En la mayoria de casos (2)    ]]+Tabla1[[#This Row],[En la mayoria de casos (2)      ]]+Tabla1[[#This Row],[En la mayoria de casos (2)       ]]+Tabla1[[#This Row],[En la mayoria de casos (2)        ]])</f>
        <v>6</v>
      </c>
      <c r="M36" s="59">
        <f>(Tabla1[[#This Row],[Siempre (3)                     ]]+Tabla1[[#This Row],[Siempre (3) ]]+Tabla1[[#This Row],[Siempre (3)  ]]+Tabla1[[#This Row],[Siempre (3)   ]]+Tabla1[[#This Row],[Siempre (3)    ]]+Tabla1[[#This Row],[Siempre (3)      ]]+Tabla1[[#This Row],[Siempre (3)       ]]+Tabla1[[#This Row],[Siempre (3)        ]])</f>
        <v>12</v>
      </c>
      <c r="N36" s="2" t="s">
        <v>11</v>
      </c>
      <c r="O36" s="2"/>
      <c r="P36" s="2"/>
      <c r="Q36" s="2">
        <v>2</v>
      </c>
      <c r="R36" s="59"/>
      <c r="S36" s="2" t="s">
        <v>11</v>
      </c>
      <c r="T36" s="2"/>
      <c r="U36" s="2"/>
      <c r="V36" s="2"/>
      <c r="W36" s="2">
        <v>3</v>
      </c>
      <c r="X36" s="2" t="s">
        <v>11</v>
      </c>
      <c r="Y36" s="2"/>
      <c r="Z36" s="2"/>
      <c r="AA36" s="2"/>
      <c r="AB36" s="2">
        <v>3</v>
      </c>
      <c r="AC36" s="2" t="s">
        <v>11</v>
      </c>
      <c r="AD36" s="2"/>
      <c r="AE36" s="2"/>
      <c r="AF36" s="2">
        <v>2</v>
      </c>
      <c r="AG36" s="2"/>
      <c r="AH36" s="2"/>
      <c r="AI36" s="2"/>
      <c r="AJ36" s="2"/>
      <c r="AK36" s="2"/>
      <c r="AL36" s="2"/>
      <c r="AM36" s="2" t="s">
        <v>11</v>
      </c>
      <c r="AN36" s="2"/>
      <c r="AO36" s="2"/>
      <c r="AP36" s="2">
        <v>2</v>
      </c>
      <c r="AQ36" s="2"/>
      <c r="AR36" s="2" t="s">
        <v>11</v>
      </c>
      <c r="AS36" s="2"/>
      <c r="AT36" s="2"/>
      <c r="AU36" s="2"/>
      <c r="AV36" s="2">
        <v>3</v>
      </c>
      <c r="AW36" s="2" t="s">
        <v>11</v>
      </c>
      <c r="AX36" s="2"/>
      <c r="AY36" s="2"/>
      <c r="AZ36" s="2"/>
      <c r="BA36" s="59">
        <v>3</v>
      </c>
    </row>
    <row r="37" spans="1:53" ht="40.5" x14ac:dyDescent="0.25">
      <c r="A37" s="64">
        <v>36</v>
      </c>
      <c r="B37" s="65" t="s">
        <v>343</v>
      </c>
      <c r="C37" s="2" t="s">
        <v>11</v>
      </c>
      <c r="D37" s="2"/>
      <c r="E37" s="2"/>
      <c r="F37" s="2"/>
      <c r="G37" s="2" t="s">
        <v>11</v>
      </c>
      <c r="H37" s="2"/>
      <c r="I37" s="2"/>
      <c r="J37" s="59">
        <f>(Tabla1[[#This Row],[Nunca (0)                       ]]+Tabla1[[#This Row],[Nunca (0) ]]+Tabla1[[#This Row],[Nunca (0)  ]]+Tabla1[[#This Row],[Nunca (0)   ]]+Tabla1[[#This Row],[Nunca (0)    ]]+Tabla1[[#This Row],[Nunca (0)      ]]+Tabla1[[#This Row],[Nunca (0)       ]]+Tabla1[[#This Row],[Nunca (0)        ]])</f>
        <v>0</v>
      </c>
      <c r="K37" s="59">
        <f>(Tabla1[[#This Row],[En pocos casos (1)                       ]]+Tabla1[[#This Row],[En pocos casos (1) ]]+Tabla1[[#This Row],[En pocos casos (1)  ]]+Tabla1[[#This Row],[En pocos casos (1)   ]]+Tabla1[[#This Row],[En pocos casos (1)    ]]+Tabla1[[#This Row],[En pocos casos (1)      ]]+Tabla1[[#This Row],[En pocos casos (1)       ]]+Tabla1[[#This Row],[En pocos casos (1)        ]])</f>
        <v>0</v>
      </c>
      <c r="L37" s="59">
        <f>(Tabla1[[#This Row],[En la mayoria de casos (2)                                  ]]+Tabla1[[#This Row],[En la mayoria de casos (2) ]]+Tabla1[[#This Row],[En la mayoria de casos (2)  ]]+Tabla1[[#This Row],[En la mayoria de casos (2)   ]]+Tabla1[[#This Row],[En la mayoria de casos (2)    ]]+Tabla1[[#This Row],[En la mayoria de casos (2)      ]]+Tabla1[[#This Row],[En la mayoria de casos (2)       ]]+Tabla1[[#This Row],[En la mayoria de casos (2)        ]])</f>
        <v>4</v>
      </c>
      <c r="M37" s="59">
        <f>(Tabla1[[#This Row],[Siempre (3)                     ]]+Tabla1[[#This Row],[Siempre (3) ]]+Tabla1[[#This Row],[Siempre (3)  ]]+Tabla1[[#This Row],[Siempre (3)   ]]+Tabla1[[#This Row],[Siempre (3)    ]]+Tabla1[[#This Row],[Siempre (3)      ]]+Tabla1[[#This Row],[Siempre (3)       ]]+Tabla1[[#This Row],[Siempre (3)        ]])</f>
        <v>15</v>
      </c>
      <c r="N37" s="2" t="s">
        <v>11</v>
      </c>
      <c r="O37" s="2"/>
      <c r="P37" s="2"/>
      <c r="Q37" s="2">
        <v>2</v>
      </c>
      <c r="R37" s="59"/>
      <c r="S37" s="2" t="s">
        <v>11</v>
      </c>
      <c r="T37" s="2"/>
      <c r="U37" s="2"/>
      <c r="V37" s="2"/>
      <c r="W37" s="2">
        <v>3</v>
      </c>
      <c r="X37" s="2" t="s">
        <v>11</v>
      </c>
      <c r="Y37" s="2"/>
      <c r="Z37" s="2"/>
      <c r="AA37" s="2"/>
      <c r="AB37" s="2">
        <v>3</v>
      </c>
      <c r="AC37" s="2"/>
      <c r="AD37" s="2"/>
      <c r="AE37" s="2"/>
      <c r="AF37" s="2"/>
      <c r="AG37" s="2"/>
      <c r="AH37" s="2" t="s">
        <v>11</v>
      </c>
      <c r="AI37" s="2"/>
      <c r="AJ37" s="2"/>
      <c r="AK37" s="2"/>
      <c r="AL37" s="2">
        <v>3</v>
      </c>
      <c r="AM37" s="2" t="s">
        <v>11</v>
      </c>
      <c r="AN37" s="2"/>
      <c r="AO37" s="2"/>
      <c r="AP37" s="2">
        <v>2</v>
      </c>
      <c r="AQ37" s="2"/>
      <c r="AR37" s="2" t="s">
        <v>11</v>
      </c>
      <c r="AS37" s="2"/>
      <c r="AT37" s="2"/>
      <c r="AU37" s="2"/>
      <c r="AV37" s="2">
        <v>3</v>
      </c>
      <c r="AW37" s="2" t="s">
        <v>11</v>
      </c>
      <c r="AX37" s="2"/>
      <c r="AY37" s="2"/>
      <c r="AZ37" s="2"/>
      <c r="BA37" s="59">
        <v>3</v>
      </c>
    </row>
    <row r="38" spans="1:53" ht="54" x14ac:dyDescent="0.25">
      <c r="A38" s="64">
        <v>37</v>
      </c>
      <c r="B38" s="73" t="s">
        <v>344</v>
      </c>
      <c r="C38" s="2" t="s">
        <v>11</v>
      </c>
      <c r="D38" s="2"/>
      <c r="E38" s="2"/>
      <c r="F38" s="2"/>
      <c r="G38" s="2" t="s">
        <v>11</v>
      </c>
      <c r="H38" s="2"/>
      <c r="I38" s="2"/>
      <c r="J38" s="59">
        <f>(Tabla1[[#This Row],[Nunca (0)                       ]]+Tabla1[[#This Row],[Nunca (0) ]]+Tabla1[[#This Row],[Nunca (0)  ]]+Tabla1[[#This Row],[Nunca (0)   ]]+Tabla1[[#This Row],[Nunca (0)    ]]+Tabla1[[#This Row],[Nunca (0)      ]]+Tabla1[[#This Row],[Nunca (0)       ]]+Tabla1[[#This Row],[Nunca (0)        ]])</f>
        <v>0</v>
      </c>
      <c r="K38" s="59">
        <f>(Tabla1[[#This Row],[En pocos casos (1)                       ]]+Tabla1[[#This Row],[En pocos casos (1) ]]+Tabla1[[#This Row],[En pocos casos (1)  ]]+Tabla1[[#This Row],[En pocos casos (1)   ]]+Tabla1[[#This Row],[En pocos casos (1)    ]]+Tabla1[[#This Row],[En pocos casos (1)      ]]+Tabla1[[#This Row],[En pocos casos (1)       ]]+Tabla1[[#This Row],[En pocos casos (1)        ]])</f>
        <v>0</v>
      </c>
      <c r="L38" s="59">
        <f>(Tabla1[[#This Row],[En la mayoria de casos (2)                                  ]]+Tabla1[[#This Row],[En la mayoria de casos (2) ]]+Tabla1[[#This Row],[En la mayoria de casos (2)  ]]+Tabla1[[#This Row],[En la mayoria de casos (2)   ]]+Tabla1[[#This Row],[En la mayoria de casos (2)    ]]+Tabla1[[#This Row],[En la mayoria de casos (2)      ]]+Tabla1[[#This Row],[En la mayoria de casos (2)       ]]+Tabla1[[#This Row],[En la mayoria de casos (2)        ]])</f>
        <v>2</v>
      </c>
      <c r="M38" s="59">
        <f>(Tabla1[[#This Row],[Siempre (3)                     ]]+Tabla1[[#This Row],[Siempre (3) ]]+Tabla1[[#This Row],[Siempre (3)  ]]+Tabla1[[#This Row],[Siempre (3)   ]]+Tabla1[[#This Row],[Siempre (3)    ]]+Tabla1[[#This Row],[Siempre (3)      ]]+Tabla1[[#This Row],[Siempre (3)       ]]+Tabla1[[#This Row],[Siempre (3)        ]])</f>
        <v>12</v>
      </c>
      <c r="N38" s="2" t="s">
        <v>11</v>
      </c>
      <c r="O38" s="2"/>
      <c r="P38" s="2"/>
      <c r="Q38" s="2">
        <v>2</v>
      </c>
      <c r="R38" s="59"/>
      <c r="S38" s="2" t="s">
        <v>11</v>
      </c>
      <c r="T38" s="2"/>
      <c r="U38" s="2"/>
      <c r="V38" s="2"/>
      <c r="W38" s="2">
        <v>3</v>
      </c>
      <c r="X38" s="2" t="s">
        <v>11</v>
      </c>
      <c r="Y38" s="2"/>
      <c r="Z38" s="2"/>
      <c r="AA38" s="2"/>
      <c r="AB38" s="2">
        <v>3</v>
      </c>
      <c r="AC38" s="2"/>
      <c r="AD38" s="2"/>
      <c r="AE38" s="2"/>
      <c r="AF38" s="2"/>
      <c r="AG38" s="2"/>
      <c r="AH38" s="2" t="s">
        <v>11</v>
      </c>
      <c r="AI38" s="2"/>
      <c r="AJ38" s="2"/>
      <c r="AK38" s="2"/>
      <c r="AL38" s="2">
        <v>3</v>
      </c>
      <c r="AM38" s="2"/>
      <c r="AN38" s="2"/>
      <c r="AO38" s="2"/>
      <c r="AP38" s="2"/>
      <c r="AQ38" s="2"/>
      <c r="AR38" s="2"/>
      <c r="AS38" s="2"/>
      <c r="AT38" s="2"/>
      <c r="AU38" s="2"/>
      <c r="AV38" s="2"/>
      <c r="AW38" s="2" t="s">
        <v>11</v>
      </c>
      <c r="AX38" s="2"/>
      <c r="AY38" s="2"/>
      <c r="AZ38" s="2"/>
      <c r="BA38" s="59">
        <v>3</v>
      </c>
    </row>
    <row r="39" spans="1:53" ht="27" x14ac:dyDescent="0.25">
      <c r="A39" s="64">
        <v>38</v>
      </c>
      <c r="B39" s="65" t="s">
        <v>345</v>
      </c>
      <c r="C39" s="2" t="s">
        <v>11</v>
      </c>
      <c r="D39" s="2"/>
      <c r="E39" s="2"/>
      <c r="F39" s="2"/>
      <c r="G39" s="2" t="s">
        <v>11</v>
      </c>
      <c r="H39" s="2"/>
      <c r="I39" s="2"/>
      <c r="J39" s="59">
        <f>(Tabla1[[#This Row],[Nunca (0)                       ]]+Tabla1[[#This Row],[Nunca (0) ]]+Tabla1[[#This Row],[Nunca (0)  ]]+Tabla1[[#This Row],[Nunca (0)   ]]+Tabla1[[#This Row],[Nunca (0)    ]]+Tabla1[[#This Row],[Nunca (0)      ]]+Tabla1[[#This Row],[Nunca (0)       ]]+Tabla1[[#This Row],[Nunca (0)        ]])</f>
        <v>0</v>
      </c>
      <c r="K39" s="59">
        <f>(Tabla1[[#This Row],[En pocos casos (1)                       ]]+Tabla1[[#This Row],[En pocos casos (1) ]]+Tabla1[[#This Row],[En pocos casos (1)  ]]+Tabla1[[#This Row],[En pocos casos (1)   ]]+Tabla1[[#This Row],[En pocos casos (1)    ]]+Tabla1[[#This Row],[En pocos casos (1)      ]]+Tabla1[[#This Row],[En pocos casos (1)       ]]+Tabla1[[#This Row],[En pocos casos (1)        ]])</f>
        <v>0</v>
      </c>
      <c r="L39" s="59">
        <f>(Tabla1[[#This Row],[En la mayoria de casos (2)                                  ]]+Tabla1[[#This Row],[En la mayoria de casos (2) ]]+Tabla1[[#This Row],[En la mayoria de casos (2)  ]]+Tabla1[[#This Row],[En la mayoria de casos (2)   ]]+Tabla1[[#This Row],[En la mayoria de casos (2)    ]]+Tabla1[[#This Row],[En la mayoria de casos (2)      ]]+Tabla1[[#This Row],[En la mayoria de casos (2)       ]]+Tabla1[[#This Row],[En la mayoria de casos (2)        ]])</f>
        <v>2</v>
      </c>
      <c r="M39" s="59">
        <f>(Tabla1[[#This Row],[Siempre (3)                     ]]+Tabla1[[#This Row],[Siempre (3) ]]+Tabla1[[#This Row],[Siempre (3)  ]]+Tabla1[[#This Row],[Siempre (3)   ]]+Tabla1[[#This Row],[Siempre (3)    ]]+Tabla1[[#This Row],[Siempre (3)      ]]+Tabla1[[#This Row],[Siempre (3)       ]]+Tabla1[[#This Row],[Siempre (3)        ]])</f>
        <v>15</v>
      </c>
      <c r="N39" s="2" t="s">
        <v>11</v>
      </c>
      <c r="O39" s="2"/>
      <c r="P39" s="2"/>
      <c r="Q39" s="2"/>
      <c r="R39" s="59">
        <v>3</v>
      </c>
      <c r="S39" s="2" t="s">
        <v>11</v>
      </c>
      <c r="T39" s="2"/>
      <c r="U39" s="2"/>
      <c r="V39" s="2"/>
      <c r="W39" s="2">
        <v>3</v>
      </c>
      <c r="X39" s="2" t="s">
        <v>11</v>
      </c>
      <c r="Y39" s="2"/>
      <c r="Z39" s="2"/>
      <c r="AA39" s="2"/>
      <c r="AB39" s="2">
        <v>3</v>
      </c>
      <c r="AC39" s="2" t="s">
        <v>11</v>
      </c>
      <c r="AD39" s="2"/>
      <c r="AE39" s="2"/>
      <c r="AF39" s="2">
        <v>2</v>
      </c>
      <c r="AG39" s="2"/>
      <c r="AH39" s="2" t="s">
        <v>11</v>
      </c>
      <c r="AI39" s="2"/>
      <c r="AJ39" s="2"/>
      <c r="AK39" s="2"/>
      <c r="AL39" s="2">
        <v>3</v>
      </c>
      <c r="AM39" s="2"/>
      <c r="AN39" s="2"/>
      <c r="AO39" s="2"/>
      <c r="AP39" s="2"/>
      <c r="AQ39" s="2"/>
      <c r="AR39" s="2"/>
      <c r="AS39" s="2"/>
      <c r="AT39" s="2"/>
      <c r="AU39" s="2"/>
      <c r="AV39" s="2"/>
      <c r="AW39" s="2" t="s">
        <v>11</v>
      </c>
      <c r="AX39" s="2"/>
      <c r="AY39" s="2"/>
      <c r="AZ39" s="2"/>
      <c r="BA39" s="59">
        <v>3</v>
      </c>
    </row>
    <row r="40" spans="1:53" ht="40.5" x14ac:dyDescent="0.25">
      <c r="A40" s="64">
        <v>39</v>
      </c>
      <c r="B40" s="73" t="s">
        <v>346</v>
      </c>
      <c r="C40" s="2" t="s">
        <v>11</v>
      </c>
      <c r="D40" s="2"/>
      <c r="E40" s="2"/>
      <c r="F40" s="2"/>
      <c r="G40" s="2" t="s">
        <v>50</v>
      </c>
      <c r="H40" s="2" t="s">
        <v>11</v>
      </c>
      <c r="I40" s="2"/>
      <c r="J40" s="59">
        <f>(Tabla1[[#This Row],[Nunca (0)                       ]]+Tabla1[[#This Row],[Nunca (0) ]]+Tabla1[[#This Row],[Nunca (0)  ]]+Tabla1[[#This Row],[Nunca (0)   ]]+Tabla1[[#This Row],[Nunca (0)    ]]+Tabla1[[#This Row],[Nunca (0)      ]]+Tabla1[[#This Row],[Nunca (0)       ]]+Tabla1[[#This Row],[Nunca (0)        ]])</f>
        <v>0</v>
      </c>
      <c r="K40" s="59">
        <f>(Tabla1[[#This Row],[En pocos casos (1)                       ]]+Tabla1[[#This Row],[En pocos casos (1) ]]+Tabla1[[#This Row],[En pocos casos (1)  ]]+Tabla1[[#This Row],[En pocos casos (1)   ]]+Tabla1[[#This Row],[En pocos casos (1)    ]]+Tabla1[[#This Row],[En pocos casos (1)      ]]+Tabla1[[#This Row],[En pocos casos (1)       ]]+Tabla1[[#This Row],[En pocos casos (1)        ]])</f>
        <v>0</v>
      </c>
      <c r="L40" s="59">
        <f>(Tabla1[[#This Row],[En la mayoria de casos (2)                                  ]]+Tabla1[[#This Row],[En la mayoria de casos (2) ]]+Tabla1[[#This Row],[En la mayoria de casos (2)  ]]+Tabla1[[#This Row],[En la mayoria de casos (2)   ]]+Tabla1[[#This Row],[En la mayoria de casos (2)    ]]+Tabla1[[#This Row],[En la mayoria de casos (2)      ]]+Tabla1[[#This Row],[En la mayoria de casos (2)       ]]+Tabla1[[#This Row],[En la mayoria de casos (2)        ]])</f>
        <v>8</v>
      </c>
      <c r="M40" s="59">
        <f>(Tabla1[[#This Row],[Siempre (3)                     ]]+Tabla1[[#This Row],[Siempre (3) ]]+Tabla1[[#This Row],[Siempre (3)  ]]+Tabla1[[#This Row],[Siempre (3)   ]]+Tabla1[[#This Row],[Siempre (3)    ]]+Tabla1[[#This Row],[Siempre (3)      ]]+Tabla1[[#This Row],[Siempre (3)       ]]+Tabla1[[#This Row],[Siempre (3)        ]])</f>
        <v>12</v>
      </c>
      <c r="N40" s="2" t="s">
        <v>11</v>
      </c>
      <c r="O40" s="2"/>
      <c r="P40" s="2"/>
      <c r="Q40" s="2">
        <v>2</v>
      </c>
      <c r="R40" s="59"/>
      <c r="S40" s="2" t="s">
        <v>11</v>
      </c>
      <c r="T40" s="2"/>
      <c r="U40" s="2"/>
      <c r="V40" s="2"/>
      <c r="W40" s="2">
        <v>3</v>
      </c>
      <c r="X40" s="2" t="s">
        <v>11</v>
      </c>
      <c r="Y40" s="2"/>
      <c r="Z40" s="2"/>
      <c r="AA40" s="2">
        <v>2</v>
      </c>
      <c r="AB40" s="2"/>
      <c r="AC40" s="2" t="s">
        <v>11</v>
      </c>
      <c r="AD40" s="2"/>
      <c r="AE40" s="2"/>
      <c r="AF40" s="2">
        <v>2</v>
      </c>
      <c r="AG40" s="2"/>
      <c r="AH40" s="2" t="s">
        <v>11</v>
      </c>
      <c r="AI40" s="2"/>
      <c r="AJ40" s="2"/>
      <c r="AK40" s="2"/>
      <c r="AL40" s="2">
        <v>3</v>
      </c>
      <c r="AM40" s="2" t="s">
        <v>11</v>
      </c>
      <c r="AN40" s="2"/>
      <c r="AO40" s="2"/>
      <c r="AP40" s="2">
        <v>2</v>
      </c>
      <c r="AQ40" s="2"/>
      <c r="AR40" s="2" t="s">
        <v>11</v>
      </c>
      <c r="AS40" s="2"/>
      <c r="AT40" s="2"/>
      <c r="AU40" s="2"/>
      <c r="AV40" s="2">
        <v>3</v>
      </c>
      <c r="AW40" s="2" t="s">
        <v>11</v>
      </c>
      <c r="AX40" s="2"/>
      <c r="AY40" s="2"/>
      <c r="AZ40" s="2"/>
      <c r="BA40" s="59">
        <v>3</v>
      </c>
    </row>
    <row r="41" spans="1:53" ht="94.5" x14ac:dyDescent="0.25">
      <c r="A41" s="64">
        <v>40</v>
      </c>
      <c r="B41" s="65" t="s">
        <v>347</v>
      </c>
      <c r="C41" s="2" t="s">
        <v>11</v>
      </c>
      <c r="D41" s="2"/>
      <c r="E41" s="2"/>
      <c r="F41" s="2"/>
      <c r="G41" s="2" t="s">
        <v>50</v>
      </c>
      <c r="H41" s="2" t="s">
        <v>11</v>
      </c>
      <c r="I41" s="2"/>
      <c r="J41" s="59">
        <f>(Tabla1[[#This Row],[Nunca (0)                       ]]+Tabla1[[#This Row],[Nunca (0) ]]+Tabla1[[#This Row],[Nunca (0)  ]]+Tabla1[[#This Row],[Nunca (0)   ]]+Tabla1[[#This Row],[Nunca (0)    ]]+Tabla1[[#This Row],[Nunca (0)      ]]+Tabla1[[#This Row],[Nunca (0)       ]]+Tabla1[[#This Row],[Nunca (0)        ]])</f>
        <v>0</v>
      </c>
      <c r="K41" s="59">
        <f>(Tabla1[[#This Row],[En pocos casos (1)                       ]]+Tabla1[[#This Row],[En pocos casos (1) ]]+Tabla1[[#This Row],[En pocos casos (1)  ]]+Tabla1[[#This Row],[En pocos casos (1)   ]]+Tabla1[[#This Row],[En pocos casos (1)    ]]+Tabla1[[#This Row],[En pocos casos (1)      ]]+Tabla1[[#This Row],[En pocos casos (1)       ]]+Tabla1[[#This Row],[En pocos casos (1)        ]])</f>
        <v>0</v>
      </c>
      <c r="L41" s="59">
        <f>(Tabla1[[#This Row],[En la mayoria de casos (2)                                  ]]+Tabla1[[#This Row],[En la mayoria de casos (2) ]]+Tabla1[[#This Row],[En la mayoria de casos (2)  ]]+Tabla1[[#This Row],[En la mayoria de casos (2)   ]]+Tabla1[[#This Row],[En la mayoria de casos (2)    ]]+Tabla1[[#This Row],[En la mayoria de casos (2)      ]]+Tabla1[[#This Row],[En la mayoria de casos (2)       ]]+Tabla1[[#This Row],[En la mayoria de casos (2)        ]])</f>
        <v>2</v>
      </c>
      <c r="M41" s="59">
        <f>(Tabla1[[#This Row],[Siempre (3)                     ]]+Tabla1[[#This Row],[Siempre (3) ]]+Tabla1[[#This Row],[Siempre (3)  ]]+Tabla1[[#This Row],[Siempre (3)   ]]+Tabla1[[#This Row],[Siempre (3)    ]]+Tabla1[[#This Row],[Siempre (3)      ]]+Tabla1[[#This Row],[Siempre (3)       ]]+Tabla1[[#This Row],[Siempre (3)        ]])</f>
        <v>12</v>
      </c>
      <c r="N41" s="2" t="s">
        <v>11</v>
      </c>
      <c r="O41" s="2"/>
      <c r="P41" s="2"/>
      <c r="Q41" s="2">
        <v>2</v>
      </c>
      <c r="R41" s="59"/>
      <c r="S41" s="2" t="s">
        <v>11</v>
      </c>
      <c r="T41" s="2"/>
      <c r="U41" s="2"/>
      <c r="V41" s="2"/>
      <c r="W41" s="2">
        <v>3</v>
      </c>
      <c r="X41" s="2" t="s">
        <v>11</v>
      </c>
      <c r="Y41" s="2"/>
      <c r="Z41" s="2"/>
      <c r="AA41" s="2"/>
      <c r="AB41" s="2">
        <v>3</v>
      </c>
      <c r="AC41" s="2"/>
      <c r="AD41" s="2"/>
      <c r="AE41" s="2"/>
      <c r="AF41" s="2"/>
      <c r="AG41" s="2"/>
      <c r="AH41" s="2" t="s">
        <v>11</v>
      </c>
      <c r="AI41" s="2"/>
      <c r="AJ41" s="2"/>
      <c r="AK41" s="2"/>
      <c r="AL41" s="2">
        <v>3</v>
      </c>
      <c r="AM41" s="2"/>
      <c r="AN41" s="2"/>
      <c r="AO41" s="2"/>
      <c r="AP41" s="2"/>
      <c r="AQ41" s="2"/>
      <c r="AR41" s="2"/>
      <c r="AS41" s="2"/>
      <c r="AT41" s="2"/>
      <c r="AU41" s="2"/>
      <c r="AV41" s="2"/>
      <c r="AW41" s="2" t="s">
        <v>11</v>
      </c>
      <c r="AX41" s="2"/>
      <c r="AY41" s="2"/>
      <c r="AZ41" s="2"/>
      <c r="BA41" s="59">
        <v>3</v>
      </c>
    </row>
    <row r="42" spans="1:53" ht="94.5" x14ac:dyDescent="0.25">
      <c r="A42" s="64">
        <v>41</v>
      </c>
      <c r="B42" s="73" t="s">
        <v>348</v>
      </c>
      <c r="C42" s="2" t="s">
        <v>11</v>
      </c>
      <c r="D42" s="2"/>
      <c r="E42" s="2"/>
      <c r="F42" s="2"/>
      <c r="G42" s="2"/>
      <c r="H42" s="2" t="s">
        <v>11</v>
      </c>
      <c r="I42" s="2"/>
      <c r="J42" s="59">
        <f>(Tabla1[[#This Row],[Nunca (0)                       ]]+Tabla1[[#This Row],[Nunca (0) ]]+Tabla1[[#This Row],[Nunca (0)  ]]+Tabla1[[#This Row],[Nunca (0)   ]]+Tabla1[[#This Row],[Nunca (0)    ]]+Tabla1[[#This Row],[Nunca (0)      ]]+Tabla1[[#This Row],[Nunca (0)       ]]+Tabla1[[#This Row],[Nunca (0)        ]])</f>
        <v>0</v>
      </c>
      <c r="K42" s="59">
        <f>(Tabla1[[#This Row],[En pocos casos (1)                       ]]+Tabla1[[#This Row],[En pocos casos (1) ]]+Tabla1[[#This Row],[En pocos casos (1)  ]]+Tabla1[[#This Row],[En pocos casos (1)   ]]+Tabla1[[#This Row],[En pocos casos (1)    ]]+Tabla1[[#This Row],[En pocos casos (1)      ]]+Tabla1[[#This Row],[En pocos casos (1)       ]]+Tabla1[[#This Row],[En pocos casos (1)        ]])</f>
        <v>2</v>
      </c>
      <c r="L42" s="59">
        <f>(Tabla1[[#This Row],[En la mayoria de casos (2)                                  ]]+Tabla1[[#This Row],[En la mayoria de casos (2) ]]+Tabla1[[#This Row],[En la mayoria de casos (2)  ]]+Tabla1[[#This Row],[En la mayoria de casos (2)   ]]+Tabla1[[#This Row],[En la mayoria de casos (2)    ]]+Tabla1[[#This Row],[En la mayoria de casos (2)      ]]+Tabla1[[#This Row],[En la mayoria de casos (2)       ]]+Tabla1[[#This Row],[En la mayoria de casos (2)        ]])</f>
        <v>4</v>
      </c>
      <c r="M42" s="59">
        <f>(Tabla1[[#This Row],[Siempre (3)                     ]]+Tabla1[[#This Row],[Siempre (3) ]]+Tabla1[[#This Row],[Siempre (3)  ]]+Tabla1[[#This Row],[Siempre (3)   ]]+Tabla1[[#This Row],[Siempre (3)    ]]+Tabla1[[#This Row],[Siempre (3)      ]]+Tabla1[[#This Row],[Siempre (3)       ]]+Tabla1[[#This Row],[Siempre (3)        ]])</f>
        <v>9</v>
      </c>
      <c r="N42" s="2" t="s">
        <v>11</v>
      </c>
      <c r="O42" s="2"/>
      <c r="P42" s="2">
        <v>1</v>
      </c>
      <c r="Q42" s="2"/>
      <c r="R42" s="59"/>
      <c r="S42" s="2" t="s">
        <v>11</v>
      </c>
      <c r="T42" s="2"/>
      <c r="U42" s="2"/>
      <c r="V42" s="2">
        <v>2</v>
      </c>
      <c r="W42" s="2"/>
      <c r="X42" s="2" t="s">
        <v>11</v>
      </c>
      <c r="Y42" s="2"/>
      <c r="Z42" s="2"/>
      <c r="AA42" s="2"/>
      <c r="AB42" s="2">
        <v>3</v>
      </c>
      <c r="AC42" s="2" t="s">
        <v>11</v>
      </c>
      <c r="AD42" s="2"/>
      <c r="AE42" s="2">
        <v>1</v>
      </c>
      <c r="AF42" s="2"/>
      <c r="AG42" s="2"/>
      <c r="AH42" s="2"/>
      <c r="AI42" s="2"/>
      <c r="AJ42" s="2"/>
      <c r="AK42" s="2"/>
      <c r="AL42" s="2"/>
      <c r="AM42" s="2" t="s">
        <v>11</v>
      </c>
      <c r="AN42" s="2"/>
      <c r="AO42" s="2"/>
      <c r="AP42" s="2">
        <v>2</v>
      </c>
      <c r="AQ42" s="2"/>
      <c r="AR42" s="2" t="s">
        <v>11</v>
      </c>
      <c r="AS42" s="2"/>
      <c r="AT42" s="2"/>
      <c r="AU42" s="2"/>
      <c r="AV42" s="2">
        <v>3</v>
      </c>
      <c r="AW42" s="2" t="s">
        <v>11</v>
      </c>
      <c r="AX42" s="2"/>
      <c r="AY42" s="2"/>
      <c r="AZ42" s="2"/>
      <c r="BA42" s="59">
        <v>3</v>
      </c>
    </row>
    <row r="43" spans="1:53" ht="40.5" x14ac:dyDescent="0.25">
      <c r="A43" s="64">
        <v>42</v>
      </c>
      <c r="B43" s="65" t="s">
        <v>349</v>
      </c>
      <c r="C43" s="2" t="s">
        <v>11</v>
      </c>
      <c r="D43" s="2"/>
      <c r="E43" s="2"/>
      <c r="F43" s="2"/>
      <c r="G43" s="2"/>
      <c r="H43" s="2" t="s">
        <v>11</v>
      </c>
      <c r="I43" s="2"/>
      <c r="J43" s="59">
        <f>(Tabla1[[#This Row],[Nunca (0)                       ]]+Tabla1[[#This Row],[Nunca (0) ]]+Tabla1[[#This Row],[Nunca (0)  ]]+Tabla1[[#This Row],[Nunca (0)   ]]+Tabla1[[#This Row],[Nunca (0)    ]]+Tabla1[[#This Row],[Nunca (0)      ]]+Tabla1[[#This Row],[Nunca (0)       ]]+Tabla1[[#This Row],[Nunca (0)        ]])</f>
        <v>0</v>
      </c>
      <c r="K43" s="59">
        <f>(Tabla1[[#This Row],[En pocos casos (1)                       ]]+Tabla1[[#This Row],[En pocos casos (1) ]]+Tabla1[[#This Row],[En pocos casos (1)  ]]+Tabla1[[#This Row],[En pocos casos (1)   ]]+Tabla1[[#This Row],[En pocos casos (1)    ]]+Tabla1[[#This Row],[En pocos casos (1)      ]]+Tabla1[[#This Row],[En pocos casos (1)       ]]+Tabla1[[#This Row],[En pocos casos (1)        ]])</f>
        <v>1</v>
      </c>
      <c r="L43" s="59">
        <f>(Tabla1[[#This Row],[En la mayoria de casos (2)                                  ]]+Tabla1[[#This Row],[En la mayoria de casos (2) ]]+Tabla1[[#This Row],[En la mayoria de casos (2)  ]]+Tabla1[[#This Row],[En la mayoria de casos (2)   ]]+Tabla1[[#This Row],[En la mayoria de casos (2)    ]]+Tabla1[[#This Row],[En la mayoria de casos (2)      ]]+Tabla1[[#This Row],[En la mayoria de casos (2)       ]]+Tabla1[[#This Row],[En la mayoria de casos (2)        ]])</f>
        <v>4</v>
      </c>
      <c r="M43" s="59">
        <f>(Tabla1[[#This Row],[Siempre (3)                     ]]+Tabla1[[#This Row],[Siempre (3) ]]+Tabla1[[#This Row],[Siempre (3)  ]]+Tabla1[[#This Row],[Siempre (3)   ]]+Tabla1[[#This Row],[Siempre (3)    ]]+Tabla1[[#This Row],[Siempre (3)      ]]+Tabla1[[#This Row],[Siempre (3)       ]]+Tabla1[[#This Row],[Siempre (3)        ]])</f>
        <v>9</v>
      </c>
      <c r="N43" s="2" t="s">
        <v>11</v>
      </c>
      <c r="O43" s="2"/>
      <c r="P43" s="2">
        <v>1</v>
      </c>
      <c r="Q43" s="2"/>
      <c r="R43" s="59"/>
      <c r="S43" s="2" t="s">
        <v>11</v>
      </c>
      <c r="T43" s="2"/>
      <c r="U43" s="2"/>
      <c r="V43" s="2">
        <v>2</v>
      </c>
      <c r="W43" s="2"/>
      <c r="X43" s="2" t="s">
        <v>11</v>
      </c>
      <c r="Y43" s="2"/>
      <c r="Z43" s="2"/>
      <c r="AA43" s="2"/>
      <c r="AB43" s="2">
        <v>3</v>
      </c>
      <c r="AC43" s="2" t="s">
        <v>11</v>
      </c>
      <c r="AD43" s="2"/>
      <c r="AE43" s="2"/>
      <c r="AF43" s="2">
        <v>2</v>
      </c>
      <c r="AG43" s="2"/>
      <c r="AH43" s="2" t="s">
        <v>11</v>
      </c>
      <c r="AI43" s="2"/>
      <c r="AJ43" s="2"/>
      <c r="AK43" s="2"/>
      <c r="AL43" s="2">
        <v>3</v>
      </c>
      <c r="AM43" s="2"/>
      <c r="AN43" s="2"/>
      <c r="AO43" s="2"/>
      <c r="AP43" s="2"/>
      <c r="AQ43" s="2"/>
      <c r="AR43" s="2"/>
      <c r="AS43" s="2"/>
      <c r="AT43" s="2"/>
      <c r="AU43" s="2"/>
      <c r="AV43" s="2"/>
      <c r="AW43" s="2" t="s">
        <v>11</v>
      </c>
      <c r="AX43" s="2"/>
      <c r="AY43" s="2"/>
      <c r="AZ43" s="2"/>
      <c r="BA43" s="59">
        <v>3</v>
      </c>
    </row>
    <row r="44" spans="1:53" ht="54" x14ac:dyDescent="0.25">
      <c r="A44" s="64">
        <v>43</v>
      </c>
      <c r="B44" s="73" t="s">
        <v>350</v>
      </c>
      <c r="C44" s="2" t="s">
        <v>11</v>
      </c>
      <c r="D44" s="2"/>
      <c r="E44" s="2"/>
      <c r="F44" s="2"/>
      <c r="G44" s="2"/>
      <c r="H44" s="2" t="s">
        <v>11</v>
      </c>
      <c r="I44" s="2"/>
      <c r="J44" s="59">
        <f>(Tabla1[[#This Row],[Nunca (0)                       ]]+Tabla1[[#This Row],[Nunca (0) ]]+Tabla1[[#This Row],[Nunca (0)  ]]+Tabla1[[#This Row],[Nunca (0)   ]]+Tabla1[[#This Row],[Nunca (0)    ]]+Tabla1[[#This Row],[Nunca (0)      ]]+Tabla1[[#This Row],[Nunca (0)       ]]+Tabla1[[#This Row],[Nunca (0)        ]])</f>
        <v>0</v>
      </c>
      <c r="K44" s="59">
        <f>(Tabla1[[#This Row],[En pocos casos (1)                       ]]+Tabla1[[#This Row],[En pocos casos (1) ]]+Tabla1[[#This Row],[En pocos casos (1)  ]]+Tabla1[[#This Row],[En pocos casos (1)   ]]+Tabla1[[#This Row],[En pocos casos (1)    ]]+Tabla1[[#This Row],[En pocos casos (1)      ]]+Tabla1[[#This Row],[En pocos casos (1)       ]]+Tabla1[[#This Row],[En pocos casos (1)        ]])</f>
        <v>1</v>
      </c>
      <c r="L44" s="59">
        <f>(Tabla1[[#This Row],[En la mayoria de casos (2)                                  ]]+Tabla1[[#This Row],[En la mayoria de casos (2) ]]+Tabla1[[#This Row],[En la mayoria de casos (2)  ]]+Tabla1[[#This Row],[En la mayoria de casos (2)   ]]+Tabla1[[#This Row],[En la mayoria de casos (2)    ]]+Tabla1[[#This Row],[En la mayoria de casos (2)      ]]+Tabla1[[#This Row],[En la mayoria de casos (2)       ]]+Tabla1[[#This Row],[En la mayoria de casos (2)        ]])</f>
        <v>6</v>
      </c>
      <c r="M44" s="59">
        <f>(Tabla1[[#This Row],[Siempre (3)                     ]]+Tabla1[[#This Row],[Siempre (3) ]]+Tabla1[[#This Row],[Siempre (3)  ]]+Tabla1[[#This Row],[Siempre (3)   ]]+Tabla1[[#This Row],[Siempre (3)    ]]+Tabla1[[#This Row],[Siempre (3)      ]]+Tabla1[[#This Row],[Siempre (3)       ]]+Tabla1[[#This Row],[Siempre (3)        ]])</f>
        <v>12</v>
      </c>
      <c r="N44" s="2" t="s">
        <v>11</v>
      </c>
      <c r="O44" s="2"/>
      <c r="P44" s="2">
        <v>1</v>
      </c>
      <c r="Q44" s="2"/>
      <c r="R44" s="59"/>
      <c r="S44" s="2" t="s">
        <v>11</v>
      </c>
      <c r="T44" s="2"/>
      <c r="U44" s="2"/>
      <c r="V44" s="2"/>
      <c r="W44" s="2">
        <v>3</v>
      </c>
      <c r="X44" s="2" t="s">
        <v>11</v>
      </c>
      <c r="Y44" s="2"/>
      <c r="Z44" s="2"/>
      <c r="AA44" s="2"/>
      <c r="AB44" s="2">
        <v>3</v>
      </c>
      <c r="AC44" s="2" t="s">
        <v>11</v>
      </c>
      <c r="AD44" s="2"/>
      <c r="AE44" s="2"/>
      <c r="AF44" s="2">
        <v>2</v>
      </c>
      <c r="AG44" s="2"/>
      <c r="AH44" s="2" t="s">
        <v>11</v>
      </c>
      <c r="AI44" s="2"/>
      <c r="AJ44" s="2"/>
      <c r="AK44" s="2"/>
      <c r="AL44" s="2">
        <v>3</v>
      </c>
      <c r="AM44" s="2" t="s">
        <v>11</v>
      </c>
      <c r="AN44" s="2"/>
      <c r="AO44" s="2"/>
      <c r="AP44" s="2">
        <v>2</v>
      </c>
      <c r="AQ44" s="2"/>
      <c r="AR44" s="2" t="s">
        <v>11</v>
      </c>
      <c r="AS44" s="2"/>
      <c r="AT44" s="2"/>
      <c r="AU44" s="2">
        <v>2</v>
      </c>
      <c r="AV44" s="2"/>
      <c r="AW44" s="2" t="s">
        <v>11</v>
      </c>
      <c r="AX44" s="2"/>
      <c r="AY44" s="2"/>
      <c r="AZ44" s="2"/>
      <c r="BA44" s="59">
        <v>3</v>
      </c>
    </row>
    <row r="45" spans="1:53" ht="40.5" x14ac:dyDescent="0.25">
      <c r="A45" s="64">
        <v>44</v>
      </c>
      <c r="B45" s="65" t="s">
        <v>351</v>
      </c>
      <c r="C45" s="2" t="s">
        <v>11</v>
      </c>
      <c r="D45" s="2"/>
      <c r="E45" s="2"/>
      <c r="F45" s="2"/>
      <c r="G45" s="2"/>
      <c r="H45" s="2" t="s">
        <v>11</v>
      </c>
      <c r="I45" s="2"/>
      <c r="J45" s="59">
        <f>(Tabla1[[#This Row],[Nunca (0)                       ]]+Tabla1[[#This Row],[Nunca (0) ]]+Tabla1[[#This Row],[Nunca (0)  ]]+Tabla1[[#This Row],[Nunca (0)   ]]+Tabla1[[#This Row],[Nunca (0)    ]]+Tabla1[[#This Row],[Nunca (0)      ]]+Tabla1[[#This Row],[Nunca (0)       ]]+Tabla1[[#This Row],[Nunca (0)        ]])</f>
        <v>0</v>
      </c>
      <c r="K45" s="59">
        <f>(Tabla1[[#This Row],[En pocos casos (1)                       ]]+Tabla1[[#This Row],[En pocos casos (1) ]]+Tabla1[[#This Row],[En pocos casos (1)  ]]+Tabla1[[#This Row],[En pocos casos (1)   ]]+Tabla1[[#This Row],[En pocos casos (1)    ]]+Tabla1[[#This Row],[En pocos casos (1)      ]]+Tabla1[[#This Row],[En pocos casos (1)       ]]+Tabla1[[#This Row],[En pocos casos (1)        ]])</f>
        <v>1</v>
      </c>
      <c r="L45" s="59">
        <f>(Tabla1[[#This Row],[En la mayoria de casos (2)                                  ]]+Tabla1[[#This Row],[En la mayoria de casos (2) ]]+Tabla1[[#This Row],[En la mayoria de casos (2)  ]]+Tabla1[[#This Row],[En la mayoria de casos (2)   ]]+Tabla1[[#This Row],[En la mayoria de casos (2)    ]]+Tabla1[[#This Row],[En la mayoria de casos (2)      ]]+Tabla1[[#This Row],[En la mayoria de casos (2)       ]]+Tabla1[[#This Row],[En la mayoria de casos (2)        ]])</f>
        <v>4</v>
      </c>
      <c r="M45" s="59">
        <f>(Tabla1[[#This Row],[Siempre (3)                     ]]+Tabla1[[#This Row],[Siempre (3) ]]+Tabla1[[#This Row],[Siempre (3)  ]]+Tabla1[[#This Row],[Siempre (3)   ]]+Tabla1[[#This Row],[Siempre (3)    ]]+Tabla1[[#This Row],[Siempre (3)      ]]+Tabla1[[#This Row],[Siempre (3)       ]]+Tabla1[[#This Row],[Siempre (3)        ]])</f>
        <v>15</v>
      </c>
      <c r="N45" s="2" t="s">
        <v>11</v>
      </c>
      <c r="O45" s="2"/>
      <c r="P45" s="2">
        <v>1</v>
      </c>
      <c r="Q45" s="2"/>
      <c r="R45" s="59"/>
      <c r="S45" s="2" t="s">
        <v>11</v>
      </c>
      <c r="T45" s="2"/>
      <c r="U45" s="2"/>
      <c r="V45" s="2"/>
      <c r="W45" s="2">
        <v>3</v>
      </c>
      <c r="X45" s="2" t="s">
        <v>11</v>
      </c>
      <c r="Y45" s="2"/>
      <c r="Z45" s="2"/>
      <c r="AA45" s="2"/>
      <c r="AB45" s="2">
        <v>3</v>
      </c>
      <c r="AC45" s="2" t="s">
        <v>11</v>
      </c>
      <c r="AD45" s="2"/>
      <c r="AE45" s="2"/>
      <c r="AF45" s="2"/>
      <c r="AG45" s="2">
        <v>3</v>
      </c>
      <c r="AH45" s="2" t="s">
        <v>11</v>
      </c>
      <c r="AI45" s="2"/>
      <c r="AJ45" s="2"/>
      <c r="AK45" s="2"/>
      <c r="AL45" s="2">
        <v>3</v>
      </c>
      <c r="AM45" s="2" t="s">
        <v>11</v>
      </c>
      <c r="AN45" s="2"/>
      <c r="AO45" s="2"/>
      <c r="AP45" s="2">
        <v>2</v>
      </c>
      <c r="AQ45" s="2"/>
      <c r="AR45" s="2" t="s">
        <v>11</v>
      </c>
      <c r="AS45" s="2"/>
      <c r="AT45" s="2"/>
      <c r="AU45" s="2">
        <v>2</v>
      </c>
      <c r="AV45" s="2"/>
      <c r="AW45" s="2" t="s">
        <v>11</v>
      </c>
      <c r="AX45" s="2"/>
      <c r="AY45" s="2"/>
      <c r="AZ45" s="2"/>
      <c r="BA45" s="59">
        <v>3</v>
      </c>
    </row>
    <row r="46" spans="1:53" ht="67.5" x14ac:dyDescent="0.25">
      <c r="A46" s="64">
        <v>45</v>
      </c>
      <c r="B46" s="73" t="s">
        <v>352</v>
      </c>
      <c r="C46" s="2" t="s">
        <v>11</v>
      </c>
      <c r="D46" s="2"/>
      <c r="E46" s="2"/>
      <c r="F46" s="2"/>
      <c r="G46" s="2"/>
      <c r="H46" s="2" t="s">
        <v>11</v>
      </c>
      <c r="I46" s="2"/>
      <c r="J46" s="59">
        <f>(Tabla1[[#This Row],[Nunca (0)                       ]]+Tabla1[[#This Row],[Nunca (0) ]]+Tabla1[[#This Row],[Nunca (0)  ]]+Tabla1[[#This Row],[Nunca (0)   ]]+Tabla1[[#This Row],[Nunca (0)    ]]+Tabla1[[#This Row],[Nunca (0)      ]]+Tabla1[[#This Row],[Nunca (0)       ]]+Tabla1[[#This Row],[Nunca (0)        ]])</f>
        <v>0</v>
      </c>
      <c r="K46" s="59">
        <f>(Tabla1[[#This Row],[En pocos casos (1)                       ]]+Tabla1[[#This Row],[En pocos casos (1) ]]+Tabla1[[#This Row],[En pocos casos (1)  ]]+Tabla1[[#This Row],[En pocos casos (1)   ]]+Tabla1[[#This Row],[En pocos casos (1)    ]]+Tabla1[[#This Row],[En pocos casos (1)      ]]+Tabla1[[#This Row],[En pocos casos (1)       ]]+Tabla1[[#This Row],[En pocos casos (1)        ]])</f>
        <v>0</v>
      </c>
      <c r="L46" s="59">
        <f>(Tabla1[[#This Row],[En la mayoria de casos (2)                                  ]]+Tabla1[[#This Row],[En la mayoria de casos (2) ]]+Tabla1[[#This Row],[En la mayoria de casos (2)  ]]+Tabla1[[#This Row],[En la mayoria de casos (2)   ]]+Tabla1[[#This Row],[En la mayoria de casos (2)    ]]+Tabla1[[#This Row],[En la mayoria de casos (2)      ]]+Tabla1[[#This Row],[En la mayoria de casos (2)       ]]+Tabla1[[#This Row],[En la mayoria de casos (2)        ]])</f>
        <v>0</v>
      </c>
      <c r="M46" s="59">
        <f>(Tabla1[[#This Row],[Siempre (3)                     ]]+Tabla1[[#This Row],[Siempre (3) ]]+Tabla1[[#This Row],[Siempre (3)  ]]+Tabla1[[#This Row],[Siempre (3)   ]]+Tabla1[[#This Row],[Siempre (3)    ]]+Tabla1[[#This Row],[Siempre (3)      ]]+Tabla1[[#This Row],[Siempre (3)       ]]+Tabla1[[#This Row],[Siempre (3)        ]])</f>
        <v>15</v>
      </c>
      <c r="N46" s="2" t="s">
        <v>11</v>
      </c>
      <c r="O46" s="2"/>
      <c r="P46" s="2"/>
      <c r="Q46" s="2"/>
      <c r="R46" s="59">
        <v>3</v>
      </c>
      <c r="S46" s="2" t="s">
        <v>11</v>
      </c>
      <c r="T46" s="2"/>
      <c r="U46" s="2"/>
      <c r="V46" s="2"/>
      <c r="W46" s="2">
        <v>3</v>
      </c>
      <c r="X46" s="2" t="s">
        <v>11</v>
      </c>
      <c r="Y46" s="2"/>
      <c r="Z46" s="2"/>
      <c r="AA46" s="2"/>
      <c r="AB46" s="2">
        <v>3</v>
      </c>
      <c r="AC46" s="2"/>
      <c r="AD46" s="2"/>
      <c r="AE46" s="2"/>
      <c r="AF46" s="2"/>
      <c r="AG46" s="2"/>
      <c r="AH46" s="2" t="s">
        <v>11</v>
      </c>
      <c r="AI46" s="2"/>
      <c r="AJ46" s="2"/>
      <c r="AK46" s="2"/>
      <c r="AL46" s="2">
        <v>3</v>
      </c>
      <c r="AM46" s="2"/>
      <c r="AN46" s="2"/>
      <c r="AO46" s="2"/>
      <c r="AP46" s="2"/>
      <c r="AQ46" s="2"/>
      <c r="AR46" s="2"/>
      <c r="AS46" s="2"/>
      <c r="AT46" s="2"/>
      <c r="AU46" s="2"/>
      <c r="AV46" s="2"/>
      <c r="AW46" s="2" t="s">
        <v>11</v>
      </c>
      <c r="AX46" s="2"/>
      <c r="AY46" s="2"/>
      <c r="AZ46" s="2"/>
      <c r="BA46" s="59">
        <v>3</v>
      </c>
    </row>
    <row r="47" spans="1:53" ht="40.5" x14ac:dyDescent="0.25">
      <c r="A47" s="64">
        <v>46</v>
      </c>
      <c r="B47" s="65" t="s">
        <v>353</v>
      </c>
      <c r="C47" s="2" t="s">
        <v>11</v>
      </c>
      <c r="D47" s="2"/>
      <c r="E47" s="2"/>
      <c r="F47" s="2"/>
      <c r="G47" s="2"/>
      <c r="H47" s="2" t="s">
        <v>11</v>
      </c>
      <c r="I47" s="2"/>
      <c r="J47" s="59">
        <f>(Tabla1[[#This Row],[Nunca (0)                       ]]+Tabla1[[#This Row],[Nunca (0) ]]+Tabla1[[#This Row],[Nunca (0)  ]]+Tabla1[[#This Row],[Nunca (0)   ]]+Tabla1[[#This Row],[Nunca (0)    ]]+Tabla1[[#This Row],[Nunca (0)      ]]+Tabla1[[#This Row],[Nunca (0)       ]]+Tabla1[[#This Row],[Nunca (0)        ]])</f>
        <v>0</v>
      </c>
      <c r="K47" s="59">
        <f>(Tabla1[[#This Row],[En pocos casos (1)                       ]]+Tabla1[[#This Row],[En pocos casos (1) ]]+Tabla1[[#This Row],[En pocos casos (1)  ]]+Tabla1[[#This Row],[En pocos casos (1)   ]]+Tabla1[[#This Row],[En pocos casos (1)    ]]+Tabla1[[#This Row],[En pocos casos (1)      ]]+Tabla1[[#This Row],[En pocos casos (1)       ]]+Tabla1[[#This Row],[En pocos casos (1)        ]])</f>
        <v>0</v>
      </c>
      <c r="L47" s="59">
        <f>(Tabla1[[#This Row],[En la mayoria de casos (2)                                  ]]+Tabla1[[#This Row],[En la mayoria de casos (2) ]]+Tabla1[[#This Row],[En la mayoria de casos (2)  ]]+Tabla1[[#This Row],[En la mayoria de casos (2)   ]]+Tabla1[[#This Row],[En la mayoria de casos (2)    ]]+Tabla1[[#This Row],[En la mayoria de casos (2)      ]]+Tabla1[[#This Row],[En la mayoria de casos (2)       ]]+Tabla1[[#This Row],[En la mayoria de casos (2)        ]])</f>
        <v>2</v>
      </c>
      <c r="M47" s="59">
        <f>(Tabla1[[#This Row],[Siempre (3)                     ]]+Tabla1[[#This Row],[Siempre (3) ]]+Tabla1[[#This Row],[Siempre (3)  ]]+Tabla1[[#This Row],[Siempre (3)   ]]+Tabla1[[#This Row],[Siempre (3)    ]]+Tabla1[[#This Row],[Siempre (3)      ]]+Tabla1[[#This Row],[Siempre (3)       ]]+Tabla1[[#This Row],[Siempre (3)        ]])</f>
        <v>21</v>
      </c>
      <c r="N47" s="2" t="s">
        <v>11</v>
      </c>
      <c r="O47" s="2"/>
      <c r="P47" s="2"/>
      <c r="Q47" s="2"/>
      <c r="R47" s="59">
        <v>3</v>
      </c>
      <c r="S47" s="2" t="s">
        <v>11</v>
      </c>
      <c r="T47" s="2"/>
      <c r="U47" s="2"/>
      <c r="V47" s="2"/>
      <c r="W47" s="2">
        <v>3</v>
      </c>
      <c r="X47" s="2" t="s">
        <v>11</v>
      </c>
      <c r="Y47" s="2"/>
      <c r="Z47" s="2"/>
      <c r="AA47" s="2"/>
      <c r="AB47" s="2">
        <v>3</v>
      </c>
      <c r="AC47" s="2" t="s">
        <v>11</v>
      </c>
      <c r="AD47" s="2"/>
      <c r="AE47" s="2"/>
      <c r="AF47" s="2"/>
      <c r="AG47" s="2">
        <v>3</v>
      </c>
      <c r="AH47" s="2" t="s">
        <v>11</v>
      </c>
      <c r="AI47" s="2"/>
      <c r="AJ47" s="2"/>
      <c r="AK47" s="2"/>
      <c r="AL47" s="2">
        <v>3</v>
      </c>
      <c r="AM47" s="2" t="s">
        <v>11</v>
      </c>
      <c r="AN47" s="2"/>
      <c r="AO47" s="2"/>
      <c r="AP47" s="2">
        <v>2</v>
      </c>
      <c r="AQ47" s="2"/>
      <c r="AR47" s="2" t="s">
        <v>11</v>
      </c>
      <c r="AS47" s="2"/>
      <c r="AT47" s="2"/>
      <c r="AU47" s="2"/>
      <c r="AV47" s="2">
        <v>3</v>
      </c>
      <c r="AW47" s="2" t="s">
        <v>11</v>
      </c>
      <c r="AX47" s="2"/>
      <c r="AY47" s="2"/>
      <c r="AZ47" s="2"/>
      <c r="BA47" s="59">
        <v>3</v>
      </c>
    </row>
    <row r="48" spans="1:53" ht="27" x14ac:dyDescent="0.25">
      <c r="A48" s="64">
        <v>47</v>
      </c>
      <c r="B48" s="73" t="s">
        <v>354</v>
      </c>
      <c r="C48" s="2" t="s">
        <v>11</v>
      </c>
      <c r="D48" s="2"/>
      <c r="E48" s="2"/>
      <c r="F48" s="2"/>
      <c r="G48" s="2"/>
      <c r="H48" s="2"/>
      <c r="I48" s="2" t="s">
        <v>11</v>
      </c>
      <c r="J48" s="59">
        <f>(Tabla1[[#This Row],[Nunca (0)                       ]]+Tabla1[[#This Row],[Nunca (0) ]]+Tabla1[[#This Row],[Nunca (0)  ]]+Tabla1[[#This Row],[Nunca (0)   ]]+Tabla1[[#This Row],[Nunca (0)    ]]+Tabla1[[#This Row],[Nunca (0)      ]]+Tabla1[[#This Row],[Nunca (0)       ]]+Tabla1[[#This Row],[Nunca (0)        ]])</f>
        <v>0</v>
      </c>
      <c r="K48" s="59">
        <f>(Tabla1[[#This Row],[En pocos casos (1)                       ]]+Tabla1[[#This Row],[En pocos casos (1) ]]+Tabla1[[#This Row],[En pocos casos (1)  ]]+Tabla1[[#This Row],[En pocos casos (1)   ]]+Tabla1[[#This Row],[En pocos casos (1)    ]]+Tabla1[[#This Row],[En pocos casos (1)      ]]+Tabla1[[#This Row],[En pocos casos (1)       ]]+Tabla1[[#This Row],[En pocos casos (1)        ]])</f>
        <v>1</v>
      </c>
      <c r="L48" s="59">
        <f>(Tabla1[[#This Row],[En la mayoria de casos (2)                                  ]]+Tabla1[[#This Row],[En la mayoria de casos (2) ]]+Tabla1[[#This Row],[En la mayoria de casos (2)  ]]+Tabla1[[#This Row],[En la mayoria de casos (2)   ]]+Tabla1[[#This Row],[En la mayoria de casos (2)    ]]+Tabla1[[#This Row],[En la mayoria de casos (2)      ]]+Tabla1[[#This Row],[En la mayoria de casos (2)       ]]+Tabla1[[#This Row],[En la mayoria de casos (2)        ]])</f>
        <v>8</v>
      </c>
      <c r="M48" s="59">
        <f>(Tabla1[[#This Row],[Siempre (3)                     ]]+Tabla1[[#This Row],[Siempre (3) ]]+Tabla1[[#This Row],[Siempre (3)  ]]+Tabla1[[#This Row],[Siempre (3)   ]]+Tabla1[[#This Row],[Siempre (3)    ]]+Tabla1[[#This Row],[Siempre (3)      ]]+Tabla1[[#This Row],[Siempre (3)       ]]+Tabla1[[#This Row],[Siempre (3)        ]])</f>
        <v>9</v>
      </c>
      <c r="N48" s="2" t="s">
        <v>11</v>
      </c>
      <c r="O48" s="2"/>
      <c r="P48" s="2"/>
      <c r="Q48" s="2"/>
      <c r="R48" s="59">
        <v>3</v>
      </c>
      <c r="S48" s="2" t="s">
        <v>11</v>
      </c>
      <c r="T48" s="2"/>
      <c r="U48" s="2"/>
      <c r="V48" s="2">
        <v>2</v>
      </c>
      <c r="W48" s="59"/>
      <c r="X48" s="2" t="s">
        <v>11</v>
      </c>
      <c r="Y48" s="2"/>
      <c r="Z48" s="2"/>
      <c r="AA48" s="2"/>
      <c r="AB48" s="59">
        <v>3</v>
      </c>
      <c r="AC48" s="2" t="s">
        <v>11</v>
      </c>
      <c r="AD48" s="2"/>
      <c r="AE48" s="2"/>
      <c r="AF48" s="2">
        <v>2</v>
      </c>
      <c r="AG48" s="2"/>
      <c r="AH48" s="2" t="s">
        <v>11</v>
      </c>
      <c r="AI48" s="2"/>
      <c r="AJ48" s="2">
        <v>1</v>
      </c>
      <c r="AK48" s="2"/>
      <c r="AL48" s="2"/>
      <c r="AM48" s="2" t="s">
        <v>11</v>
      </c>
      <c r="AN48" s="2"/>
      <c r="AO48" s="2"/>
      <c r="AP48" s="2">
        <v>2</v>
      </c>
      <c r="AQ48" s="2"/>
      <c r="AR48" s="2" t="s">
        <v>11</v>
      </c>
      <c r="AS48" s="2"/>
      <c r="AT48" s="2"/>
      <c r="AU48" s="2">
        <v>2</v>
      </c>
      <c r="AV48" s="2"/>
      <c r="AW48" s="2" t="s">
        <v>11</v>
      </c>
      <c r="AX48" s="2"/>
      <c r="AY48" s="2"/>
      <c r="AZ48" s="2"/>
      <c r="BA48" s="59">
        <v>3</v>
      </c>
    </row>
    <row r="49" spans="1:53" ht="27" x14ac:dyDescent="0.25">
      <c r="A49" s="64">
        <v>48</v>
      </c>
      <c r="B49" s="65" t="s">
        <v>355</v>
      </c>
      <c r="C49" s="2" t="s">
        <v>11</v>
      </c>
      <c r="D49" s="2"/>
      <c r="E49" s="2"/>
      <c r="F49" s="2"/>
      <c r="G49" s="2"/>
      <c r="H49" s="2"/>
      <c r="I49" s="2" t="s">
        <v>11</v>
      </c>
      <c r="J49" s="59">
        <f>(Tabla1[[#This Row],[Nunca (0)                       ]]+Tabla1[[#This Row],[Nunca (0) ]]+Tabla1[[#This Row],[Nunca (0)  ]]+Tabla1[[#This Row],[Nunca (0)   ]]+Tabla1[[#This Row],[Nunca (0)    ]]+Tabla1[[#This Row],[Nunca (0)      ]]+Tabla1[[#This Row],[Nunca (0)       ]]+Tabla1[[#This Row],[Nunca (0)        ]])</f>
        <v>0</v>
      </c>
      <c r="K49" s="59">
        <f>(Tabla1[[#This Row],[En pocos casos (1)                       ]]+Tabla1[[#This Row],[En pocos casos (1) ]]+Tabla1[[#This Row],[En pocos casos (1)  ]]+Tabla1[[#This Row],[En pocos casos (1)   ]]+Tabla1[[#This Row],[En pocos casos (1)    ]]+Tabla1[[#This Row],[En pocos casos (1)      ]]+Tabla1[[#This Row],[En pocos casos (1)       ]]+Tabla1[[#This Row],[En pocos casos (1)        ]])</f>
        <v>1</v>
      </c>
      <c r="L49" s="59">
        <f>(Tabla1[[#This Row],[En la mayoria de casos (2)                                  ]]+Tabla1[[#This Row],[En la mayoria de casos (2) ]]+Tabla1[[#This Row],[En la mayoria de casos (2)  ]]+Tabla1[[#This Row],[En la mayoria de casos (2)   ]]+Tabla1[[#This Row],[En la mayoria de casos (2)    ]]+Tabla1[[#This Row],[En la mayoria de casos (2)      ]]+Tabla1[[#This Row],[En la mayoria de casos (2)       ]]+Tabla1[[#This Row],[En la mayoria de casos (2)        ]])</f>
        <v>6</v>
      </c>
      <c r="M49" s="59">
        <f>(Tabla1[[#This Row],[Siempre (3)                     ]]+Tabla1[[#This Row],[Siempre (3) ]]+Tabla1[[#This Row],[Siempre (3)  ]]+Tabla1[[#This Row],[Siempre (3)   ]]+Tabla1[[#This Row],[Siempre (3)    ]]+Tabla1[[#This Row],[Siempre (3)      ]]+Tabla1[[#This Row],[Siempre (3)       ]]+Tabla1[[#This Row],[Siempre (3)        ]])</f>
        <v>12</v>
      </c>
      <c r="N49" s="2" t="s">
        <v>11</v>
      </c>
      <c r="O49" s="2"/>
      <c r="P49" s="2"/>
      <c r="Q49" s="2"/>
      <c r="R49" s="59">
        <v>3</v>
      </c>
      <c r="S49" s="2" t="s">
        <v>11</v>
      </c>
      <c r="T49" s="2"/>
      <c r="U49" s="2"/>
      <c r="V49" s="2">
        <v>2</v>
      </c>
      <c r="W49" s="59"/>
      <c r="X49" s="2" t="s">
        <v>11</v>
      </c>
      <c r="Y49" s="2"/>
      <c r="Z49" s="2"/>
      <c r="AA49" s="2"/>
      <c r="AB49" s="59">
        <v>3</v>
      </c>
      <c r="AC49" s="2" t="s">
        <v>11</v>
      </c>
      <c r="AD49" s="2"/>
      <c r="AE49" s="2"/>
      <c r="AF49" s="2"/>
      <c r="AG49" s="2">
        <v>3</v>
      </c>
      <c r="AH49" s="2" t="s">
        <v>11</v>
      </c>
      <c r="AI49" s="2"/>
      <c r="AJ49" s="2">
        <v>1</v>
      </c>
      <c r="AK49" s="2"/>
      <c r="AL49" s="2"/>
      <c r="AM49" s="2" t="s">
        <v>11</v>
      </c>
      <c r="AN49" s="2"/>
      <c r="AO49" s="2"/>
      <c r="AP49" s="2">
        <v>2</v>
      </c>
      <c r="AQ49" s="2"/>
      <c r="AR49" s="2" t="s">
        <v>11</v>
      </c>
      <c r="AS49" s="2"/>
      <c r="AT49" s="2"/>
      <c r="AU49" s="2">
        <v>2</v>
      </c>
      <c r="AV49" s="2"/>
      <c r="AW49" s="2" t="s">
        <v>11</v>
      </c>
      <c r="AX49" s="2"/>
      <c r="AY49" s="2"/>
      <c r="AZ49" s="2"/>
      <c r="BA49" s="59">
        <v>3</v>
      </c>
    </row>
    <row r="50" spans="1:53" ht="94.5" x14ac:dyDescent="0.25">
      <c r="A50" s="64">
        <v>49</v>
      </c>
      <c r="B50" s="73" t="s">
        <v>356</v>
      </c>
      <c r="C50" s="2" t="s">
        <v>11</v>
      </c>
      <c r="D50" s="2"/>
      <c r="E50" s="2"/>
      <c r="F50" s="2"/>
      <c r="G50" s="2"/>
      <c r="H50" s="2"/>
      <c r="I50" s="2" t="s">
        <v>11</v>
      </c>
      <c r="J50" s="59">
        <f>(Tabla1[[#This Row],[Nunca (0)                       ]]+Tabla1[[#This Row],[Nunca (0) ]]+Tabla1[[#This Row],[Nunca (0)  ]]+Tabla1[[#This Row],[Nunca (0)   ]]+Tabla1[[#This Row],[Nunca (0)    ]]+Tabla1[[#This Row],[Nunca (0)      ]]+Tabla1[[#This Row],[Nunca (0)       ]]+Tabla1[[#This Row],[Nunca (0)        ]])</f>
        <v>0</v>
      </c>
      <c r="K50" s="59">
        <f>(Tabla1[[#This Row],[En pocos casos (1)                       ]]+Tabla1[[#This Row],[En pocos casos (1) ]]+Tabla1[[#This Row],[En pocos casos (1)  ]]+Tabla1[[#This Row],[En pocos casos (1)   ]]+Tabla1[[#This Row],[En pocos casos (1)    ]]+Tabla1[[#This Row],[En pocos casos (1)      ]]+Tabla1[[#This Row],[En pocos casos (1)       ]]+Tabla1[[#This Row],[En pocos casos (1)        ]])</f>
        <v>1</v>
      </c>
      <c r="L50" s="59">
        <f>(Tabla1[[#This Row],[En la mayoria de casos (2)                                  ]]+Tabla1[[#This Row],[En la mayoria de casos (2) ]]+Tabla1[[#This Row],[En la mayoria de casos (2)  ]]+Tabla1[[#This Row],[En la mayoria de casos (2)   ]]+Tabla1[[#This Row],[En la mayoria de casos (2)    ]]+Tabla1[[#This Row],[En la mayoria de casos (2)      ]]+Tabla1[[#This Row],[En la mayoria de casos (2)       ]]+Tabla1[[#This Row],[En la mayoria de casos (2)        ]])</f>
        <v>2</v>
      </c>
      <c r="M50" s="59">
        <f>(Tabla1[[#This Row],[Siempre (3)                     ]]+Tabla1[[#This Row],[Siempre (3) ]]+Tabla1[[#This Row],[Siempre (3)  ]]+Tabla1[[#This Row],[Siempre (3)   ]]+Tabla1[[#This Row],[Siempre (3)    ]]+Tabla1[[#This Row],[Siempre (3)      ]]+Tabla1[[#This Row],[Siempre (3)       ]]+Tabla1[[#This Row],[Siempre (3)        ]])</f>
        <v>9</v>
      </c>
      <c r="N50" s="2" t="s">
        <v>11</v>
      </c>
      <c r="O50" s="2"/>
      <c r="P50" s="2"/>
      <c r="Q50" s="2">
        <v>2</v>
      </c>
      <c r="R50" s="59"/>
      <c r="S50" s="2" t="s">
        <v>11</v>
      </c>
      <c r="T50" s="2"/>
      <c r="U50" s="2"/>
      <c r="V50" s="2"/>
      <c r="W50" s="59">
        <v>3</v>
      </c>
      <c r="X50" s="2" t="s">
        <v>11</v>
      </c>
      <c r="Y50" s="2"/>
      <c r="Z50" s="2"/>
      <c r="AA50" s="2"/>
      <c r="AB50" s="59">
        <v>3</v>
      </c>
      <c r="AC50" s="2"/>
      <c r="AD50" s="2"/>
      <c r="AE50" s="2"/>
      <c r="AF50" s="2"/>
      <c r="AG50" s="2"/>
      <c r="AH50" s="2" t="s">
        <v>11</v>
      </c>
      <c r="AI50" s="2"/>
      <c r="AJ50" s="2">
        <v>1</v>
      </c>
      <c r="AK50" s="2"/>
      <c r="AL50" s="2"/>
      <c r="AM50" s="2"/>
      <c r="AN50" s="2"/>
      <c r="AO50" s="2"/>
      <c r="AP50" s="2"/>
      <c r="AQ50" s="2"/>
      <c r="AR50" s="2"/>
      <c r="AS50" s="2"/>
      <c r="AT50" s="2"/>
      <c r="AU50" s="2"/>
      <c r="AV50" s="2"/>
      <c r="AW50" s="2" t="s">
        <v>11</v>
      </c>
      <c r="AX50" s="2"/>
      <c r="AY50" s="2"/>
      <c r="AZ50" s="2"/>
      <c r="BA50" s="59">
        <v>3</v>
      </c>
    </row>
    <row r="51" spans="1:53" ht="81" x14ac:dyDescent="0.25">
      <c r="A51" s="64">
        <v>50</v>
      </c>
      <c r="B51" s="65" t="s">
        <v>357</v>
      </c>
      <c r="C51" s="2" t="s">
        <v>11</v>
      </c>
      <c r="D51" s="2"/>
      <c r="E51" s="2"/>
      <c r="F51" s="2"/>
      <c r="G51" s="2"/>
      <c r="H51" s="2"/>
      <c r="I51" s="2" t="s">
        <v>11</v>
      </c>
      <c r="J51" s="59">
        <f>(Tabla1[[#This Row],[Nunca (0)                       ]]+Tabla1[[#This Row],[Nunca (0) ]]+Tabla1[[#This Row],[Nunca (0)  ]]+Tabla1[[#This Row],[Nunca (0)   ]]+Tabla1[[#This Row],[Nunca (0)    ]]+Tabla1[[#This Row],[Nunca (0)      ]]+Tabla1[[#This Row],[Nunca (0)       ]]+Tabla1[[#This Row],[Nunca (0)        ]])</f>
        <v>0</v>
      </c>
      <c r="K51" s="59">
        <f>(Tabla1[[#This Row],[En pocos casos (1)                       ]]+Tabla1[[#This Row],[En pocos casos (1) ]]+Tabla1[[#This Row],[En pocos casos (1)  ]]+Tabla1[[#This Row],[En pocos casos (1)   ]]+Tabla1[[#This Row],[En pocos casos (1)    ]]+Tabla1[[#This Row],[En pocos casos (1)      ]]+Tabla1[[#This Row],[En pocos casos (1)       ]]+Tabla1[[#This Row],[En pocos casos (1)        ]])</f>
        <v>1</v>
      </c>
      <c r="L51" s="59">
        <f>(Tabla1[[#This Row],[En la mayoria de casos (2)                                  ]]+Tabla1[[#This Row],[En la mayoria de casos (2) ]]+Tabla1[[#This Row],[En la mayoria de casos (2)  ]]+Tabla1[[#This Row],[En la mayoria de casos (2)   ]]+Tabla1[[#This Row],[En la mayoria de casos (2)    ]]+Tabla1[[#This Row],[En la mayoria de casos (2)      ]]+Tabla1[[#This Row],[En la mayoria de casos (2)       ]]+Tabla1[[#This Row],[En la mayoria de casos (2)        ]])</f>
        <v>6</v>
      </c>
      <c r="M51" s="59">
        <f>(Tabla1[[#This Row],[Siempre (3)                     ]]+Tabla1[[#This Row],[Siempre (3) ]]+Tabla1[[#This Row],[Siempre (3)  ]]+Tabla1[[#This Row],[Siempre (3)   ]]+Tabla1[[#This Row],[Siempre (3)    ]]+Tabla1[[#This Row],[Siempre (3)      ]]+Tabla1[[#This Row],[Siempre (3)       ]]+Tabla1[[#This Row],[Siempre (3)        ]])</f>
        <v>12</v>
      </c>
      <c r="N51" s="2" t="s">
        <v>11</v>
      </c>
      <c r="O51" s="2"/>
      <c r="P51" s="2"/>
      <c r="Q51" s="2">
        <v>2</v>
      </c>
      <c r="R51" s="59"/>
      <c r="S51" s="2" t="s">
        <v>11</v>
      </c>
      <c r="T51" s="2"/>
      <c r="U51" s="2"/>
      <c r="V51" s="2">
        <v>2</v>
      </c>
      <c r="W51" s="59"/>
      <c r="X51" s="2" t="s">
        <v>11</v>
      </c>
      <c r="Y51" s="2"/>
      <c r="Z51" s="2"/>
      <c r="AA51" s="2"/>
      <c r="AB51" s="59">
        <v>3</v>
      </c>
      <c r="AC51" s="2" t="s">
        <v>11</v>
      </c>
      <c r="AD51" s="2"/>
      <c r="AE51" s="2"/>
      <c r="AF51" s="2"/>
      <c r="AG51" s="2">
        <v>3</v>
      </c>
      <c r="AH51" s="2" t="s">
        <v>11</v>
      </c>
      <c r="AI51" s="2"/>
      <c r="AJ51" s="2">
        <v>1</v>
      </c>
      <c r="AK51" s="2"/>
      <c r="AL51" s="2"/>
      <c r="AM51" s="2" t="s">
        <v>11</v>
      </c>
      <c r="AN51" s="2"/>
      <c r="AO51" s="2"/>
      <c r="AP51" s="2">
        <v>2</v>
      </c>
      <c r="AQ51" s="2"/>
      <c r="AR51" s="2" t="s">
        <v>11</v>
      </c>
      <c r="AS51" s="2"/>
      <c r="AT51" s="2"/>
      <c r="AU51" s="2"/>
      <c r="AV51" s="2">
        <v>3</v>
      </c>
      <c r="AW51" s="2" t="s">
        <v>11</v>
      </c>
      <c r="AX51" s="2"/>
      <c r="AY51" s="2"/>
      <c r="AZ51" s="2"/>
      <c r="BA51" s="59">
        <v>3</v>
      </c>
    </row>
    <row r="52" spans="1:53" ht="40.5" x14ac:dyDescent="0.25">
      <c r="A52" s="64">
        <v>51</v>
      </c>
      <c r="B52" s="73" t="s">
        <v>358</v>
      </c>
      <c r="C52" s="2" t="s">
        <v>11</v>
      </c>
      <c r="D52" s="2"/>
      <c r="E52" s="2"/>
      <c r="F52" s="2"/>
      <c r="G52" s="2"/>
      <c r="H52" s="2"/>
      <c r="I52" s="2" t="s">
        <v>11</v>
      </c>
      <c r="J52" s="59">
        <f>(Tabla1[[#This Row],[Nunca (0)                       ]]+Tabla1[[#This Row],[Nunca (0) ]]+Tabla1[[#This Row],[Nunca (0)  ]]+Tabla1[[#This Row],[Nunca (0)   ]]+Tabla1[[#This Row],[Nunca (0)    ]]+Tabla1[[#This Row],[Nunca (0)      ]]+Tabla1[[#This Row],[Nunca (0)       ]]+Tabla1[[#This Row],[Nunca (0)        ]])</f>
        <v>0</v>
      </c>
      <c r="K52" s="59">
        <f>(Tabla1[[#This Row],[En pocos casos (1)                       ]]+Tabla1[[#This Row],[En pocos casos (1) ]]+Tabla1[[#This Row],[En pocos casos (1)  ]]+Tabla1[[#This Row],[En pocos casos (1)   ]]+Tabla1[[#This Row],[En pocos casos (1)    ]]+Tabla1[[#This Row],[En pocos casos (1)      ]]+Tabla1[[#This Row],[En pocos casos (1)       ]]+Tabla1[[#This Row],[En pocos casos (1)        ]])</f>
        <v>1</v>
      </c>
      <c r="L52" s="59">
        <f>(Tabla1[[#This Row],[En la mayoria de casos (2)                                  ]]+Tabla1[[#This Row],[En la mayoria de casos (2) ]]+Tabla1[[#This Row],[En la mayoria de casos (2)  ]]+Tabla1[[#This Row],[En la mayoria de casos (2)   ]]+Tabla1[[#This Row],[En la mayoria de casos (2)    ]]+Tabla1[[#This Row],[En la mayoria de casos (2)      ]]+Tabla1[[#This Row],[En la mayoria de casos (2)       ]]+Tabla1[[#This Row],[En la mayoria de casos (2)        ]])</f>
        <v>4</v>
      </c>
      <c r="M52" s="59">
        <f>(Tabla1[[#This Row],[Siempre (3)                     ]]+Tabla1[[#This Row],[Siempre (3) ]]+Tabla1[[#This Row],[Siempre (3)  ]]+Tabla1[[#This Row],[Siempre (3)   ]]+Tabla1[[#This Row],[Siempre (3)    ]]+Tabla1[[#This Row],[Siempre (3)      ]]+Tabla1[[#This Row],[Siempre (3)       ]]+Tabla1[[#This Row],[Siempre (3)        ]])</f>
        <v>12</v>
      </c>
      <c r="N52" s="2" t="s">
        <v>11</v>
      </c>
      <c r="O52" s="2"/>
      <c r="P52" s="2"/>
      <c r="Q52" s="2">
        <v>2</v>
      </c>
      <c r="R52" s="59"/>
      <c r="S52" s="2" t="s">
        <v>11</v>
      </c>
      <c r="T52" s="2"/>
      <c r="U52" s="2"/>
      <c r="V52" s="2"/>
      <c r="W52" s="59">
        <v>3</v>
      </c>
      <c r="X52" s="2" t="s">
        <v>11</v>
      </c>
      <c r="Y52" s="2"/>
      <c r="Z52" s="2"/>
      <c r="AA52" s="2"/>
      <c r="AB52" s="59">
        <v>3</v>
      </c>
      <c r="AC52" s="2"/>
      <c r="AD52" s="2"/>
      <c r="AE52" s="2"/>
      <c r="AF52" s="2"/>
      <c r="AG52" s="2"/>
      <c r="AH52" s="2" t="s">
        <v>11</v>
      </c>
      <c r="AI52" s="2"/>
      <c r="AJ52" s="2">
        <v>1</v>
      </c>
      <c r="AK52" s="2"/>
      <c r="AL52" s="2"/>
      <c r="AM52" s="2" t="s">
        <v>11</v>
      </c>
      <c r="AN52" s="2"/>
      <c r="AO52" s="2"/>
      <c r="AP52" s="2">
        <v>2</v>
      </c>
      <c r="AQ52" s="2"/>
      <c r="AR52" s="2" t="s">
        <v>11</v>
      </c>
      <c r="AS52" s="2"/>
      <c r="AT52" s="2"/>
      <c r="AU52" s="2"/>
      <c r="AV52" s="2">
        <v>3</v>
      </c>
      <c r="AW52" s="2" t="s">
        <v>11</v>
      </c>
      <c r="AX52" s="2"/>
      <c r="AY52" s="2"/>
      <c r="AZ52" s="2"/>
      <c r="BA52" s="59">
        <v>3</v>
      </c>
    </row>
    <row r="53" spans="1:53" ht="54" x14ac:dyDescent="0.25">
      <c r="A53" s="64">
        <v>52</v>
      </c>
      <c r="B53" s="65" t="s">
        <v>359</v>
      </c>
      <c r="C53" s="2" t="s">
        <v>11</v>
      </c>
      <c r="D53" s="2"/>
      <c r="E53" s="2"/>
      <c r="F53" s="2"/>
      <c r="G53" s="2"/>
      <c r="H53" s="2"/>
      <c r="I53" s="2" t="s">
        <v>11</v>
      </c>
      <c r="J53" s="59">
        <f>(Tabla1[[#This Row],[Nunca (0)                       ]]+Tabla1[[#This Row],[Nunca (0) ]]+Tabla1[[#This Row],[Nunca (0)  ]]+Tabla1[[#This Row],[Nunca (0)   ]]+Tabla1[[#This Row],[Nunca (0)    ]]+Tabla1[[#This Row],[Nunca (0)      ]]+Tabla1[[#This Row],[Nunca (0)       ]]+Tabla1[[#This Row],[Nunca (0)        ]])</f>
        <v>0</v>
      </c>
      <c r="K53" s="59">
        <f>(Tabla1[[#This Row],[En pocos casos (1)                       ]]+Tabla1[[#This Row],[En pocos casos (1) ]]+Tabla1[[#This Row],[En pocos casos (1)  ]]+Tabla1[[#This Row],[En pocos casos (1)   ]]+Tabla1[[#This Row],[En pocos casos (1)    ]]+Tabla1[[#This Row],[En pocos casos (1)      ]]+Tabla1[[#This Row],[En pocos casos (1)       ]]+Tabla1[[#This Row],[En pocos casos (1)        ]])</f>
        <v>1</v>
      </c>
      <c r="L53" s="59">
        <f>(Tabla1[[#This Row],[En la mayoria de casos (2)                                  ]]+Tabla1[[#This Row],[En la mayoria de casos (2) ]]+Tabla1[[#This Row],[En la mayoria de casos (2)  ]]+Tabla1[[#This Row],[En la mayoria de casos (2)   ]]+Tabla1[[#This Row],[En la mayoria de casos (2)    ]]+Tabla1[[#This Row],[En la mayoria de casos (2)      ]]+Tabla1[[#This Row],[En la mayoria de casos (2)       ]]+Tabla1[[#This Row],[En la mayoria de casos (2)        ]])</f>
        <v>8</v>
      </c>
      <c r="M53" s="59">
        <f>(Tabla1[[#This Row],[Siempre (3)                     ]]+Tabla1[[#This Row],[Siempre (3) ]]+Tabla1[[#This Row],[Siempre (3)  ]]+Tabla1[[#This Row],[Siempre (3)   ]]+Tabla1[[#This Row],[Siempre (3)    ]]+Tabla1[[#This Row],[Siempre (3)      ]]+Tabla1[[#This Row],[Siempre (3)       ]]+Tabla1[[#This Row],[Siempre (3)        ]])</f>
        <v>9</v>
      </c>
      <c r="N53" s="2" t="s">
        <v>11</v>
      </c>
      <c r="O53" s="2"/>
      <c r="P53" s="2"/>
      <c r="Q53" s="2">
        <v>2</v>
      </c>
      <c r="R53" s="59"/>
      <c r="S53" s="2" t="s">
        <v>11</v>
      </c>
      <c r="T53" s="2"/>
      <c r="U53" s="2"/>
      <c r="V53" s="2">
        <v>2</v>
      </c>
      <c r="W53" s="59"/>
      <c r="X53" s="2" t="s">
        <v>11</v>
      </c>
      <c r="Y53" s="2"/>
      <c r="Z53" s="2"/>
      <c r="AA53" s="2"/>
      <c r="AB53" s="59">
        <v>3</v>
      </c>
      <c r="AC53" s="2" t="s">
        <v>11</v>
      </c>
      <c r="AD53" s="2"/>
      <c r="AE53" s="2"/>
      <c r="AF53" s="2">
        <v>2</v>
      </c>
      <c r="AG53" s="2"/>
      <c r="AH53" s="2" t="s">
        <v>11</v>
      </c>
      <c r="AI53" s="2"/>
      <c r="AJ53" s="2">
        <v>1</v>
      </c>
      <c r="AK53" s="2"/>
      <c r="AL53" s="2"/>
      <c r="AM53" s="2" t="s">
        <v>11</v>
      </c>
      <c r="AN53" s="2"/>
      <c r="AO53" s="2"/>
      <c r="AP53" s="2">
        <v>2</v>
      </c>
      <c r="AQ53" s="2"/>
      <c r="AR53" s="2" t="s">
        <v>11</v>
      </c>
      <c r="AS53" s="2"/>
      <c r="AT53" s="2"/>
      <c r="AU53" s="2"/>
      <c r="AV53" s="2">
        <v>3</v>
      </c>
      <c r="AW53" s="2" t="s">
        <v>11</v>
      </c>
      <c r="AX53" s="2"/>
      <c r="AY53" s="2"/>
      <c r="AZ53" s="2"/>
      <c r="BA53" s="59">
        <v>3</v>
      </c>
    </row>
    <row r="54" spans="1:53" ht="40.5" x14ac:dyDescent="0.25">
      <c r="A54" s="64">
        <v>53</v>
      </c>
      <c r="B54" s="73" t="s">
        <v>360</v>
      </c>
      <c r="C54" s="2" t="s">
        <v>11</v>
      </c>
      <c r="D54" s="2"/>
      <c r="E54" s="2"/>
      <c r="F54" s="2"/>
      <c r="G54" s="2"/>
      <c r="H54" s="2"/>
      <c r="I54" s="2" t="s">
        <v>11</v>
      </c>
      <c r="J54" s="59">
        <f>(Tabla1[[#This Row],[Nunca (0)                       ]]+Tabla1[[#This Row],[Nunca (0) ]]+Tabla1[[#This Row],[Nunca (0)  ]]+Tabla1[[#This Row],[Nunca (0)   ]]+Tabla1[[#This Row],[Nunca (0)    ]]+Tabla1[[#This Row],[Nunca (0)      ]]+Tabla1[[#This Row],[Nunca (0)       ]]+Tabla1[[#This Row],[Nunca (0)        ]])</f>
        <v>0</v>
      </c>
      <c r="K54" s="59">
        <f>(Tabla1[[#This Row],[En pocos casos (1)                       ]]+Tabla1[[#This Row],[En pocos casos (1) ]]+Tabla1[[#This Row],[En pocos casos (1)  ]]+Tabla1[[#This Row],[En pocos casos (1)   ]]+Tabla1[[#This Row],[En pocos casos (1)    ]]+Tabla1[[#This Row],[En pocos casos (1)      ]]+Tabla1[[#This Row],[En pocos casos (1)       ]]+Tabla1[[#This Row],[En pocos casos (1)        ]])</f>
        <v>1</v>
      </c>
      <c r="L54" s="59">
        <f>(Tabla1[[#This Row],[En la mayoria de casos (2)                                  ]]+Tabla1[[#This Row],[En la mayoria de casos (2) ]]+Tabla1[[#This Row],[En la mayoria de casos (2)  ]]+Tabla1[[#This Row],[En la mayoria de casos (2)   ]]+Tabla1[[#This Row],[En la mayoria de casos (2)    ]]+Tabla1[[#This Row],[En la mayoria de casos (2)      ]]+Tabla1[[#This Row],[En la mayoria de casos (2)       ]]+Tabla1[[#This Row],[En la mayoria de casos (2)        ]])</f>
        <v>8</v>
      </c>
      <c r="M54" s="59">
        <f>(Tabla1[[#This Row],[Siempre (3)                     ]]+Tabla1[[#This Row],[Siempre (3) ]]+Tabla1[[#This Row],[Siempre (3)  ]]+Tabla1[[#This Row],[Siempre (3)   ]]+Tabla1[[#This Row],[Siempre (3)    ]]+Tabla1[[#This Row],[Siempre (3)      ]]+Tabla1[[#This Row],[Siempre (3)       ]]+Tabla1[[#This Row],[Siempre (3)        ]])</f>
        <v>9</v>
      </c>
      <c r="N54" s="2" t="s">
        <v>11</v>
      </c>
      <c r="O54" s="2"/>
      <c r="P54" s="2"/>
      <c r="Q54" s="2">
        <v>2</v>
      </c>
      <c r="R54" s="59"/>
      <c r="S54" s="2" t="s">
        <v>11</v>
      </c>
      <c r="T54" s="2"/>
      <c r="U54" s="2"/>
      <c r="V54" s="2">
        <v>2</v>
      </c>
      <c r="W54" s="59"/>
      <c r="X54" s="2" t="s">
        <v>11</v>
      </c>
      <c r="Y54" s="2"/>
      <c r="Z54" s="2"/>
      <c r="AA54" s="2"/>
      <c r="AB54" s="59">
        <v>3</v>
      </c>
      <c r="AC54" s="2" t="s">
        <v>11</v>
      </c>
      <c r="AD54" s="2"/>
      <c r="AE54" s="2"/>
      <c r="AF54" s="2">
        <v>2</v>
      </c>
      <c r="AG54" s="2"/>
      <c r="AH54" s="2" t="s">
        <v>11</v>
      </c>
      <c r="AI54" s="2"/>
      <c r="AJ54" s="2">
        <v>1</v>
      </c>
      <c r="AK54" s="2"/>
      <c r="AL54" s="2"/>
      <c r="AM54" s="2" t="s">
        <v>11</v>
      </c>
      <c r="AN54" s="2"/>
      <c r="AO54" s="2"/>
      <c r="AP54" s="2">
        <v>2</v>
      </c>
      <c r="AQ54" s="2"/>
      <c r="AR54" s="2" t="s">
        <v>11</v>
      </c>
      <c r="AS54" s="2"/>
      <c r="AT54" s="2"/>
      <c r="AU54" s="2"/>
      <c r="AV54" s="2">
        <v>3</v>
      </c>
      <c r="AW54" s="2" t="s">
        <v>11</v>
      </c>
      <c r="AX54" s="2"/>
      <c r="AY54" s="2"/>
      <c r="AZ54" s="2"/>
      <c r="BA54" s="59">
        <v>3</v>
      </c>
    </row>
    <row r="55" spans="1:53" ht="54" x14ac:dyDescent="0.25">
      <c r="A55" s="64">
        <v>54</v>
      </c>
      <c r="B55" s="65" t="s">
        <v>361</v>
      </c>
      <c r="C55" s="2" t="s">
        <v>11</v>
      </c>
      <c r="D55" s="2"/>
      <c r="E55" s="2"/>
      <c r="F55" s="2"/>
      <c r="G55" s="2"/>
      <c r="H55" s="2"/>
      <c r="I55" s="2" t="s">
        <v>11</v>
      </c>
      <c r="J55" s="59">
        <f>(Tabla1[[#This Row],[Nunca (0)                       ]]+Tabla1[[#This Row],[Nunca (0) ]]+Tabla1[[#This Row],[Nunca (0)  ]]+Tabla1[[#This Row],[Nunca (0)   ]]+Tabla1[[#This Row],[Nunca (0)    ]]+Tabla1[[#This Row],[Nunca (0)      ]]+Tabla1[[#This Row],[Nunca (0)       ]]+Tabla1[[#This Row],[Nunca (0)        ]])</f>
        <v>0</v>
      </c>
      <c r="K55" s="59">
        <f>(Tabla1[[#This Row],[En pocos casos (1)                       ]]+Tabla1[[#This Row],[En pocos casos (1) ]]+Tabla1[[#This Row],[En pocos casos (1)  ]]+Tabla1[[#This Row],[En pocos casos (1)   ]]+Tabla1[[#This Row],[En pocos casos (1)    ]]+Tabla1[[#This Row],[En pocos casos (1)      ]]+Tabla1[[#This Row],[En pocos casos (1)       ]]+Tabla1[[#This Row],[En pocos casos (1)        ]])</f>
        <v>1</v>
      </c>
      <c r="L55" s="59">
        <f>(Tabla1[[#This Row],[En la mayoria de casos (2)                                  ]]+Tabla1[[#This Row],[En la mayoria de casos (2) ]]+Tabla1[[#This Row],[En la mayoria de casos (2)  ]]+Tabla1[[#This Row],[En la mayoria de casos (2)   ]]+Tabla1[[#This Row],[En la mayoria de casos (2)    ]]+Tabla1[[#This Row],[En la mayoria de casos (2)      ]]+Tabla1[[#This Row],[En la mayoria de casos (2)       ]]+Tabla1[[#This Row],[En la mayoria de casos (2)        ]])</f>
        <v>2</v>
      </c>
      <c r="M55" s="59">
        <f>(Tabla1[[#This Row],[Siempre (3)                     ]]+Tabla1[[#This Row],[Siempre (3) ]]+Tabla1[[#This Row],[Siempre (3)  ]]+Tabla1[[#This Row],[Siempre (3)   ]]+Tabla1[[#This Row],[Siempre (3)    ]]+Tabla1[[#This Row],[Siempre (3)      ]]+Tabla1[[#This Row],[Siempre (3)       ]]+Tabla1[[#This Row],[Siempre (3)        ]])</f>
        <v>9</v>
      </c>
      <c r="N55" s="2" t="s">
        <v>11</v>
      </c>
      <c r="O55" s="2"/>
      <c r="P55" s="2"/>
      <c r="Q55" s="2">
        <v>2</v>
      </c>
      <c r="R55" s="59"/>
      <c r="S55" s="2" t="s">
        <v>11</v>
      </c>
      <c r="T55" s="2"/>
      <c r="U55" s="2"/>
      <c r="V55" s="2"/>
      <c r="W55" s="59">
        <v>3</v>
      </c>
      <c r="X55" s="2" t="s">
        <v>11</v>
      </c>
      <c r="Y55" s="2"/>
      <c r="Z55" s="2"/>
      <c r="AA55" s="2"/>
      <c r="AB55" s="59">
        <v>3</v>
      </c>
      <c r="AC55" s="2"/>
      <c r="AD55" s="2"/>
      <c r="AE55" s="2"/>
      <c r="AF55" s="2"/>
      <c r="AG55" s="2"/>
      <c r="AH55" s="2" t="s">
        <v>11</v>
      </c>
      <c r="AI55" s="2"/>
      <c r="AJ55" s="2">
        <v>1</v>
      </c>
      <c r="AK55" s="2"/>
      <c r="AL55" s="2"/>
      <c r="AM55" s="2"/>
      <c r="AN55" s="2"/>
      <c r="AO55" s="2"/>
      <c r="AP55" s="2"/>
      <c r="AQ55" s="2"/>
      <c r="AR55" s="2"/>
      <c r="AS55" s="2"/>
      <c r="AT55" s="2"/>
      <c r="AU55" s="2"/>
      <c r="AV55" s="2"/>
      <c r="AW55" s="2" t="s">
        <v>11</v>
      </c>
      <c r="AX55" s="2"/>
      <c r="AY55" s="2"/>
      <c r="AZ55" s="2"/>
      <c r="BA55" s="59">
        <v>3</v>
      </c>
    </row>
    <row r="56" spans="1:53" ht="40.5" x14ac:dyDescent="0.25">
      <c r="A56" s="64">
        <v>55</v>
      </c>
      <c r="B56" s="73" t="s">
        <v>362</v>
      </c>
      <c r="C56" s="2" t="s">
        <v>11</v>
      </c>
      <c r="D56" s="2"/>
      <c r="E56" s="2"/>
      <c r="F56" s="2"/>
      <c r="G56" s="2"/>
      <c r="H56" s="2"/>
      <c r="I56" s="2" t="s">
        <v>11</v>
      </c>
      <c r="J56" s="59">
        <f>(Tabla1[[#This Row],[Nunca (0)                       ]]+Tabla1[[#This Row],[Nunca (0) ]]+Tabla1[[#This Row],[Nunca (0)  ]]+Tabla1[[#This Row],[Nunca (0)   ]]+Tabla1[[#This Row],[Nunca (0)    ]]+Tabla1[[#This Row],[Nunca (0)      ]]+Tabla1[[#This Row],[Nunca (0)       ]]+Tabla1[[#This Row],[Nunca (0)        ]])</f>
        <v>0</v>
      </c>
      <c r="K56" s="59">
        <f>(Tabla1[[#This Row],[En pocos casos (1)                       ]]+Tabla1[[#This Row],[En pocos casos (1) ]]+Tabla1[[#This Row],[En pocos casos (1)  ]]+Tabla1[[#This Row],[En pocos casos (1)   ]]+Tabla1[[#This Row],[En pocos casos (1)    ]]+Tabla1[[#This Row],[En pocos casos (1)      ]]+Tabla1[[#This Row],[En pocos casos (1)       ]]+Tabla1[[#This Row],[En pocos casos (1)        ]])</f>
        <v>1</v>
      </c>
      <c r="L56" s="59">
        <f>(Tabla1[[#This Row],[En la mayoria de casos (2)                                  ]]+Tabla1[[#This Row],[En la mayoria de casos (2) ]]+Tabla1[[#This Row],[En la mayoria de casos (2)  ]]+Tabla1[[#This Row],[En la mayoria de casos (2)   ]]+Tabla1[[#This Row],[En la mayoria de casos (2)    ]]+Tabla1[[#This Row],[En la mayoria de casos (2)      ]]+Tabla1[[#This Row],[En la mayoria de casos (2)       ]]+Tabla1[[#This Row],[En la mayoria de casos (2)        ]])</f>
        <v>4</v>
      </c>
      <c r="M56" s="59">
        <f>(Tabla1[[#This Row],[Siempre (3)                     ]]+Tabla1[[#This Row],[Siempre (3) ]]+Tabla1[[#This Row],[Siempre (3)  ]]+Tabla1[[#This Row],[Siempre (3)   ]]+Tabla1[[#This Row],[Siempre (3)    ]]+Tabla1[[#This Row],[Siempre (3)      ]]+Tabla1[[#This Row],[Siempre (3)       ]]+Tabla1[[#This Row],[Siempre (3)        ]])</f>
        <v>15</v>
      </c>
      <c r="N56" s="2" t="s">
        <v>11</v>
      </c>
      <c r="O56" s="2"/>
      <c r="P56" s="2"/>
      <c r="Q56" s="2">
        <v>2</v>
      </c>
      <c r="R56" s="59"/>
      <c r="S56" s="2" t="s">
        <v>11</v>
      </c>
      <c r="T56" s="2"/>
      <c r="U56" s="2"/>
      <c r="V56" s="2"/>
      <c r="W56" s="59">
        <v>3</v>
      </c>
      <c r="X56" s="2" t="s">
        <v>11</v>
      </c>
      <c r="Y56" s="2"/>
      <c r="Z56" s="2"/>
      <c r="AA56" s="2"/>
      <c r="AB56" s="59">
        <v>3</v>
      </c>
      <c r="AC56" s="2" t="s">
        <v>11</v>
      </c>
      <c r="AD56" s="2"/>
      <c r="AE56" s="2"/>
      <c r="AF56" s="2"/>
      <c r="AG56" s="2">
        <v>3</v>
      </c>
      <c r="AH56" s="2" t="s">
        <v>11</v>
      </c>
      <c r="AI56" s="2"/>
      <c r="AJ56" s="2">
        <v>1</v>
      </c>
      <c r="AK56" s="2"/>
      <c r="AL56" s="2"/>
      <c r="AM56" s="2" t="s">
        <v>11</v>
      </c>
      <c r="AN56" s="2"/>
      <c r="AO56" s="2"/>
      <c r="AP56" s="2">
        <v>2</v>
      </c>
      <c r="AQ56" s="2"/>
      <c r="AR56" s="2" t="s">
        <v>11</v>
      </c>
      <c r="AS56" s="2"/>
      <c r="AT56" s="2"/>
      <c r="AU56" s="2"/>
      <c r="AV56" s="2">
        <v>3</v>
      </c>
      <c r="AW56" s="2" t="s">
        <v>11</v>
      </c>
      <c r="AX56" s="2"/>
      <c r="AY56" s="2"/>
      <c r="AZ56" s="2"/>
      <c r="BA56" s="59">
        <v>3</v>
      </c>
    </row>
    <row r="57" spans="1:53" ht="27" x14ac:dyDescent="0.25">
      <c r="A57" s="64">
        <v>68</v>
      </c>
      <c r="B57" s="65" t="s">
        <v>363</v>
      </c>
      <c r="C57" s="2" t="s">
        <v>11</v>
      </c>
      <c r="D57" s="2" t="s">
        <v>11</v>
      </c>
      <c r="E57" s="2" t="s">
        <v>11</v>
      </c>
      <c r="F57" s="2"/>
      <c r="G57" s="2" t="s">
        <v>11</v>
      </c>
      <c r="H57" s="2"/>
      <c r="I57" s="2"/>
      <c r="J57" s="59">
        <f>(Tabla1[[#This Row],[Nunca (0)                       ]]+Tabla1[[#This Row],[Nunca (0) ]]+Tabla1[[#This Row],[Nunca (0)  ]]+Tabla1[[#This Row],[Nunca (0)   ]]+Tabla1[[#This Row],[Nunca (0)    ]]+Tabla1[[#This Row],[Nunca (0)      ]]+Tabla1[[#This Row],[Nunca (0)       ]]+Tabla1[[#This Row],[Nunca (0)        ]])</f>
        <v>0</v>
      </c>
      <c r="K57" s="59">
        <f>(Tabla1[[#This Row],[En pocos casos (1)                       ]]+Tabla1[[#This Row],[En pocos casos (1) ]]+Tabla1[[#This Row],[En pocos casos (1)  ]]+Tabla1[[#This Row],[En pocos casos (1)   ]]+Tabla1[[#This Row],[En pocos casos (1)    ]]+Tabla1[[#This Row],[En pocos casos (1)      ]]+Tabla1[[#This Row],[En pocos casos (1)       ]]+Tabla1[[#This Row],[En pocos casos (1)        ]])</f>
        <v>2</v>
      </c>
      <c r="L57" s="59">
        <f>(Tabla1[[#This Row],[En la mayoria de casos (2)                                  ]]+Tabla1[[#This Row],[En la mayoria de casos (2) ]]+Tabla1[[#This Row],[En la mayoria de casos (2)  ]]+Tabla1[[#This Row],[En la mayoria de casos (2)   ]]+Tabla1[[#This Row],[En la mayoria de casos (2)    ]]+Tabla1[[#This Row],[En la mayoria de casos (2)      ]]+Tabla1[[#This Row],[En la mayoria de casos (2)       ]]+Tabla1[[#This Row],[En la mayoria de casos (2)        ]])</f>
        <v>8</v>
      </c>
      <c r="M57" s="59">
        <f>(Tabla1[[#This Row],[Siempre (3)                     ]]+Tabla1[[#This Row],[Siempre (3) ]]+Tabla1[[#This Row],[Siempre (3)  ]]+Tabla1[[#This Row],[Siempre (3)   ]]+Tabla1[[#This Row],[Siempre (3)    ]]+Tabla1[[#This Row],[Siempre (3)      ]]+Tabla1[[#This Row],[Siempre (3)       ]]+Tabla1[[#This Row],[Siempre (3)        ]])</f>
        <v>6</v>
      </c>
      <c r="N57" s="2" t="s">
        <v>11</v>
      </c>
      <c r="O57" s="2"/>
      <c r="P57" s="2"/>
      <c r="Q57" s="2">
        <v>2</v>
      </c>
      <c r="R57" s="59"/>
      <c r="S57" s="2" t="s">
        <v>11</v>
      </c>
      <c r="T57" s="2"/>
      <c r="U57" s="2"/>
      <c r="V57" s="2">
        <v>2</v>
      </c>
      <c r="W57" s="2"/>
      <c r="X57" s="2" t="s">
        <v>11</v>
      </c>
      <c r="Y57" s="2"/>
      <c r="Z57" s="2"/>
      <c r="AA57" s="2"/>
      <c r="AB57" s="2">
        <v>3</v>
      </c>
      <c r="AC57" s="2" t="s">
        <v>11</v>
      </c>
      <c r="AD57" s="2"/>
      <c r="AE57" s="2">
        <v>1</v>
      </c>
      <c r="AF57" s="2"/>
      <c r="AG57" s="2"/>
      <c r="AH57" s="2" t="s">
        <v>11</v>
      </c>
      <c r="AI57" s="2"/>
      <c r="AJ57" s="2"/>
      <c r="AK57" s="2"/>
      <c r="AL57" s="2">
        <v>3</v>
      </c>
      <c r="AM57" s="2" t="s">
        <v>11</v>
      </c>
      <c r="AN57" s="2"/>
      <c r="AO57" s="2"/>
      <c r="AP57" s="2">
        <v>2</v>
      </c>
      <c r="AQ57" s="2"/>
      <c r="AR57" s="2" t="s">
        <v>11</v>
      </c>
      <c r="AS57" s="2"/>
      <c r="AT57" s="2">
        <v>1</v>
      </c>
      <c r="AU57" s="2"/>
      <c r="AV57" s="2"/>
      <c r="AW57" s="2" t="s">
        <v>11</v>
      </c>
      <c r="AX57" s="2"/>
      <c r="AY57" s="2"/>
      <c r="AZ57" s="59">
        <v>2</v>
      </c>
      <c r="BA57" s="2"/>
    </row>
    <row r="58" spans="1:53" ht="40.5" x14ac:dyDescent="0.25">
      <c r="A58" s="64">
        <v>93</v>
      </c>
      <c r="B58" s="73" t="s">
        <v>364</v>
      </c>
      <c r="C58" s="2" t="s">
        <v>11</v>
      </c>
      <c r="D58" s="2"/>
      <c r="E58" s="2"/>
      <c r="F58" s="2"/>
      <c r="G58" s="2"/>
      <c r="H58" s="2"/>
      <c r="I58" s="2"/>
      <c r="J58" s="59">
        <f>(Tabla1[[#This Row],[Nunca (0)                       ]]+Tabla1[[#This Row],[Nunca (0) ]]+Tabla1[[#This Row],[Nunca (0)  ]]+Tabla1[[#This Row],[Nunca (0)   ]]+Tabla1[[#This Row],[Nunca (0)    ]]+Tabla1[[#This Row],[Nunca (0)      ]]+Tabla1[[#This Row],[Nunca (0)       ]]+Tabla1[[#This Row],[Nunca (0)        ]])</f>
        <v>0</v>
      </c>
      <c r="K58" s="59">
        <f>(Tabla1[[#This Row],[En pocos casos (1)                       ]]+Tabla1[[#This Row],[En pocos casos (1) ]]+Tabla1[[#This Row],[En pocos casos (1)  ]]+Tabla1[[#This Row],[En pocos casos (1)   ]]+Tabla1[[#This Row],[En pocos casos (1)    ]]+Tabla1[[#This Row],[En pocos casos (1)      ]]+Tabla1[[#This Row],[En pocos casos (1)       ]]+Tabla1[[#This Row],[En pocos casos (1)        ]])</f>
        <v>0</v>
      </c>
      <c r="L58" s="59">
        <f>(Tabla1[[#This Row],[En la mayoria de casos (2)                                  ]]+Tabla1[[#This Row],[En la mayoria de casos (2) ]]+Tabla1[[#This Row],[En la mayoria de casos (2)  ]]+Tabla1[[#This Row],[En la mayoria de casos (2)   ]]+Tabla1[[#This Row],[En la mayoria de casos (2)    ]]+Tabla1[[#This Row],[En la mayoria de casos (2)      ]]+Tabla1[[#This Row],[En la mayoria de casos (2)       ]]+Tabla1[[#This Row],[En la mayoria de casos (2)        ]])</f>
        <v>6</v>
      </c>
      <c r="M58" s="59">
        <f>(Tabla1[[#This Row],[Siempre (3)                     ]]+Tabla1[[#This Row],[Siempre (3) ]]+Tabla1[[#This Row],[Siempre (3)  ]]+Tabla1[[#This Row],[Siempre (3)   ]]+Tabla1[[#This Row],[Siempre (3)    ]]+Tabla1[[#This Row],[Siempre (3)      ]]+Tabla1[[#This Row],[Siempre (3)       ]]+Tabla1[[#This Row],[Siempre (3)        ]])</f>
        <v>6</v>
      </c>
      <c r="N58" s="2" t="s">
        <v>11</v>
      </c>
      <c r="O58" s="2"/>
      <c r="P58" s="2"/>
      <c r="Q58" s="2">
        <v>2</v>
      </c>
      <c r="R58" s="59"/>
      <c r="S58" s="2" t="s">
        <v>11</v>
      </c>
      <c r="T58" s="2"/>
      <c r="U58" s="2"/>
      <c r="V58" s="2">
        <v>2</v>
      </c>
      <c r="W58" s="2"/>
      <c r="X58" s="2" t="s">
        <v>11</v>
      </c>
      <c r="Y58" s="2"/>
      <c r="Z58" s="2"/>
      <c r="AA58" s="2">
        <v>2</v>
      </c>
      <c r="AB58" s="2"/>
      <c r="AC58" s="2"/>
      <c r="AD58" s="2"/>
      <c r="AE58" s="2"/>
      <c r="AF58" s="2"/>
      <c r="AG58" s="2"/>
      <c r="AH58" s="2" t="s">
        <v>11</v>
      </c>
      <c r="AI58" s="2"/>
      <c r="AJ58" s="2"/>
      <c r="AK58" s="2"/>
      <c r="AL58" s="2">
        <v>3</v>
      </c>
      <c r="AM58" s="2"/>
      <c r="AN58" s="2"/>
      <c r="AO58" s="2"/>
      <c r="AP58" s="2"/>
      <c r="AQ58" s="2"/>
      <c r="AR58" s="2"/>
      <c r="AS58" s="2"/>
      <c r="AT58" s="2"/>
      <c r="AU58" s="2"/>
      <c r="AV58" s="2"/>
      <c r="AW58" s="2" t="s">
        <v>11</v>
      </c>
      <c r="AX58" s="2"/>
      <c r="AY58" s="2"/>
      <c r="AZ58" s="2"/>
      <c r="BA58" s="59">
        <v>3</v>
      </c>
    </row>
    <row r="59" spans="1:53" ht="27" x14ac:dyDescent="0.25">
      <c r="A59" s="64">
        <v>94</v>
      </c>
      <c r="B59" s="65" t="s">
        <v>365</v>
      </c>
      <c r="C59" s="2" t="s">
        <v>11</v>
      </c>
      <c r="D59" s="2"/>
      <c r="E59" s="2"/>
      <c r="F59" s="2"/>
      <c r="G59" s="2"/>
      <c r="H59" s="2"/>
      <c r="I59" s="2"/>
      <c r="J59" s="59">
        <f>(Tabla1[[#This Row],[Nunca (0)                       ]]+Tabla1[[#This Row],[Nunca (0) ]]+Tabla1[[#This Row],[Nunca (0)  ]]+Tabla1[[#This Row],[Nunca (0)   ]]+Tabla1[[#This Row],[Nunca (0)    ]]+Tabla1[[#This Row],[Nunca (0)      ]]+Tabla1[[#This Row],[Nunca (0)       ]]+Tabla1[[#This Row],[Nunca (0)        ]])</f>
        <v>0</v>
      </c>
      <c r="K59" s="59">
        <f>(Tabla1[[#This Row],[En pocos casos (1)                       ]]+Tabla1[[#This Row],[En pocos casos (1) ]]+Tabla1[[#This Row],[En pocos casos (1)  ]]+Tabla1[[#This Row],[En pocos casos (1)   ]]+Tabla1[[#This Row],[En pocos casos (1)    ]]+Tabla1[[#This Row],[En pocos casos (1)      ]]+Tabla1[[#This Row],[En pocos casos (1)       ]]+Tabla1[[#This Row],[En pocos casos (1)        ]])</f>
        <v>0</v>
      </c>
      <c r="L59" s="59">
        <f>(Tabla1[[#This Row],[En la mayoria de casos (2)                                  ]]+Tabla1[[#This Row],[En la mayoria de casos (2) ]]+Tabla1[[#This Row],[En la mayoria de casos (2)  ]]+Tabla1[[#This Row],[En la mayoria de casos (2)   ]]+Tabla1[[#This Row],[En la mayoria de casos (2)    ]]+Tabla1[[#This Row],[En la mayoria de casos (2)      ]]+Tabla1[[#This Row],[En la mayoria de casos (2)       ]]+Tabla1[[#This Row],[En la mayoria de casos (2)        ]])</f>
        <v>0</v>
      </c>
      <c r="M59" s="59">
        <f>(Tabla1[[#This Row],[Siempre (3)                     ]]+Tabla1[[#This Row],[Siempre (3) ]]+Tabla1[[#This Row],[Siempre (3)  ]]+Tabla1[[#This Row],[Siempre (3)   ]]+Tabla1[[#This Row],[Siempre (3)    ]]+Tabla1[[#This Row],[Siempre (3)      ]]+Tabla1[[#This Row],[Siempre (3)       ]]+Tabla1[[#This Row],[Siempre (3)        ]])</f>
        <v>15</v>
      </c>
      <c r="N59" s="2" t="s">
        <v>11</v>
      </c>
      <c r="O59" s="2"/>
      <c r="P59" s="2"/>
      <c r="Q59" s="2"/>
      <c r="R59" s="59">
        <v>3</v>
      </c>
      <c r="S59" s="2" t="s">
        <v>11</v>
      </c>
      <c r="T59" s="2"/>
      <c r="U59" s="2"/>
      <c r="V59" s="2"/>
      <c r="W59" s="2">
        <v>3</v>
      </c>
      <c r="X59" s="2" t="s">
        <v>11</v>
      </c>
      <c r="Y59" s="2"/>
      <c r="Z59" s="2"/>
      <c r="AA59" s="2"/>
      <c r="AB59" s="2">
        <v>3</v>
      </c>
      <c r="AC59" s="2"/>
      <c r="AD59" s="2"/>
      <c r="AE59" s="2"/>
      <c r="AF59" s="2"/>
      <c r="AG59" s="2"/>
      <c r="AH59" s="2" t="s">
        <v>11</v>
      </c>
      <c r="AI59" s="2"/>
      <c r="AJ59" s="2"/>
      <c r="AK59" s="2"/>
      <c r="AL59" s="2">
        <v>3</v>
      </c>
      <c r="AM59" s="2"/>
      <c r="AN59" s="2"/>
      <c r="AO59" s="2"/>
      <c r="AP59" s="2"/>
      <c r="AQ59" s="2"/>
      <c r="AR59" s="2"/>
      <c r="AS59" s="2"/>
      <c r="AT59" s="2"/>
      <c r="AU59" s="2"/>
      <c r="AV59" s="2"/>
      <c r="AW59" s="2" t="s">
        <v>11</v>
      </c>
      <c r="AX59" s="2"/>
      <c r="AY59" s="2"/>
      <c r="AZ59" s="2"/>
      <c r="BA59" s="59">
        <v>3</v>
      </c>
    </row>
    <row r="60" spans="1:53" ht="40.5" x14ac:dyDescent="0.25">
      <c r="A60" s="64">
        <v>95</v>
      </c>
      <c r="B60" s="73" t="s">
        <v>366</v>
      </c>
      <c r="C60" s="2" t="s">
        <v>11</v>
      </c>
      <c r="D60" s="2"/>
      <c r="E60" s="2"/>
      <c r="F60" s="2" t="s">
        <v>11</v>
      </c>
      <c r="G60" s="2"/>
      <c r="H60" s="2"/>
      <c r="I60" s="2"/>
      <c r="J60" s="59">
        <f>(Tabla1[[#This Row],[Nunca (0)                       ]]+Tabla1[[#This Row],[Nunca (0) ]]+Tabla1[[#This Row],[Nunca (0)  ]]+Tabla1[[#This Row],[Nunca (0)   ]]+Tabla1[[#This Row],[Nunca (0)    ]]+Tabla1[[#This Row],[Nunca (0)      ]]+Tabla1[[#This Row],[Nunca (0)       ]]+Tabla1[[#This Row],[Nunca (0)        ]])</f>
        <v>0</v>
      </c>
      <c r="K60" s="59">
        <f>(Tabla1[[#This Row],[En pocos casos (1)                       ]]+Tabla1[[#This Row],[En pocos casos (1) ]]+Tabla1[[#This Row],[En pocos casos (1)  ]]+Tabla1[[#This Row],[En pocos casos (1)   ]]+Tabla1[[#This Row],[En pocos casos (1)    ]]+Tabla1[[#This Row],[En pocos casos (1)      ]]+Tabla1[[#This Row],[En pocos casos (1)       ]]+Tabla1[[#This Row],[En pocos casos (1)        ]])</f>
        <v>0</v>
      </c>
      <c r="L60" s="59">
        <f>(Tabla1[[#This Row],[En la mayoria de casos (2)                                  ]]+Tabla1[[#This Row],[En la mayoria de casos (2) ]]+Tabla1[[#This Row],[En la mayoria de casos (2)  ]]+Tabla1[[#This Row],[En la mayoria de casos (2)   ]]+Tabla1[[#This Row],[En la mayoria de casos (2)    ]]+Tabla1[[#This Row],[En la mayoria de casos (2)      ]]+Tabla1[[#This Row],[En la mayoria de casos (2)       ]]+Tabla1[[#This Row],[En la mayoria de casos (2)        ]])</f>
        <v>8</v>
      </c>
      <c r="M60" s="59">
        <f>(Tabla1[[#This Row],[Siempre (3)                     ]]+Tabla1[[#This Row],[Siempre (3) ]]+Tabla1[[#This Row],[Siempre (3)  ]]+Tabla1[[#This Row],[Siempre (3)   ]]+Tabla1[[#This Row],[Siempre (3)    ]]+Tabla1[[#This Row],[Siempre (3)      ]]+Tabla1[[#This Row],[Siempre (3)       ]]+Tabla1[[#This Row],[Siempre (3)        ]])</f>
        <v>3</v>
      </c>
      <c r="N60" s="2" t="s">
        <v>11</v>
      </c>
      <c r="O60" s="2"/>
      <c r="P60" s="2"/>
      <c r="Q60" s="2">
        <v>2</v>
      </c>
      <c r="R60" s="59"/>
      <c r="S60" s="2" t="s">
        <v>11</v>
      </c>
      <c r="T60" s="2"/>
      <c r="U60" s="2"/>
      <c r="V60" s="2"/>
      <c r="W60" s="2">
        <v>3</v>
      </c>
      <c r="X60" s="2" t="s">
        <v>11</v>
      </c>
      <c r="Y60" s="2"/>
      <c r="Z60" s="2"/>
      <c r="AA60" s="2">
        <v>2</v>
      </c>
      <c r="AB60" s="2"/>
      <c r="AC60" s="2"/>
      <c r="AD60" s="2"/>
      <c r="AE60" s="2"/>
      <c r="AF60" s="2"/>
      <c r="AG60" s="2"/>
      <c r="AH60" s="2" t="s">
        <v>11</v>
      </c>
      <c r="AI60" s="2"/>
      <c r="AJ60" s="2"/>
      <c r="AK60" s="2">
        <v>2</v>
      </c>
      <c r="AL60" s="2"/>
      <c r="AM60" s="2"/>
      <c r="AN60" s="2"/>
      <c r="AO60" s="2"/>
      <c r="AP60" s="2"/>
      <c r="AQ60" s="2"/>
      <c r="AR60" s="2"/>
      <c r="AS60" s="2"/>
      <c r="AT60" s="2"/>
      <c r="AU60" s="2"/>
      <c r="AV60" s="2"/>
      <c r="AW60" s="2" t="s">
        <v>11</v>
      </c>
      <c r="AX60" s="2"/>
      <c r="AY60" s="2"/>
      <c r="AZ60" s="59">
        <v>2</v>
      </c>
      <c r="BA60" s="2"/>
    </row>
    <row r="61" spans="1:53" ht="27" x14ac:dyDescent="0.25">
      <c r="A61" s="64">
        <v>96</v>
      </c>
      <c r="B61" s="65" t="s">
        <v>367</v>
      </c>
      <c r="C61" s="2" t="s">
        <v>11</v>
      </c>
      <c r="D61" s="2"/>
      <c r="E61" s="2"/>
      <c r="F61" s="2" t="s">
        <v>11</v>
      </c>
      <c r="G61" s="2"/>
      <c r="H61" s="2"/>
      <c r="I61" s="2"/>
      <c r="J61" s="59">
        <f>(Tabla1[[#This Row],[Nunca (0)                       ]]+Tabla1[[#This Row],[Nunca (0) ]]+Tabla1[[#This Row],[Nunca (0)  ]]+Tabla1[[#This Row],[Nunca (0)   ]]+Tabla1[[#This Row],[Nunca (0)    ]]+Tabla1[[#This Row],[Nunca (0)      ]]+Tabla1[[#This Row],[Nunca (0)       ]]+Tabla1[[#This Row],[Nunca (0)        ]])</f>
        <v>0</v>
      </c>
      <c r="K61" s="59">
        <f>(Tabla1[[#This Row],[En pocos casos (1)                       ]]+Tabla1[[#This Row],[En pocos casos (1) ]]+Tabla1[[#This Row],[En pocos casos (1)  ]]+Tabla1[[#This Row],[En pocos casos (1)   ]]+Tabla1[[#This Row],[En pocos casos (1)    ]]+Tabla1[[#This Row],[En pocos casos (1)      ]]+Tabla1[[#This Row],[En pocos casos (1)       ]]+Tabla1[[#This Row],[En pocos casos (1)        ]])</f>
        <v>0</v>
      </c>
      <c r="L61" s="59">
        <f>(Tabla1[[#This Row],[En la mayoria de casos (2)                                  ]]+Tabla1[[#This Row],[En la mayoria de casos (2) ]]+Tabla1[[#This Row],[En la mayoria de casos (2)  ]]+Tabla1[[#This Row],[En la mayoria de casos (2)   ]]+Tabla1[[#This Row],[En la mayoria de casos (2)    ]]+Tabla1[[#This Row],[En la mayoria de casos (2)      ]]+Tabla1[[#This Row],[En la mayoria de casos (2)       ]]+Tabla1[[#This Row],[En la mayoria de casos (2)        ]])</f>
        <v>8</v>
      </c>
      <c r="M61" s="59">
        <f>(Tabla1[[#This Row],[Siempre (3)                     ]]+Tabla1[[#This Row],[Siempre (3) ]]+Tabla1[[#This Row],[Siempre (3)  ]]+Tabla1[[#This Row],[Siempre (3)   ]]+Tabla1[[#This Row],[Siempre (3)    ]]+Tabla1[[#This Row],[Siempre (3)      ]]+Tabla1[[#This Row],[Siempre (3)       ]]+Tabla1[[#This Row],[Siempre (3)        ]])</f>
        <v>12</v>
      </c>
      <c r="N61" s="2" t="s">
        <v>11</v>
      </c>
      <c r="O61" s="2"/>
      <c r="P61" s="2"/>
      <c r="Q61" s="2"/>
      <c r="R61" s="59">
        <v>3</v>
      </c>
      <c r="S61" s="2" t="s">
        <v>11</v>
      </c>
      <c r="T61" s="2"/>
      <c r="U61" s="2"/>
      <c r="V61" s="2"/>
      <c r="W61" s="2">
        <v>3</v>
      </c>
      <c r="X61" s="2" t="s">
        <v>11</v>
      </c>
      <c r="Y61" s="2"/>
      <c r="Z61" s="2"/>
      <c r="AA61" s="2">
        <v>2</v>
      </c>
      <c r="AB61" s="2"/>
      <c r="AC61" s="2" t="s">
        <v>11</v>
      </c>
      <c r="AD61" s="2"/>
      <c r="AE61" s="2"/>
      <c r="AF61" s="2">
        <v>2</v>
      </c>
      <c r="AG61" s="2"/>
      <c r="AH61" s="2" t="s">
        <v>11</v>
      </c>
      <c r="AI61" s="2"/>
      <c r="AJ61" s="2"/>
      <c r="AK61" s="2">
        <v>2</v>
      </c>
      <c r="AL61" s="2"/>
      <c r="AM61" s="2" t="s">
        <v>11</v>
      </c>
      <c r="AN61" s="2"/>
      <c r="AO61" s="2"/>
      <c r="AP61" s="2"/>
      <c r="AQ61" s="2">
        <v>3</v>
      </c>
      <c r="AR61" s="2" t="s">
        <v>11</v>
      </c>
      <c r="AS61" s="2"/>
      <c r="AT61" s="2"/>
      <c r="AU61" s="2"/>
      <c r="AV61" s="2">
        <v>3</v>
      </c>
      <c r="AW61" s="2" t="s">
        <v>11</v>
      </c>
      <c r="AX61" s="2"/>
      <c r="AY61" s="2"/>
      <c r="AZ61" s="59">
        <v>2</v>
      </c>
      <c r="BA61" s="2"/>
    </row>
    <row r="62" spans="1:53" ht="40.5" x14ac:dyDescent="0.25">
      <c r="A62" s="64">
        <v>97</v>
      </c>
      <c r="B62" s="73" t="s">
        <v>368</v>
      </c>
      <c r="C62" s="2" t="s">
        <v>11</v>
      </c>
      <c r="D62" s="2"/>
      <c r="E62" s="2"/>
      <c r="F62" s="2"/>
      <c r="G62" s="2"/>
      <c r="H62" s="2"/>
      <c r="I62" s="2"/>
      <c r="J62" s="59">
        <f>(Tabla1[[#This Row],[Nunca (0)                       ]]+Tabla1[[#This Row],[Nunca (0) ]]+Tabla1[[#This Row],[Nunca (0)  ]]+Tabla1[[#This Row],[Nunca (0)   ]]+Tabla1[[#This Row],[Nunca (0)    ]]+Tabla1[[#This Row],[Nunca (0)      ]]+Tabla1[[#This Row],[Nunca (0)       ]]+Tabla1[[#This Row],[Nunca (0)        ]])</f>
        <v>0</v>
      </c>
      <c r="K62" s="59">
        <f>(Tabla1[[#This Row],[En pocos casos (1)                       ]]+Tabla1[[#This Row],[En pocos casos (1) ]]+Tabla1[[#This Row],[En pocos casos (1)  ]]+Tabla1[[#This Row],[En pocos casos (1)   ]]+Tabla1[[#This Row],[En pocos casos (1)    ]]+Tabla1[[#This Row],[En pocos casos (1)      ]]+Tabla1[[#This Row],[En pocos casos (1)       ]]+Tabla1[[#This Row],[En pocos casos (1)        ]])</f>
        <v>0</v>
      </c>
      <c r="L62" s="59">
        <f>(Tabla1[[#This Row],[En la mayoria de casos (2)                                  ]]+Tabla1[[#This Row],[En la mayoria de casos (2) ]]+Tabla1[[#This Row],[En la mayoria de casos (2)  ]]+Tabla1[[#This Row],[En la mayoria de casos (2)   ]]+Tabla1[[#This Row],[En la mayoria de casos (2)    ]]+Tabla1[[#This Row],[En la mayoria de casos (2)      ]]+Tabla1[[#This Row],[En la mayoria de casos (2)       ]]+Tabla1[[#This Row],[En la mayoria de casos (2)        ]])</f>
        <v>2</v>
      </c>
      <c r="M62" s="59">
        <f>(Tabla1[[#This Row],[Siempre (3)                     ]]+Tabla1[[#This Row],[Siempre (3) ]]+Tabla1[[#This Row],[Siempre (3)  ]]+Tabla1[[#This Row],[Siempre (3)   ]]+Tabla1[[#This Row],[Siempre (3)    ]]+Tabla1[[#This Row],[Siempre (3)      ]]+Tabla1[[#This Row],[Siempre (3)       ]]+Tabla1[[#This Row],[Siempre (3)        ]])</f>
        <v>21</v>
      </c>
      <c r="N62" s="2" t="s">
        <v>11</v>
      </c>
      <c r="O62" s="2"/>
      <c r="P62" s="2"/>
      <c r="Q62" s="2"/>
      <c r="R62" s="59">
        <v>3</v>
      </c>
      <c r="S62" s="2" t="s">
        <v>11</v>
      </c>
      <c r="T62" s="2"/>
      <c r="U62" s="2"/>
      <c r="V62" s="2"/>
      <c r="W62" s="2">
        <v>3</v>
      </c>
      <c r="X62" s="2" t="s">
        <v>11</v>
      </c>
      <c r="Y62" s="2"/>
      <c r="Z62" s="2"/>
      <c r="AA62" s="2"/>
      <c r="AB62" s="2">
        <v>3</v>
      </c>
      <c r="AC62" s="2" t="s">
        <v>11</v>
      </c>
      <c r="AD62" s="2"/>
      <c r="AE62" s="2"/>
      <c r="AF62" s="2"/>
      <c r="AG62" s="2">
        <v>3</v>
      </c>
      <c r="AH62" s="2" t="s">
        <v>11</v>
      </c>
      <c r="AI62" s="2"/>
      <c r="AJ62" s="2"/>
      <c r="AK62" s="2"/>
      <c r="AL62" s="2">
        <v>3</v>
      </c>
      <c r="AM62" s="2" t="s">
        <v>11</v>
      </c>
      <c r="AN62" s="2"/>
      <c r="AO62" s="2"/>
      <c r="AP62" s="2"/>
      <c r="AQ62" s="2">
        <v>3</v>
      </c>
      <c r="AR62" s="2" t="s">
        <v>11</v>
      </c>
      <c r="AS62" s="2"/>
      <c r="AT62" s="2"/>
      <c r="AU62" s="2">
        <v>2</v>
      </c>
      <c r="AV62" s="2"/>
      <c r="AW62" s="2" t="s">
        <v>11</v>
      </c>
      <c r="AX62" s="2"/>
      <c r="AY62" s="2"/>
      <c r="AZ62" s="2"/>
      <c r="BA62" s="59">
        <v>3</v>
      </c>
    </row>
    <row r="63" spans="1:53" ht="27" x14ac:dyDescent="0.25">
      <c r="A63" s="64">
        <v>98</v>
      </c>
      <c r="B63" s="65" t="s">
        <v>369</v>
      </c>
      <c r="C63" s="2" t="s">
        <v>11</v>
      </c>
      <c r="D63" s="2"/>
      <c r="E63" s="2"/>
      <c r="F63" s="2"/>
      <c r="G63" s="2"/>
      <c r="H63" s="2"/>
      <c r="I63" s="2"/>
      <c r="J63" s="59">
        <f>(Tabla1[[#This Row],[Nunca (0)                       ]]+Tabla1[[#This Row],[Nunca (0) ]]+Tabla1[[#This Row],[Nunca (0)  ]]+Tabla1[[#This Row],[Nunca (0)   ]]+Tabla1[[#This Row],[Nunca (0)    ]]+Tabla1[[#This Row],[Nunca (0)      ]]+Tabla1[[#This Row],[Nunca (0)       ]]+Tabla1[[#This Row],[Nunca (0)        ]])</f>
        <v>0</v>
      </c>
      <c r="K63" s="59">
        <f>(Tabla1[[#This Row],[En pocos casos (1)                       ]]+Tabla1[[#This Row],[En pocos casos (1) ]]+Tabla1[[#This Row],[En pocos casos (1)  ]]+Tabla1[[#This Row],[En pocos casos (1)   ]]+Tabla1[[#This Row],[En pocos casos (1)    ]]+Tabla1[[#This Row],[En pocos casos (1)      ]]+Tabla1[[#This Row],[En pocos casos (1)       ]]+Tabla1[[#This Row],[En pocos casos (1)        ]])</f>
        <v>0</v>
      </c>
      <c r="L63" s="59">
        <f>(Tabla1[[#This Row],[En la mayoria de casos (2)                                  ]]+Tabla1[[#This Row],[En la mayoria de casos (2) ]]+Tabla1[[#This Row],[En la mayoria de casos (2)  ]]+Tabla1[[#This Row],[En la mayoria de casos (2)   ]]+Tabla1[[#This Row],[En la mayoria de casos (2)    ]]+Tabla1[[#This Row],[En la mayoria de casos (2)      ]]+Tabla1[[#This Row],[En la mayoria de casos (2)       ]]+Tabla1[[#This Row],[En la mayoria de casos (2)        ]])</f>
        <v>4</v>
      </c>
      <c r="M63" s="59">
        <f>(Tabla1[[#This Row],[Siempre (3)                     ]]+Tabla1[[#This Row],[Siempre (3) ]]+Tabla1[[#This Row],[Siempre (3)  ]]+Tabla1[[#This Row],[Siempre (3)   ]]+Tabla1[[#This Row],[Siempre (3)    ]]+Tabla1[[#This Row],[Siempre (3)      ]]+Tabla1[[#This Row],[Siempre (3)       ]]+Tabla1[[#This Row],[Siempre (3)        ]])</f>
        <v>18</v>
      </c>
      <c r="N63" s="2" t="s">
        <v>11</v>
      </c>
      <c r="O63" s="2"/>
      <c r="P63" s="2"/>
      <c r="Q63" s="2"/>
      <c r="R63" s="59">
        <v>3</v>
      </c>
      <c r="S63" s="2" t="s">
        <v>11</v>
      </c>
      <c r="T63" s="2"/>
      <c r="U63" s="2"/>
      <c r="V63" s="2"/>
      <c r="W63" s="2">
        <v>3</v>
      </c>
      <c r="X63" s="2" t="s">
        <v>11</v>
      </c>
      <c r="Y63" s="2"/>
      <c r="Z63" s="2"/>
      <c r="AA63" s="2"/>
      <c r="AB63" s="2">
        <v>3</v>
      </c>
      <c r="AC63" s="2" t="s">
        <v>11</v>
      </c>
      <c r="AD63" s="2"/>
      <c r="AE63" s="2"/>
      <c r="AF63" s="2">
        <v>2</v>
      </c>
      <c r="AG63" s="2"/>
      <c r="AH63" s="2" t="s">
        <v>11</v>
      </c>
      <c r="AI63" s="2"/>
      <c r="AJ63" s="2"/>
      <c r="AK63" s="2"/>
      <c r="AL63" s="2">
        <v>3</v>
      </c>
      <c r="AM63" s="2" t="s">
        <v>11</v>
      </c>
      <c r="AN63" s="2"/>
      <c r="AO63" s="2"/>
      <c r="AP63" s="2">
        <v>2</v>
      </c>
      <c r="AQ63" s="2"/>
      <c r="AR63" s="2" t="s">
        <v>11</v>
      </c>
      <c r="AS63" s="2"/>
      <c r="AT63" s="2"/>
      <c r="AU63" s="2"/>
      <c r="AV63" s="2">
        <v>3</v>
      </c>
      <c r="AW63" s="2" t="s">
        <v>11</v>
      </c>
      <c r="AX63" s="2"/>
      <c r="AY63" s="2"/>
      <c r="AZ63" s="2"/>
      <c r="BA63" s="59">
        <v>3</v>
      </c>
    </row>
    <row r="64" spans="1:53" x14ac:dyDescent="0.25">
      <c r="A64" s="64">
        <v>99</v>
      </c>
      <c r="B64" s="73" t="s">
        <v>370</v>
      </c>
      <c r="C64" s="2" t="s">
        <v>11</v>
      </c>
      <c r="D64" s="2"/>
      <c r="E64" s="2"/>
      <c r="F64" s="2"/>
      <c r="G64" s="2"/>
      <c r="H64" s="2"/>
      <c r="I64" s="2"/>
      <c r="J64" s="59">
        <f>(Tabla1[[#This Row],[Nunca (0)                       ]]+Tabla1[[#This Row],[Nunca (0) ]]+Tabla1[[#This Row],[Nunca (0)  ]]+Tabla1[[#This Row],[Nunca (0)   ]]+Tabla1[[#This Row],[Nunca (0)    ]]+Tabla1[[#This Row],[Nunca (0)      ]]+Tabla1[[#This Row],[Nunca (0)       ]]+Tabla1[[#This Row],[Nunca (0)        ]])</f>
        <v>0</v>
      </c>
      <c r="K64" s="59">
        <f>(Tabla1[[#This Row],[En pocos casos (1)                       ]]+Tabla1[[#This Row],[En pocos casos (1) ]]+Tabla1[[#This Row],[En pocos casos (1)  ]]+Tabla1[[#This Row],[En pocos casos (1)   ]]+Tabla1[[#This Row],[En pocos casos (1)    ]]+Tabla1[[#This Row],[En pocos casos (1)      ]]+Tabla1[[#This Row],[En pocos casos (1)       ]]+Tabla1[[#This Row],[En pocos casos (1)        ]])</f>
        <v>1</v>
      </c>
      <c r="L64" s="59">
        <f>(Tabla1[[#This Row],[En la mayoria de casos (2)                                  ]]+Tabla1[[#This Row],[En la mayoria de casos (2) ]]+Tabla1[[#This Row],[En la mayoria de casos (2)  ]]+Tabla1[[#This Row],[En la mayoria de casos (2)   ]]+Tabla1[[#This Row],[En la mayoria de casos (2)    ]]+Tabla1[[#This Row],[En la mayoria de casos (2)      ]]+Tabla1[[#This Row],[En la mayoria de casos (2)       ]]+Tabla1[[#This Row],[En la mayoria de casos (2)        ]])</f>
        <v>2</v>
      </c>
      <c r="M64" s="59">
        <f>(Tabla1[[#This Row],[Siempre (3)                     ]]+Tabla1[[#This Row],[Siempre (3) ]]+Tabla1[[#This Row],[Siempre (3)  ]]+Tabla1[[#This Row],[Siempre (3)   ]]+Tabla1[[#This Row],[Siempre (3)    ]]+Tabla1[[#This Row],[Siempre (3)      ]]+Tabla1[[#This Row],[Siempre (3)       ]]+Tabla1[[#This Row],[Siempre (3)        ]])</f>
        <v>18</v>
      </c>
      <c r="N64" s="2" t="s">
        <v>11</v>
      </c>
      <c r="O64" s="2"/>
      <c r="P64" s="2"/>
      <c r="Q64" s="2"/>
      <c r="R64" s="59">
        <v>3</v>
      </c>
      <c r="S64" s="2" t="s">
        <v>11</v>
      </c>
      <c r="T64" s="2"/>
      <c r="U64" s="2"/>
      <c r="V64" s="2"/>
      <c r="W64" s="2">
        <v>3</v>
      </c>
      <c r="X64" s="2" t="s">
        <v>11</v>
      </c>
      <c r="Y64" s="2"/>
      <c r="Z64" s="2"/>
      <c r="AA64" s="2"/>
      <c r="AB64" s="2">
        <v>3</v>
      </c>
      <c r="AC64" s="2" t="s">
        <v>11</v>
      </c>
      <c r="AD64" s="2"/>
      <c r="AE64" s="2">
        <v>1</v>
      </c>
      <c r="AF64" s="2"/>
      <c r="AG64" s="2"/>
      <c r="AH64" s="2" t="s">
        <v>11</v>
      </c>
      <c r="AI64" s="2"/>
      <c r="AJ64" s="2"/>
      <c r="AK64" s="2"/>
      <c r="AL64" s="2">
        <v>3</v>
      </c>
      <c r="AM64" s="2" t="s">
        <v>11</v>
      </c>
      <c r="AN64" s="2"/>
      <c r="AO64" s="2"/>
      <c r="AP64" s="2">
        <v>2</v>
      </c>
      <c r="AQ64" s="2"/>
      <c r="AR64" s="2" t="s">
        <v>11</v>
      </c>
      <c r="AS64" s="2"/>
      <c r="AT64" s="2"/>
      <c r="AU64" s="2"/>
      <c r="AV64" s="2">
        <v>3</v>
      </c>
      <c r="AW64" s="2" t="s">
        <v>11</v>
      </c>
      <c r="AX64" s="2"/>
      <c r="AY64" s="2"/>
      <c r="AZ64" s="2"/>
      <c r="BA64" s="59">
        <v>3</v>
      </c>
    </row>
    <row r="65" spans="1:53" ht="27" x14ac:dyDescent="0.25">
      <c r="A65" s="64">
        <v>121</v>
      </c>
      <c r="B65" s="65" t="s">
        <v>371</v>
      </c>
      <c r="C65" s="2" t="s">
        <v>11</v>
      </c>
      <c r="D65" s="2"/>
      <c r="E65" s="2"/>
      <c r="F65" s="2"/>
      <c r="G65" s="2" t="s">
        <v>11</v>
      </c>
      <c r="H65" s="2"/>
      <c r="I65" s="2"/>
      <c r="J65" s="59">
        <f>(Tabla1[[#This Row],[Nunca (0)                       ]]+Tabla1[[#This Row],[Nunca (0) ]]+Tabla1[[#This Row],[Nunca (0)  ]]+Tabla1[[#This Row],[Nunca (0)   ]]+Tabla1[[#This Row],[Nunca (0)    ]]+Tabla1[[#This Row],[Nunca (0)      ]]+Tabla1[[#This Row],[Nunca (0)       ]]+Tabla1[[#This Row],[Nunca (0)        ]])</f>
        <v>0</v>
      </c>
      <c r="K65" s="59">
        <f>(Tabla1[[#This Row],[En pocos casos (1)                       ]]+Tabla1[[#This Row],[En pocos casos (1) ]]+Tabla1[[#This Row],[En pocos casos (1)  ]]+Tabla1[[#This Row],[En pocos casos (1)   ]]+Tabla1[[#This Row],[En pocos casos (1)    ]]+Tabla1[[#This Row],[En pocos casos (1)      ]]+Tabla1[[#This Row],[En pocos casos (1)       ]]+Tabla1[[#This Row],[En pocos casos (1)        ]])</f>
        <v>0</v>
      </c>
      <c r="L65" s="59">
        <f>(Tabla1[[#This Row],[En la mayoria de casos (2)                                  ]]+Tabla1[[#This Row],[En la mayoria de casos (2) ]]+Tabla1[[#This Row],[En la mayoria de casos (2)  ]]+Tabla1[[#This Row],[En la mayoria de casos (2)   ]]+Tabla1[[#This Row],[En la mayoria de casos (2)    ]]+Tabla1[[#This Row],[En la mayoria de casos (2)      ]]+Tabla1[[#This Row],[En la mayoria de casos (2)       ]]+Tabla1[[#This Row],[En la mayoria de casos (2)        ]])</f>
        <v>0</v>
      </c>
      <c r="M65" s="59">
        <f>(Tabla1[[#This Row],[Siempre (3)                     ]]+Tabla1[[#This Row],[Siempre (3) ]]+Tabla1[[#This Row],[Siempre (3)  ]]+Tabla1[[#This Row],[Siempre (3)   ]]+Tabla1[[#This Row],[Siempre (3)    ]]+Tabla1[[#This Row],[Siempre (3)      ]]+Tabla1[[#This Row],[Siempre (3)       ]]+Tabla1[[#This Row],[Siempre (3)        ]])</f>
        <v>24</v>
      </c>
      <c r="N65" s="2" t="s">
        <v>11</v>
      </c>
      <c r="O65" s="2"/>
      <c r="P65" s="2"/>
      <c r="Q65" s="2"/>
      <c r="R65" s="59">
        <v>3</v>
      </c>
      <c r="S65" s="2" t="s">
        <v>11</v>
      </c>
      <c r="T65" s="2"/>
      <c r="U65" s="2"/>
      <c r="V65" s="2"/>
      <c r="W65" s="2">
        <v>3</v>
      </c>
      <c r="X65" s="2" t="s">
        <v>11</v>
      </c>
      <c r="Y65" s="2"/>
      <c r="Z65" s="2"/>
      <c r="AA65" s="2"/>
      <c r="AB65" s="2">
        <v>3</v>
      </c>
      <c r="AC65" s="2" t="s">
        <v>11</v>
      </c>
      <c r="AD65" s="2"/>
      <c r="AE65" s="2"/>
      <c r="AF65" s="2"/>
      <c r="AG65" s="2">
        <v>3</v>
      </c>
      <c r="AH65" s="2" t="s">
        <v>11</v>
      </c>
      <c r="AI65" s="2"/>
      <c r="AJ65" s="2"/>
      <c r="AK65" s="2"/>
      <c r="AL65" s="2">
        <v>3</v>
      </c>
      <c r="AM65" s="2" t="s">
        <v>11</v>
      </c>
      <c r="AN65" s="2"/>
      <c r="AO65" s="2"/>
      <c r="AP65" s="2"/>
      <c r="AQ65" s="2">
        <v>3</v>
      </c>
      <c r="AR65" s="2" t="s">
        <v>11</v>
      </c>
      <c r="AS65" s="2"/>
      <c r="AT65" s="2"/>
      <c r="AU65" s="2"/>
      <c r="AV65" s="2">
        <v>3</v>
      </c>
      <c r="AW65" s="2" t="s">
        <v>11</v>
      </c>
      <c r="AX65" s="2"/>
      <c r="AY65" s="2"/>
      <c r="AZ65" s="2"/>
      <c r="BA65" s="59">
        <v>3</v>
      </c>
    </row>
    <row r="66" spans="1:53" ht="27" x14ac:dyDescent="0.25">
      <c r="A66" s="64">
        <v>122</v>
      </c>
      <c r="B66" s="73" t="s">
        <v>372</v>
      </c>
      <c r="C66" s="2" t="s">
        <v>11</v>
      </c>
      <c r="D66" s="2"/>
      <c r="E66" s="2"/>
      <c r="F66" s="2"/>
      <c r="G66" s="2"/>
      <c r="H66" s="2"/>
      <c r="I66" s="2"/>
      <c r="J66" s="59">
        <f>(Tabla1[[#This Row],[Nunca (0)                       ]]+Tabla1[[#This Row],[Nunca (0) ]]+Tabla1[[#This Row],[Nunca (0)  ]]+Tabla1[[#This Row],[Nunca (0)   ]]+Tabla1[[#This Row],[Nunca (0)    ]]+Tabla1[[#This Row],[Nunca (0)      ]]+Tabla1[[#This Row],[Nunca (0)       ]]+Tabla1[[#This Row],[Nunca (0)        ]])</f>
        <v>0</v>
      </c>
      <c r="K66" s="59">
        <f>(Tabla1[[#This Row],[En pocos casos (1)                       ]]+Tabla1[[#This Row],[En pocos casos (1) ]]+Tabla1[[#This Row],[En pocos casos (1)  ]]+Tabla1[[#This Row],[En pocos casos (1)   ]]+Tabla1[[#This Row],[En pocos casos (1)    ]]+Tabla1[[#This Row],[En pocos casos (1)      ]]+Tabla1[[#This Row],[En pocos casos (1)       ]]+Tabla1[[#This Row],[En pocos casos (1)        ]])</f>
        <v>0</v>
      </c>
      <c r="L66" s="59">
        <f>(Tabla1[[#This Row],[En la mayoria de casos (2)                                  ]]+Tabla1[[#This Row],[En la mayoria de casos (2) ]]+Tabla1[[#This Row],[En la mayoria de casos (2)  ]]+Tabla1[[#This Row],[En la mayoria de casos (2)   ]]+Tabla1[[#This Row],[En la mayoria de casos (2)    ]]+Tabla1[[#This Row],[En la mayoria de casos (2)      ]]+Tabla1[[#This Row],[En la mayoria de casos (2)       ]]+Tabla1[[#This Row],[En la mayoria de casos (2)        ]])</f>
        <v>4</v>
      </c>
      <c r="M66" s="59">
        <f>(Tabla1[[#This Row],[Siempre (3)                     ]]+Tabla1[[#This Row],[Siempre (3) ]]+Tabla1[[#This Row],[Siempre (3)  ]]+Tabla1[[#This Row],[Siempre (3)   ]]+Tabla1[[#This Row],[Siempre (3)    ]]+Tabla1[[#This Row],[Siempre (3)      ]]+Tabla1[[#This Row],[Siempre (3)       ]]+Tabla1[[#This Row],[Siempre (3)        ]])</f>
        <v>15</v>
      </c>
      <c r="N66" s="2" t="s">
        <v>11</v>
      </c>
      <c r="O66" s="162"/>
      <c r="P66" s="162"/>
      <c r="Q66" s="162"/>
      <c r="R66" s="163"/>
      <c r="S66" s="2" t="s">
        <v>11</v>
      </c>
      <c r="T66" s="2"/>
      <c r="U66" s="2"/>
      <c r="V66" s="2"/>
      <c r="W66" s="2">
        <v>3</v>
      </c>
      <c r="X66" s="2" t="s">
        <v>11</v>
      </c>
      <c r="Y66" s="2"/>
      <c r="Z66" s="2"/>
      <c r="AA66" s="2">
        <v>2</v>
      </c>
      <c r="AB66" s="2"/>
      <c r="AC66" s="2" t="s">
        <v>11</v>
      </c>
      <c r="AD66" s="2"/>
      <c r="AE66" s="2"/>
      <c r="AF66" s="2">
        <v>2</v>
      </c>
      <c r="AG66" s="2"/>
      <c r="AH66" s="2" t="s">
        <v>11</v>
      </c>
      <c r="AI66" s="2"/>
      <c r="AJ66" s="2"/>
      <c r="AK66" s="2"/>
      <c r="AL66" s="2">
        <v>3</v>
      </c>
      <c r="AM66" s="2" t="s">
        <v>11</v>
      </c>
      <c r="AN66" s="2"/>
      <c r="AO66" s="2"/>
      <c r="AP66" s="2"/>
      <c r="AQ66" s="2">
        <v>3</v>
      </c>
      <c r="AR66" s="2" t="s">
        <v>11</v>
      </c>
      <c r="AS66" s="2"/>
      <c r="AT66" s="2"/>
      <c r="AU66" s="2"/>
      <c r="AV66" s="2">
        <v>3</v>
      </c>
      <c r="AW66" s="2" t="s">
        <v>11</v>
      </c>
      <c r="AX66" s="2"/>
      <c r="AY66" s="2"/>
      <c r="AZ66" s="2"/>
      <c r="BA66" s="59">
        <v>3</v>
      </c>
    </row>
  </sheetData>
  <dataConsolidate topLabels="1">
    <dataRefs count="1">
      <dataRef ref="A1:J152" sheet="Autoevaluación OPM3 Español"/>
    </dataRefs>
  </dataConsolidate>
  <pageMargins left="0.7" right="0.7" top="0.75" bottom="0.75" header="0.3" footer="0.3"/>
  <pageSetup orientation="portrait" r:id="rId1"/>
  <legacyDrawing r:id="rId2"/>
  <tableParts count="1">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0" tint="-0.249977111117893"/>
  </sheetPr>
  <dimension ref="B2:AJ87"/>
  <sheetViews>
    <sheetView showGridLines="0" topLeftCell="A40" zoomScale="40" zoomScaleNormal="40" workbookViewId="0">
      <selection activeCell="E55" sqref="E55"/>
    </sheetView>
  </sheetViews>
  <sheetFormatPr baseColWidth="10" defaultColWidth="11.42578125" defaultRowHeight="14.25" x14ac:dyDescent="0.2"/>
  <cols>
    <col min="1" max="1" width="11.42578125" style="93"/>
    <col min="2" max="2" width="2.5703125" style="93" customWidth="1"/>
    <col min="3" max="3" width="36.28515625" style="93" bestFit="1" customWidth="1"/>
    <col min="4" max="4" width="23" style="93" bestFit="1" customWidth="1"/>
    <col min="5" max="5" width="36.28515625" style="93" bestFit="1" customWidth="1"/>
    <col min="6" max="7" width="24.28515625" style="93" bestFit="1" customWidth="1"/>
    <col min="8" max="8" width="28.85546875" style="93" customWidth="1"/>
    <col min="9" max="9" width="66.28515625" style="93" customWidth="1"/>
    <col min="10" max="10" width="64.5703125" style="93" bestFit="1" customWidth="1"/>
    <col min="11" max="11" width="3.28515625" style="93" customWidth="1"/>
    <col min="12" max="22" width="3.7109375" style="93" customWidth="1"/>
    <col min="23" max="23" width="77.7109375" style="93" customWidth="1"/>
    <col min="24" max="24" width="3.7109375" style="93" customWidth="1"/>
    <col min="25" max="25" width="89.7109375" style="93" customWidth="1"/>
    <col min="26" max="26" width="3.7109375" style="93" customWidth="1"/>
    <col min="27" max="27" width="97.140625" style="93" customWidth="1"/>
    <col min="28" max="28" width="3.7109375" style="93" customWidth="1"/>
    <col min="29" max="29" width="69.5703125" style="93" customWidth="1"/>
    <col min="30" max="32" width="3.7109375" style="93" customWidth="1"/>
    <col min="33" max="33" width="74.5703125" style="93" customWidth="1"/>
    <col min="34" max="34" width="47.140625" style="93" customWidth="1"/>
    <col min="35" max="45" width="3.7109375" style="93" customWidth="1"/>
    <col min="46" max="46" width="54.5703125" style="93" bestFit="1" customWidth="1"/>
    <col min="47" max="47" width="32.28515625" style="93" bestFit="1" customWidth="1"/>
    <col min="48" max="16384" width="11.42578125" style="93"/>
  </cols>
  <sheetData>
    <row r="2" spans="2:36" ht="30" x14ac:dyDescent="0.4">
      <c r="B2" s="248" t="s">
        <v>373</v>
      </c>
      <c r="C2" s="248"/>
      <c r="D2" s="248"/>
      <c r="E2" s="248"/>
      <c r="F2" s="248"/>
      <c r="G2" s="248"/>
      <c r="H2" s="248"/>
      <c r="I2" s="248"/>
      <c r="J2" s="248"/>
      <c r="K2" s="248"/>
      <c r="L2" s="248"/>
      <c r="M2" s="248"/>
      <c r="N2" s="248"/>
      <c r="O2" s="248"/>
      <c r="P2" s="248"/>
      <c r="Q2" s="248"/>
      <c r="R2" s="248"/>
      <c r="S2" s="248"/>
      <c r="T2" s="248"/>
      <c r="U2" s="248"/>
      <c r="V2" s="248"/>
      <c r="W2" s="248"/>
      <c r="X2" s="248"/>
      <c r="Y2" s="248"/>
      <c r="Z2" s="248"/>
      <c r="AA2" s="248"/>
      <c r="AB2" s="248"/>
      <c r="AC2" s="248"/>
      <c r="AD2" s="248"/>
      <c r="AE2" s="248"/>
      <c r="AF2" s="248"/>
      <c r="AG2" s="248"/>
      <c r="AH2" s="248"/>
      <c r="AI2" s="248"/>
      <c r="AJ2" s="248"/>
    </row>
    <row r="3" spans="2:36" ht="30" x14ac:dyDescent="0.4">
      <c r="B3" s="244" t="s">
        <v>374</v>
      </c>
      <c r="C3" s="245"/>
      <c r="D3" s="245"/>
      <c r="E3" s="245"/>
      <c r="F3" s="245"/>
      <c r="G3" s="245"/>
      <c r="H3" s="245"/>
      <c r="I3" s="245"/>
      <c r="J3" s="245"/>
      <c r="K3" s="245"/>
      <c r="L3" s="247" t="s">
        <v>224</v>
      </c>
      <c r="M3" s="247"/>
      <c r="N3" s="247"/>
      <c r="O3" s="247"/>
      <c r="P3" s="247"/>
      <c r="Q3" s="247"/>
      <c r="R3" s="247"/>
      <c r="S3" s="247"/>
      <c r="T3" s="247"/>
      <c r="U3" s="247"/>
      <c r="V3" s="247"/>
      <c r="W3" s="247"/>
      <c r="X3" s="247"/>
      <c r="Y3" s="247"/>
      <c r="Z3" s="247"/>
      <c r="AA3" s="247"/>
      <c r="AB3" s="247"/>
      <c r="AC3" s="247"/>
      <c r="AD3" s="247"/>
      <c r="AE3" s="247"/>
      <c r="AF3" s="247"/>
      <c r="AG3" s="247"/>
      <c r="AH3" s="247"/>
      <c r="AI3" s="247"/>
      <c r="AJ3" s="247"/>
    </row>
    <row r="4" spans="2:36" x14ac:dyDescent="0.2">
      <c r="B4" s="129"/>
      <c r="L4" s="129"/>
      <c r="AJ4" s="130"/>
    </row>
    <row r="5" spans="2:36" x14ac:dyDescent="0.2">
      <c r="B5" s="129"/>
      <c r="L5" s="129"/>
      <c r="AJ5" s="130"/>
    </row>
    <row r="6" spans="2:36" ht="63.75" customHeight="1" x14ac:dyDescent="0.2">
      <c r="B6" s="129"/>
      <c r="C6" s="140" t="s">
        <v>375</v>
      </c>
      <c r="D6" s="140" t="s">
        <v>376</v>
      </c>
      <c r="E6" s="141" t="s">
        <v>377</v>
      </c>
      <c r="F6" s="141" t="s">
        <v>378</v>
      </c>
      <c r="G6" s="140" t="s">
        <v>379</v>
      </c>
      <c r="H6" s="140" t="s">
        <v>380</v>
      </c>
      <c r="I6" s="141" t="s">
        <v>381</v>
      </c>
      <c r="L6" s="129"/>
      <c r="AJ6" s="130"/>
    </row>
    <row r="7" spans="2:36" ht="23.25" x14ac:dyDescent="0.2">
      <c r="B7" s="129"/>
      <c r="C7" s="249" t="s">
        <v>2</v>
      </c>
      <c r="D7" s="143" t="s">
        <v>5</v>
      </c>
      <c r="E7" s="144">
        <f>H7/G7</f>
        <v>0.60398860398860399</v>
      </c>
      <c r="F7" s="144">
        <v>1</v>
      </c>
      <c r="G7" s="145">
        <f>COUNTIFS(Tabla1[Estandarizar],"x")*3*9</f>
        <v>351</v>
      </c>
      <c r="H7" s="145">
        <f>SUMIFS(Tabla1[Nunca (0)          ],Tabla1[Estandarizar],"X")+SUMIFS(Tabla1[En pocos casos (1)          ],Tabla1[Estandarizar],"X")+SUMIFS(Tabla1[En la mayoria de casos (2)          ],Tabla1[Estandarizar],"X")+SUMIFS(Tabla1[Siempre (3)          ],Tabla1[Estandarizar],"X")</f>
        <v>212</v>
      </c>
      <c r="I7" s="145" t="str">
        <f>IF(AND(E7&gt;=0,E7&lt;=0.17),"Muy baja",IF(AND(E7&gt;0.17,E7&lt;=0.33),"Baja",IF(AND(E7&gt;0.33,E7&lt;=0.5),"Intermedia Baja",IF(AND(E7&gt;0.5,E7&lt;=0.66),"Intermedia alta",IF(AND(E7&gt;0.66,E7&lt;=0.83),"Alta",IF(AND(E7&gt;0.83,E7&lt;=1),"Muy alta"))))))</f>
        <v>Intermedia alta</v>
      </c>
      <c r="L7" s="129"/>
      <c r="AJ7" s="130"/>
    </row>
    <row r="8" spans="2:36" ht="23.25" x14ac:dyDescent="0.2">
      <c r="B8" s="129"/>
      <c r="C8" s="249"/>
      <c r="D8" s="143" t="s">
        <v>6</v>
      </c>
      <c r="E8" s="144">
        <f>H8/G8</f>
        <v>0.64074074074074072</v>
      </c>
      <c r="F8" s="144">
        <v>1</v>
      </c>
      <c r="G8" s="145">
        <f>COUNTIFS(Tabla1[Medir],"x")*3*9</f>
        <v>270</v>
      </c>
      <c r="H8" s="145">
        <f>SUMIFS(Tabla1[Nunca (0)          ],Tabla1[Medir],"X")+SUMIFS(Tabla1[En pocos casos (1)          ],Tabla1[Medir],"X")+SUMIFS(Tabla1[En la mayoria de casos (2)          ],Tabla1[Medir],"X")+SUMIFS(Tabla1[Siempre (3)          ],Tabla1[Medir],"X")</f>
        <v>173</v>
      </c>
      <c r="I8" s="145" t="str">
        <f>IF(AND(E8&gt;=0,E8&lt;=0.17),"Muy baja",IF(AND(E8&gt;0.17,E8&lt;=0.33),"Baja",IF(AND(E8&gt;0.33,E8&lt;=0.5),"Intermedia Baja",IF(AND(E8&gt;0.5,E8&lt;=0.66),"Intermedia alta",IF(AND(E8&gt;0.66,E8&lt;=0.83),"Alta",IF(AND(E8&gt;0.83,E8&lt;=1),"Muy alta"))))))</f>
        <v>Intermedia alta</v>
      </c>
      <c r="L8" s="129"/>
      <c r="AJ8" s="130"/>
    </row>
    <row r="9" spans="2:36" ht="23.25" x14ac:dyDescent="0.2">
      <c r="B9" s="129"/>
      <c r="C9" s="249"/>
      <c r="D9" s="143" t="s">
        <v>7</v>
      </c>
      <c r="E9" s="144">
        <f>H9/G9</f>
        <v>0.64814814814814814</v>
      </c>
      <c r="F9" s="144">
        <v>1</v>
      </c>
      <c r="G9" s="145">
        <f>COUNTIFS(Tabla1[Controlar],"x")*3*9</f>
        <v>216</v>
      </c>
      <c r="H9" s="145">
        <f>SUMIFS(Tabla1[Nunca (0)          ],Tabla1[Controlar],"X")+SUMIFS(Tabla1[En pocos casos (1)          ],Tabla1[Controlar],"X")+SUMIFS(Tabla1[En la mayoria de casos (2)          ],Tabla1[Controlar],"X")+SUMIFS(Tabla1[Siempre (3)          ],Tabla1[Controlar],"X")</f>
        <v>140</v>
      </c>
      <c r="I9" s="145" t="str">
        <f>IF(AND(E9&gt;=0,E9&lt;=0.17),"Muy baja",IF(AND(E9&gt;0.17,E9&lt;=0.33),"Baja",IF(AND(E9&gt;0.33,E9&lt;=0.5),"Intermedia Baja",IF(AND(E9&gt;0.5,E9&lt;=0.66),"Intermedia alta",IF(AND(E9&gt;0.66,E9&lt;=0.83),"Alta",IF(AND(E9&gt;0.83,E9&lt;=1),"Muy alta"))))))</f>
        <v>Intermedia alta</v>
      </c>
      <c r="L9" s="129"/>
      <c r="AJ9" s="130"/>
    </row>
    <row r="10" spans="2:36" ht="23.25" x14ac:dyDescent="0.2">
      <c r="B10" s="129"/>
      <c r="C10" s="249"/>
      <c r="D10" s="143" t="s">
        <v>8</v>
      </c>
      <c r="E10" s="144">
        <f>H10/G10</f>
        <v>0.62962962962962965</v>
      </c>
      <c r="F10" s="144">
        <v>1</v>
      </c>
      <c r="G10" s="145">
        <f>COUNTIFS(Tabla1[Mejorar],"x")*3*9</f>
        <v>243</v>
      </c>
      <c r="H10" s="145">
        <f>SUMIFS(Tabla1[Nunca (0)          ],Tabla1[Mejorar],"X")+SUMIFS(Tabla1[En pocos casos (1)          ],Tabla1[Mejorar],"X")+SUMIFS(Tabla1[En la mayoria de casos (2)          ],Tabla1[Mejorar],"X")+SUMIFS(Tabla1[Siempre (3)          ],Tabla1[Mejorar],"X")</f>
        <v>153</v>
      </c>
      <c r="I10" s="145" t="str">
        <f>IF(AND(E10&gt;=0,E10&lt;=0.17),"Muy baja",IF(AND(E10&gt;0.17,E10&lt;=0.33),"Baja",IF(AND(E10&gt;0.33,E10&lt;=0.5),"Intermedia Baja",IF(AND(E10&gt;0.5,E10&lt;=0.66),"Intermedia alta",IF(AND(E10&gt;0.66,E10&lt;=0.83),"Alta",IF(AND(E10&gt;0.83,E10&lt;=1),"Muy alta"))))))</f>
        <v>Intermedia alta</v>
      </c>
      <c r="L10" s="129"/>
      <c r="AJ10" s="130"/>
    </row>
    <row r="11" spans="2:36" ht="23.25" x14ac:dyDescent="0.35">
      <c r="B11" s="129"/>
      <c r="C11" s="117"/>
      <c r="D11" s="117"/>
      <c r="E11" s="117"/>
      <c r="F11" s="117"/>
      <c r="G11" s="117"/>
      <c r="H11" s="117"/>
      <c r="I11" s="117"/>
      <c r="L11" s="129"/>
      <c r="AJ11" s="130"/>
    </row>
    <row r="12" spans="2:36" ht="23.25" x14ac:dyDescent="0.35">
      <c r="B12" s="129"/>
      <c r="C12" s="117"/>
      <c r="D12" s="117"/>
      <c r="E12" s="117"/>
      <c r="F12" s="117"/>
      <c r="G12" s="117"/>
      <c r="H12" s="117"/>
      <c r="I12" s="117"/>
      <c r="L12" s="129"/>
      <c r="AJ12" s="130"/>
    </row>
    <row r="13" spans="2:36" ht="23.25" x14ac:dyDescent="0.35">
      <c r="B13" s="129"/>
      <c r="C13" s="117"/>
      <c r="D13" s="117"/>
      <c r="E13" s="117"/>
      <c r="F13" s="117"/>
      <c r="G13" s="117"/>
      <c r="H13" s="117"/>
      <c r="I13" s="117"/>
      <c r="L13" s="129"/>
      <c r="AJ13" s="130"/>
    </row>
    <row r="14" spans="2:36" ht="116.25" x14ac:dyDescent="0.35">
      <c r="B14" s="129"/>
      <c r="C14" s="140" t="s">
        <v>375</v>
      </c>
      <c r="D14" s="141" t="s">
        <v>377</v>
      </c>
      <c r="E14" s="141" t="s">
        <v>378</v>
      </c>
      <c r="F14" s="140" t="s">
        <v>379</v>
      </c>
      <c r="G14" s="140" t="s">
        <v>380</v>
      </c>
      <c r="H14" s="141" t="s">
        <v>381</v>
      </c>
      <c r="I14" s="117"/>
      <c r="L14" s="129"/>
      <c r="AJ14" s="130"/>
    </row>
    <row r="15" spans="2:36" ht="23.25" x14ac:dyDescent="0.35">
      <c r="B15" s="129"/>
      <c r="C15" s="142" t="s">
        <v>2</v>
      </c>
      <c r="D15" s="144">
        <f>G15/F15</f>
        <v>0.4825174825174825</v>
      </c>
      <c r="E15" s="144">
        <v>1</v>
      </c>
      <c r="F15" s="145">
        <f>COUNTIFS(Tabla1[Proyectos],"x")*3*11</f>
        <v>2145</v>
      </c>
      <c r="G15" s="145">
        <f>SUMIFS(Tabla1[Nunca (0)          ],Tabla1[Proyectos],"X")+SUMIFS(Tabla1[En pocos casos (1)          ],Tabla1[Proyectos],"X")+SUMIFS(Tabla1[En la mayoria de casos (2)          ],Tabla1[Proyectos],"X")+SUMIFS(Tabla1[Siempre (3)          ],Tabla1[Proyectos],"X")</f>
        <v>1035</v>
      </c>
      <c r="H15" s="145" t="str">
        <f>IF(AND(D15&gt;=0,D15&lt;=0.17),"Muy baja",IF(AND(D15&gt;0.17,D15&lt;=0.33),"Baja",IF(AND(D15&gt;0.33,D15&lt;=0.5),"Intermedia Baja",IF(AND(D15&gt;0.5,D15&lt;=0.66),"Intermedia alta",IF(AND(D15&gt;0.66,D15&lt;=0.83),"Alta",IF(AND(D15&gt;0.83,D15&lt;=1),"Muy alta"))))))</f>
        <v>Intermedia Baja</v>
      </c>
      <c r="I15" s="117"/>
      <c r="L15" s="129"/>
      <c r="AJ15" s="130"/>
    </row>
    <row r="16" spans="2:36" x14ac:dyDescent="0.2">
      <c r="B16" s="129"/>
      <c r="L16" s="129"/>
      <c r="AJ16" s="130"/>
    </row>
    <row r="17" spans="2:36" x14ac:dyDescent="0.2">
      <c r="B17" s="129"/>
      <c r="L17" s="129"/>
      <c r="AJ17" s="130"/>
    </row>
    <row r="18" spans="2:36" x14ac:dyDescent="0.2">
      <c r="B18" s="129"/>
      <c r="L18" s="129"/>
      <c r="AJ18" s="130"/>
    </row>
    <row r="19" spans="2:36" x14ac:dyDescent="0.2">
      <c r="B19" s="129"/>
      <c r="L19" s="129"/>
      <c r="AJ19" s="130"/>
    </row>
    <row r="20" spans="2:36" x14ac:dyDescent="0.2">
      <c r="B20" s="129"/>
      <c r="L20" s="129"/>
      <c r="AJ20" s="130"/>
    </row>
    <row r="21" spans="2:36" x14ac:dyDescent="0.2">
      <c r="B21" s="129"/>
      <c r="L21" s="129"/>
      <c r="AJ21" s="130"/>
    </row>
    <row r="22" spans="2:36" x14ac:dyDescent="0.2">
      <c r="B22" s="129"/>
      <c r="L22" s="129"/>
      <c r="AJ22" s="130"/>
    </row>
    <row r="23" spans="2:36" x14ac:dyDescent="0.2">
      <c r="B23" s="129"/>
      <c r="L23" s="129"/>
      <c r="AJ23" s="130"/>
    </row>
    <row r="24" spans="2:36" x14ac:dyDescent="0.2">
      <c r="B24" s="129"/>
      <c r="L24" s="129"/>
      <c r="AJ24" s="130"/>
    </row>
    <row r="25" spans="2:36" x14ac:dyDescent="0.2">
      <c r="B25" s="129"/>
      <c r="L25" s="129"/>
      <c r="AJ25" s="130"/>
    </row>
    <row r="26" spans="2:36" x14ac:dyDescent="0.2">
      <c r="B26" s="129"/>
      <c r="L26" s="129"/>
      <c r="AJ26" s="130"/>
    </row>
    <row r="27" spans="2:36" x14ac:dyDescent="0.2">
      <c r="B27" s="129"/>
      <c r="L27" s="129"/>
      <c r="AJ27" s="130"/>
    </row>
    <row r="28" spans="2:36" x14ac:dyDescent="0.2">
      <c r="B28" s="129"/>
      <c r="L28" s="129"/>
      <c r="AJ28" s="130"/>
    </row>
    <row r="29" spans="2:36" x14ac:dyDescent="0.2">
      <c r="B29" s="129"/>
      <c r="L29" s="129"/>
      <c r="AJ29" s="130"/>
    </row>
    <row r="30" spans="2:36" x14ac:dyDescent="0.2">
      <c r="B30" s="129"/>
      <c r="L30" s="129"/>
      <c r="AJ30" s="130"/>
    </row>
    <row r="31" spans="2:36" x14ac:dyDescent="0.2">
      <c r="B31" s="129"/>
      <c r="L31" s="129"/>
      <c r="AJ31" s="130"/>
    </row>
    <row r="32" spans="2:36" x14ac:dyDescent="0.2">
      <c r="B32" s="129"/>
      <c r="L32" s="129"/>
      <c r="AJ32" s="130"/>
    </row>
    <row r="33" spans="2:36" x14ac:dyDescent="0.2">
      <c r="B33" s="129"/>
      <c r="L33" s="129"/>
      <c r="AJ33" s="130"/>
    </row>
    <row r="34" spans="2:36" x14ac:dyDescent="0.2">
      <c r="B34" s="129"/>
      <c r="L34" s="129"/>
      <c r="AJ34" s="130"/>
    </row>
    <row r="35" spans="2:36" x14ac:dyDescent="0.2">
      <c r="B35" s="129"/>
      <c r="L35" s="129"/>
      <c r="AJ35" s="130"/>
    </row>
    <row r="36" spans="2:36" x14ac:dyDescent="0.2">
      <c r="B36" s="129"/>
      <c r="L36" s="129"/>
      <c r="AJ36" s="130"/>
    </row>
    <row r="37" spans="2:36" x14ac:dyDescent="0.2">
      <c r="B37" s="129"/>
      <c r="L37" s="129"/>
      <c r="AJ37" s="130"/>
    </row>
    <row r="38" spans="2:36" x14ac:dyDescent="0.2">
      <c r="B38" s="129"/>
      <c r="L38" s="129"/>
      <c r="AJ38" s="130"/>
    </row>
    <row r="39" spans="2:36" x14ac:dyDescent="0.2">
      <c r="B39" s="129"/>
      <c r="L39" s="129"/>
      <c r="AJ39" s="130"/>
    </row>
    <row r="40" spans="2:36" x14ac:dyDescent="0.2">
      <c r="B40" s="131"/>
      <c r="C40" s="132"/>
      <c r="D40" s="132"/>
      <c r="E40" s="132"/>
      <c r="F40" s="132"/>
      <c r="G40" s="132"/>
      <c r="H40" s="132"/>
      <c r="I40" s="132"/>
      <c r="J40" s="132"/>
      <c r="K40" s="132"/>
      <c r="L40" s="131"/>
      <c r="M40" s="132"/>
      <c r="N40" s="132"/>
      <c r="O40" s="132"/>
      <c r="P40" s="132"/>
      <c r="Q40" s="132"/>
      <c r="R40" s="132"/>
      <c r="S40" s="132"/>
      <c r="T40" s="132"/>
      <c r="U40" s="132"/>
      <c r="V40" s="132"/>
      <c r="W40" s="132"/>
      <c r="X40" s="132"/>
      <c r="Y40" s="132"/>
      <c r="Z40" s="132"/>
      <c r="AA40" s="132"/>
      <c r="AB40" s="132"/>
      <c r="AC40" s="132"/>
      <c r="AD40" s="132"/>
      <c r="AE40" s="132"/>
      <c r="AF40" s="132"/>
      <c r="AG40" s="132"/>
      <c r="AH40" s="132"/>
      <c r="AI40" s="132"/>
      <c r="AJ40" s="133"/>
    </row>
    <row r="41" spans="2:36" ht="30" x14ac:dyDescent="0.4">
      <c r="B41" s="244" t="s">
        <v>382</v>
      </c>
      <c r="C41" s="245"/>
      <c r="D41" s="245"/>
      <c r="E41" s="245"/>
      <c r="F41" s="245"/>
      <c r="G41" s="245"/>
      <c r="H41" s="245"/>
      <c r="I41" s="245"/>
      <c r="J41" s="245"/>
      <c r="K41" s="246"/>
      <c r="L41" s="247" t="s">
        <v>224</v>
      </c>
      <c r="M41" s="247"/>
      <c r="N41" s="247"/>
      <c r="O41" s="247"/>
      <c r="P41" s="247"/>
      <c r="Q41" s="247"/>
      <c r="R41" s="247"/>
      <c r="S41" s="247"/>
      <c r="T41" s="247"/>
      <c r="U41" s="247"/>
      <c r="V41" s="247"/>
      <c r="W41" s="247"/>
      <c r="X41" s="247"/>
      <c r="Y41" s="247"/>
      <c r="Z41" s="247"/>
      <c r="AA41" s="247"/>
      <c r="AB41" s="247"/>
      <c r="AC41" s="247"/>
      <c r="AD41" s="247"/>
      <c r="AE41" s="247"/>
      <c r="AF41" s="247"/>
      <c r="AG41" s="247"/>
      <c r="AH41" s="247"/>
      <c r="AI41" s="247"/>
      <c r="AJ41" s="247"/>
    </row>
    <row r="42" spans="2:36" x14ac:dyDescent="0.2">
      <c r="B42" s="129"/>
      <c r="K42" s="130"/>
      <c r="L42" s="129"/>
      <c r="AJ42" s="130"/>
    </row>
    <row r="43" spans="2:36" x14ac:dyDescent="0.2">
      <c r="B43" s="129"/>
      <c r="C43" s="132"/>
      <c r="D43" s="132"/>
      <c r="E43" s="132"/>
      <c r="F43" s="132"/>
      <c r="G43" s="132"/>
      <c r="H43" s="132"/>
      <c r="I43" s="132"/>
      <c r="K43" s="130"/>
      <c r="L43" s="129"/>
      <c r="AJ43" s="130"/>
    </row>
    <row r="44" spans="2:36" ht="23.25" x14ac:dyDescent="0.35">
      <c r="B44" s="129"/>
      <c r="C44" s="251" t="s">
        <v>383</v>
      </c>
      <c r="D44" s="251"/>
      <c r="E44" s="251"/>
      <c r="F44" s="251"/>
      <c r="G44" s="251"/>
      <c r="H44" s="251"/>
      <c r="I44" s="251"/>
      <c r="J44" s="117"/>
      <c r="K44" s="130"/>
      <c r="L44" s="129"/>
      <c r="AJ44" s="130"/>
    </row>
    <row r="45" spans="2:36" ht="23.25" x14ac:dyDescent="0.35">
      <c r="B45" s="129"/>
      <c r="C45" s="252" t="s">
        <v>384</v>
      </c>
      <c r="D45" s="252"/>
      <c r="E45" s="252"/>
      <c r="F45" s="252"/>
      <c r="G45" s="252"/>
      <c r="H45" s="252"/>
      <c r="I45" s="252"/>
      <c r="J45" s="117"/>
      <c r="K45" s="130"/>
      <c r="L45" s="129"/>
      <c r="AJ45" s="130"/>
    </row>
    <row r="46" spans="2:36" ht="44.25" customHeight="1" x14ac:dyDescent="0.2">
      <c r="B46" s="129"/>
      <c r="C46" s="141" t="s">
        <v>242</v>
      </c>
      <c r="D46" s="141" t="s">
        <v>376</v>
      </c>
      <c r="E46" s="141" t="s">
        <v>385</v>
      </c>
      <c r="F46" s="141" t="s">
        <v>386</v>
      </c>
      <c r="G46" s="141" t="s">
        <v>259</v>
      </c>
      <c r="H46" s="141" t="s">
        <v>387</v>
      </c>
      <c r="I46" s="141" t="s">
        <v>381</v>
      </c>
      <c r="J46" s="141" t="s">
        <v>388</v>
      </c>
      <c r="K46" s="135"/>
      <c r="L46" s="129"/>
      <c r="AJ46" s="130"/>
    </row>
    <row r="47" spans="2:36" ht="46.5" x14ac:dyDescent="0.2">
      <c r="B47" s="129"/>
      <c r="C47" s="250" t="s">
        <v>261</v>
      </c>
      <c r="D47" s="146" t="s">
        <v>260</v>
      </c>
      <c r="E47" s="147">
        <f>G47/H47</f>
        <v>0.82051282051282048</v>
      </c>
      <c r="F47" s="147">
        <v>1</v>
      </c>
      <c r="G47" s="146">
        <f>SUMIFS(Tabla1[Nunca (0)                       ],Tabla1[Estandarizar],"X")+SUMIFS(Tabla1[En pocos casos (1)                       ],Tabla1[Estandarizar],"X")+SUMIFS(Tabla1[En la mayoria de casos (2)                                  ],Tabla1[Estandarizar],"X")+SUMIFS(Tabla1[Siempre (3)                     ],Tabla1[Estandarizar],"X")+SUMIFS(Tabla1[Nunca (0) ],Tabla1[Estandarizar],"X")+SUMIFS(Tabla1[En pocos casos (1) ],Tabla1[Estandarizar],"X")+SUMIFS(Tabla1[En la mayoria de casos (2) ],Tabla1[Estandarizar],"X")+SUMIFS(Tabla1[Siempre (3) ],Tabla1[Estandarizar],"X")+SUMIFS(Tabla1[Nunca (0)  ],Tabla1[Estandarizar],"X")+SUMIFS(Tabla1[En pocos casos (1)  ],Tabla1[Estandarizar],"X")+SUMIFS(Tabla1[En la mayoria de casos (2)  ],Tabla1[Estandarizar],"X")+SUMIFS(Tabla1[Siempre (3)  ],Tabla1[Estandarizar],"X")</f>
        <v>96</v>
      </c>
      <c r="H47" s="146">
        <f>COUNTIFS(Tabla1[Estandarizar],"x")*3*3</f>
        <v>117</v>
      </c>
      <c r="I47" s="145" t="str">
        <f>IF(AND(E47&gt;=0,E47&lt;=0.17),"Muy baja",IF(AND(E47&gt;0.17,E47&lt;=0.33),"Baja",IF(AND(E47&gt;0.33,E47&lt;=0.5),"Intermedia Baja",IF(AND(E47&gt;0.5,E47&lt;=0.66),"Intermedia alta",IF(AND(E47&gt;0.66,E47&lt;=0.83),"Alta",IF(AND(E47&gt;0.83,E47&lt;=1),"Muy alta"))))))</f>
        <v>Alta</v>
      </c>
      <c r="J47" s="145" t="str">
        <f>'Mejores practicas OPM3'!C284</f>
        <v>Directores de proyectos</v>
      </c>
      <c r="K47" s="136"/>
      <c r="L47" s="129"/>
      <c r="AJ47" s="130"/>
    </row>
    <row r="48" spans="2:36" ht="23.25" x14ac:dyDescent="0.2">
      <c r="B48" s="129"/>
      <c r="C48" s="250"/>
      <c r="D48" s="146" t="s">
        <v>240</v>
      </c>
      <c r="E48" s="147">
        <f t="shared" ref="E48:E76" si="0">G48/H48</f>
        <v>0.87777777777777777</v>
      </c>
      <c r="F48" s="144">
        <v>1</v>
      </c>
      <c r="G48" s="145">
        <f>SUMIFS(Tabla1[Nunca (0)                       ],Tabla1[Medir],"X")+SUMIFS(Tabla1[En pocos casos (1)                       ],Tabla1[Medir],"X")+SUMIFS(Tabla1[En la mayoria de casos (2)                                  ],Tabla1[Medir],"X")+SUMIFS(Tabla1[Siempre (3)                     ],Tabla1[Medir],"X")+SUMIFS(Tabla1[Nunca (0) ],Tabla1[Medir],"X")+SUMIFS(Tabla1[En pocos casos (1) ],Tabla1[Medir],"X")+SUMIFS(Tabla1[En la mayoria de casos (2) ],Tabla1[Medir],"X")+SUMIFS(Tabla1[Siempre (3) ],Tabla1[Medir],"X")+SUMIFS(Tabla1[Nunca (0)  ],Tabla1[Medir],"X")+SUMIFS(Tabla1[En pocos casos (1)  ],Tabla1[Medir],"X")+SUMIFS(Tabla1[En la mayoria de casos (2)  ],Tabla1[Medir],"X")+SUMIFS(Tabla1[Siempre (3)  ],Tabla1[Medir],"X")</f>
        <v>79</v>
      </c>
      <c r="H48" s="146">
        <f>COUNTIFS(Tabla1[Medir],"x")*3*3</f>
        <v>90</v>
      </c>
      <c r="I48" s="145" t="str">
        <f t="shared" ref="I48:I51" si="1">IF(AND(E48&gt;=0,E48&lt;=0.17),"Muy baja",IF(AND(E48&gt;0.17,E48&lt;=0.33),"Baja",IF(AND(E48&gt;0.33,E48&lt;=0.5),"Intermedia Baja",IF(AND(E48&gt;0.5,E48&lt;=0.66),"Intermedia alta",IF(AND(E48&gt;0.66,E48&lt;=0.83),"Alta",IF(AND(E48&gt;0.83,E48&lt;=1),"Muy alta"))))))</f>
        <v>Muy alta</v>
      </c>
      <c r="J48" s="145" t="str">
        <f>J47</f>
        <v>Directores de proyectos</v>
      </c>
      <c r="K48" s="136"/>
      <c r="L48" s="129"/>
      <c r="AJ48" s="130"/>
    </row>
    <row r="49" spans="2:36" ht="23.25" x14ac:dyDescent="0.2">
      <c r="B49" s="129"/>
      <c r="C49" s="250"/>
      <c r="D49" s="146" t="s">
        <v>258</v>
      </c>
      <c r="E49" s="147">
        <f t="shared" si="0"/>
        <v>0.81944444444444442</v>
      </c>
      <c r="F49" s="144">
        <v>1</v>
      </c>
      <c r="G49" s="145">
        <f>SUMIFS(Tabla1[Nunca (0)                       ],Tabla1[Controlar],"X")+SUMIFS(Tabla1[En pocos casos (1)                       ],Tabla1[Controlar],"X")+SUMIFS(Tabla1[En la mayoria de casos (2)                                  ],Tabla1[Controlar],"X")+SUMIFS(Tabla1[Siempre (3)                     ],Tabla1[Controlar],"X")+SUMIFS(Tabla1[Nunca (0) ],Tabla1[Controlar],"X")+SUMIFS(Tabla1[En pocos casos (1) ],Tabla1[Controlar],"X")+SUMIFS(Tabla1[En la mayoria de casos (2) ],Tabla1[Controlar],"X")+SUMIFS(Tabla1[Siempre (3) ],Tabla1[Controlar],"X")+SUMIFS(Tabla1[Nunca (0)  ],Tabla1[Controlar],"X")+SUMIFS(Tabla1[En pocos casos (1)  ],Tabla1[Controlar],"X")+SUMIFS(Tabla1[En la mayoria de casos (2)  ],Tabla1[Controlar],"X")+SUMIFS(Tabla1[Siempre (3)  ],Tabla1[Controlar],"X")</f>
        <v>59</v>
      </c>
      <c r="H49" s="146">
        <f>COUNTIFS(Tabla1[Controlar],"x")*3*3</f>
        <v>72</v>
      </c>
      <c r="I49" s="145" t="str">
        <f t="shared" si="1"/>
        <v>Alta</v>
      </c>
      <c r="J49" s="145" t="str">
        <f>J48</f>
        <v>Directores de proyectos</v>
      </c>
      <c r="K49" s="136"/>
      <c r="L49" s="129"/>
      <c r="AJ49" s="130"/>
    </row>
    <row r="50" spans="2:36" ht="23.25" x14ac:dyDescent="0.2">
      <c r="B50" s="129"/>
      <c r="C50" s="250"/>
      <c r="D50" s="146" t="s">
        <v>263</v>
      </c>
      <c r="E50" s="147">
        <f t="shared" si="0"/>
        <v>0.85185185185185186</v>
      </c>
      <c r="F50" s="144">
        <v>1</v>
      </c>
      <c r="G50" s="145">
        <f>SUMIFS(Tabla1[Nunca (0)                       ],Tabla1[Mejorar],"X")+SUMIFS(Tabla1[En pocos casos (1)                       ],Tabla1[Mejorar],"X")+SUMIFS(Tabla1[En la mayoria de casos (2)                                  ],Tabla1[Mejorar],"X")+SUMIFS(Tabla1[Siempre (3)                     ],Tabla1[Mejorar],"X")+SUMIFS(Tabla1[Nunca (0) ],Tabla1[Mejorar],"X")+SUMIFS(Tabla1[En pocos casos (1) ],Tabla1[Mejorar],"X")+SUMIFS(Tabla1[En la mayoria de casos (2) ],Tabla1[Mejorar],"X")+SUMIFS(Tabla1[Siempre (3) ],Tabla1[Mejorar],"X")+SUMIFS(Tabla1[Nunca (0)  ],Tabla1[Mejorar],"X")+SUMIFS(Tabla1[En pocos casos (1)  ],Tabla1[Mejorar],"X")+SUMIFS(Tabla1[En la mayoria de casos (2)  ],Tabla1[Mejorar],"X")+SUMIFS(Tabla1[Siempre (3)  ],Tabla1[Mejorar],"X")</f>
        <v>69</v>
      </c>
      <c r="H50" s="146">
        <f>COUNTIFS(Tabla1[Mejorar],"x")*3*3</f>
        <v>81</v>
      </c>
      <c r="I50" s="145" t="str">
        <f t="shared" si="1"/>
        <v>Muy alta</v>
      </c>
      <c r="J50" s="145" t="str">
        <f>J49</f>
        <v>Directores de proyectos</v>
      </c>
      <c r="K50" s="136"/>
      <c r="L50" s="129"/>
      <c r="AJ50" s="130"/>
    </row>
    <row r="51" spans="2:36" ht="23.25" x14ac:dyDescent="0.2">
      <c r="B51" s="129"/>
      <c r="C51" s="250"/>
      <c r="D51" s="146" t="s">
        <v>389</v>
      </c>
      <c r="E51" s="147">
        <f t="shared" si="0"/>
        <v>0.83418803418803422</v>
      </c>
      <c r="F51" s="144">
        <v>1</v>
      </c>
      <c r="G51" s="145">
        <f>SUMIFS(Tabla1[Nunca (0)                       ],Tabla1[Proyectos],"X")+SUMIFS(Tabla1[En pocos casos (1)                       ],Tabla1[Proyectos],"X")+SUMIFS(Tabla1[En la mayoria de casos (2)                                  ],Tabla1[Proyectos],"X")+SUMIFS(Tabla1[Siempre (3)                     ],Tabla1[Proyectos],"X")+SUMIFS(Tabla1[Nunca (0) ],Tabla1[Proyectos],"X")+SUMIFS(Tabla1[En pocos casos (1) ],Tabla1[Proyectos],"X")+SUMIFS(Tabla1[En la mayoria de casos (2) ],Tabla1[Proyectos],"X")+SUMIFS(Tabla1[Siempre (3) ],Tabla1[Proyectos],"X")+SUMIFS(Tabla1[Nunca (0)  ],Tabla1[Proyectos],"X")+SUMIFS(Tabla1[En pocos casos (1)  ],Tabla1[Proyectos],"X")+SUMIFS(Tabla1[En la mayoria de casos (2)  ],Tabla1[Proyectos],"X")+SUMIFS(Tabla1[Siempre (3)  ],Tabla1[Proyectos],"X")</f>
        <v>488</v>
      </c>
      <c r="H51" s="145">
        <f>COUNTIFS(Tabla1[Proyectos],"x")*3*3</f>
        <v>585</v>
      </c>
      <c r="I51" s="145" t="str">
        <f t="shared" si="1"/>
        <v>Muy alta</v>
      </c>
      <c r="J51" s="145" t="str">
        <f>J50</f>
        <v>Directores de proyectos</v>
      </c>
      <c r="K51" s="136"/>
      <c r="L51" s="129"/>
      <c r="AJ51" s="130"/>
    </row>
    <row r="52" spans="2:36" ht="46.5" x14ac:dyDescent="0.2">
      <c r="B52" s="129"/>
      <c r="C52" s="250" t="s">
        <v>267</v>
      </c>
      <c r="D52" s="146" t="s">
        <v>260</v>
      </c>
      <c r="E52" s="147">
        <f t="shared" si="0"/>
        <v>0.38461538461538464</v>
      </c>
      <c r="F52" s="147">
        <v>1</v>
      </c>
      <c r="G52" s="146">
        <f>SUMIFS(Tabla1[Nunca (0)   ],Tabla1[Estandarizar],"X")+SUMIFS(Tabla1[En pocos casos (1)   ],Tabla1[Estandarizar],"X")+SUMIFS(Tabla1[En la mayoria de casos (2)   ],Tabla1[Estandarizar],"X")+SUMIFS(Tabla1[Siempre (3)   ],Tabla1[Estandarizar],"X")</f>
        <v>15</v>
      </c>
      <c r="H52" s="146">
        <f>COUNTIFS(Tabla1[Estandarizar],"x")*3*1</f>
        <v>39</v>
      </c>
      <c r="I52" s="145" t="str">
        <f>IF(AND(E52&gt;=0,E52&lt;=0.17),"Muy baja",IF(AND(E52&gt;0.17,E52&lt;=0.33),"Baja",IF(AND(E52&gt;0.33,E52&lt;=0.5),"Intermedia Baja",IF(AND(E52&gt;0.5,E52&lt;=0.66),"Intermedia alta",IF(AND(E52&gt;0.66,E52&lt;=0.83),"Alta",IF(AND(E52&gt;0.83,E52&lt;=1),"Muy alta"))))))</f>
        <v>Intermedia Baja</v>
      </c>
      <c r="J52" s="145" t="str">
        <f>'Mejores practicas OPM3'!C289</f>
        <v>Líder gestión administrativas</v>
      </c>
      <c r="K52" s="136"/>
      <c r="L52" s="129"/>
      <c r="AJ52" s="130"/>
    </row>
    <row r="53" spans="2:36" ht="23.25" x14ac:dyDescent="0.2">
      <c r="B53" s="129"/>
      <c r="C53" s="250"/>
      <c r="D53" s="146" t="s">
        <v>240</v>
      </c>
      <c r="E53" s="147">
        <f t="shared" si="0"/>
        <v>0.33333333333333331</v>
      </c>
      <c r="F53" s="144">
        <v>1</v>
      </c>
      <c r="G53" s="145">
        <f>SUMIFS(Tabla1[Nunca (0)   ],Tabla1[Medir],"X")+SUMIFS(Tabla1[En pocos casos (1)   ],Tabla1[Medir],"X")+SUMIFS(Tabla1[En la mayoria de casos (2)   ],Tabla1[Medir],"X")+SUMIFS(Tabla1[Siempre (3)   ],Tabla1[Medir],"X")</f>
        <v>10</v>
      </c>
      <c r="H53" s="146">
        <f>COUNTIFS(Tabla1[Medir],"x")*3*1</f>
        <v>30</v>
      </c>
      <c r="I53" s="145" t="str">
        <f t="shared" ref="I53:I56" si="2">IF(AND(E53&gt;=0,E53&lt;=0.17),"Muy baja",IF(AND(E53&gt;0.17,E53&lt;=0.33),"Baja",IF(AND(E53&gt;0.33,E53&lt;=0.5),"Intermedia Baja",IF(AND(E53&gt;0.5,E53&lt;=0.66),"Intermedia alta",IF(AND(E53&gt;0.66,E53&lt;=0.83),"Alta",IF(AND(E53&gt;0.83,E53&lt;=1),"Muy alta"))))))</f>
        <v>Intermedia Baja</v>
      </c>
      <c r="J53" s="145" t="str">
        <f>J52</f>
        <v>Líder gestión administrativas</v>
      </c>
      <c r="K53" s="136"/>
      <c r="L53" s="129"/>
      <c r="AJ53" s="130"/>
    </row>
    <row r="54" spans="2:36" ht="23.25" x14ac:dyDescent="0.2">
      <c r="B54" s="129"/>
      <c r="C54" s="250"/>
      <c r="D54" s="146" t="s">
        <v>258</v>
      </c>
      <c r="E54" s="147">
        <f t="shared" si="0"/>
        <v>0.54166666666666663</v>
      </c>
      <c r="F54" s="144">
        <v>1</v>
      </c>
      <c r="G54" s="145">
        <f>SUMIFS(Tabla1[Nunca (0)   ],Tabla1[Controlar],"X")+SUMIFS(Tabla1[En pocos casos (1)   ],Tabla1[Controlar],"X")+SUMIFS(Tabla1[En la mayoria de casos (2)   ],Tabla1[Controlar],"X")+SUMIFS(Tabla1[Siempre (3)   ],Tabla1[Controlar],"X")</f>
        <v>13</v>
      </c>
      <c r="H54" s="146">
        <f>COUNTIFS(Tabla1[Controlar],"x")*3*1</f>
        <v>24</v>
      </c>
      <c r="I54" s="145" t="str">
        <f t="shared" si="2"/>
        <v>Intermedia alta</v>
      </c>
      <c r="J54" s="145" t="str">
        <f>J53</f>
        <v>Líder gestión administrativas</v>
      </c>
      <c r="K54" s="136"/>
      <c r="L54" s="129"/>
      <c r="AJ54" s="130"/>
    </row>
    <row r="55" spans="2:36" ht="23.25" x14ac:dyDescent="0.2">
      <c r="B55" s="129"/>
      <c r="C55" s="250"/>
      <c r="D55" s="146" t="s">
        <v>263</v>
      </c>
      <c r="E55" s="147">
        <f t="shared" si="0"/>
        <v>0.55555555555555558</v>
      </c>
      <c r="F55" s="144">
        <v>1</v>
      </c>
      <c r="G55" s="145">
        <f>SUMIFS(Tabla1[Nunca (0)   ],Tabla1[Mejorar],"X")+SUMIFS(Tabla1[En pocos casos (1)   ],Tabla1[Mejorar],"X")+SUMIFS(Tabla1[En la mayoria de casos (2)   ],Tabla1[Mejorar],"X")+SUMIFS(Tabla1[Siempre (3)   ],Tabla1[Mejorar],"X")</f>
        <v>15</v>
      </c>
      <c r="H55" s="146">
        <f>COUNTIFS(Tabla1[Mejorar],"x")*3*1</f>
        <v>27</v>
      </c>
      <c r="I55" s="145" t="str">
        <f t="shared" si="2"/>
        <v>Intermedia alta</v>
      </c>
      <c r="J55" s="145" t="str">
        <f>J54</f>
        <v>Líder gestión administrativas</v>
      </c>
      <c r="K55" s="136"/>
      <c r="L55" s="129"/>
      <c r="AJ55" s="130"/>
    </row>
    <row r="56" spans="2:36" ht="23.25" x14ac:dyDescent="0.2">
      <c r="B56" s="129"/>
      <c r="C56" s="250"/>
      <c r="D56" s="146" t="s">
        <v>389</v>
      </c>
      <c r="E56" s="147">
        <f t="shared" si="0"/>
        <v>0.36923076923076925</v>
      </c>
      <c r="F56" s="144">
        <v>1</v>
      </c>
      <c r="G56" s="145">
        <f>SUMIFS(Tabla1[Nunca (0)   ],Tabla1[Proyectos],"X")+SUMIFS(Tabla1[En pocos casos (1)   ],Tabla1[Proyectos],"X")+SUMIFS(Tabla1[En la mayoria de casos (2)   ],Tabla1[Proyectos],"X")+SUMIFS(Tabla1[Siempre (3)   ],Tabla1[Proyectos],"X")</f>
        <v>72</v>
      </c>
      <c r="H56" s="145">
        <f>COUNTIFS(Tabla1[Proyectos],"x")*3*1</f>
        <v>195</v>
      </c>
      <c r="I56" s="145" t="str">
        <f t="shared" si="2"/>
        <v>Intermedia Baja</v>
      </c>
      <c r="J56" s="145" t="str">
        <f>J55</f>
        <v>Líder gestión administrativas</v>
      </c>
      <c r="K56" s="136"/>
      <c r="L56" s="129"/>
      <c r="AJ56" s="130"/>
    </row>
    <row r="57" spans="2:36" ht="46.5" x14ac:dyDescent="0.2">
      <c r="B57" s="129"/>
      <c r="C57" s="250" t="s">
        <v>265</v>
      </c>
      <c r="D57" s="146" t="s">
        <v>260</v>
      </c>
      <c r="E57" s="147">
        <f t="shared" si="0"/>
        <v>0.48717948717948717</v>
      </c>
      <c r="F57" s="147">
        <v>1</v>
      </c>
      <c r="G57" s="146">
        <f>SUMIFS(Tabla1[Nunca (0)    ],Tabla1[Estandarizar],"X")+SUMIFS(Tabla1[En pocos casos (1)    ],Tabla1[Estandarizar],"X")+SUMIFS(Tabla1[En la mayoria de casos (2)    ],Tabla1[Estandarizar],"X")+SUMIFS(Tabla1[Siempre (3)    ],Tabla1[Estandarizar],"X")</f>
        <v>19</v>
      </c>
      <c r="H57" s="146">
        <f>COUNTIFS(Tabla1[Estandarizar],"x")*3*1</f>
        <v>39</v>
      </c>
      <c r="I57" s="145" t="str">
        <f>IF(AND(E57&gt;=0,E57&lt;=0.17),"Muy baja",IF(AND(E57&gt;0.17,E57&lt;=0.33),"Baja",IF(AND(E57&gt;0.33,E57&lt;=0.5),"Intermedia Baja",IF(AND(E57&gt;0.5,E57&lt;=0.66),"Intermedia alta",IF(AND(E57&gt;0.66,E57&lt;=0.83),"Alta",IF(AND(E57&gt;0.83,E57&lt;=1),"Muy alta"))))))</f>
        <v>Intermedia Baja</v>
      </c>
      <c r="J57" s="145" t="str">
        <f>'Mejores practicas OPM3'!C294</f>
        <v>Líder de gestión costos y presupuestos</v>
      </c>
      <c r="K57" s="136"/>
      <c r="L57" s="129"/>
      <c r="AJ57" s="130"/>
    </row>
    <row r="58" spans="2:36" ht="23.25" x14ac:dyDescent="0.2">
      <c r="B58" s="129"/>
      <c r="C58" s="250"/>
      <c r="D58" s="146" t="s">
        <v>240</v>
      </c>
      <c r="E58" s="147">
        <f t="shared" si="0"/>
        <v>0.9</v>
      </c>
      <c r="F58" s="144">
        <v>1</v>
      </c>
      <c r="G58" s="145">
        <f>SUMIFS(Tabla1[Nunca (0)    ],Tabla1[Medir],"X")+SUMIFS(Tabla1[En pocos casos (1)    ],Tabla1[Medir],"X")+SUMIFS(Tabla1[En la mayoria de casos (2)    ],Tabla1[Medir],"X")+SUMIFS(Tabla1[Siempre (3)    ],Tabla1[Medir],"X")</f>
        <v>27</v>
      </c>
      <c r="H58" s="146">
        <f>COUNTIFS(Tabla1[Medir],"x")*3*1</f>
        <v>30</v>
      </c>
      <c r="I58" s="145" t="str">
        <f t="shared" ref="I58:I61" si="3">IF(AND(E58&gt;=0,E58&lt;=0.17),"Muy baja",IF(AND(E58&gt;0.17,E58&lt;=0.33),"Baja",IF(AND(E58&gt;0.33,E58&lt;=0.5),"Intermedia Baja",IF(AND(E58&gt;0.5,E58&lt;=0.66),"Intermedia alta",IF(AND(E58&gt;0.66,E58&lt;=0.83),"Alta",IF(AND(E58&gt;0.83,E58&lt;=1),"Muy alta"))))))</f>
        <v>Muy alta</v>
      </c>
      <c r="J58" s="145" t="str">
        <f>J57</f>
        <v>Líder de gestión costos y presupuestos</v>
      </c>
      <c r="K58" s="136"/>
      <c r="L58" s="129"/>
      <c r="AJ58" s="130"/>
    </row>
    <row r="59" spans="2:36" ht="23.25" x14ac:dyDescent="0.2">
      <c r="B59" s="129"/>
      <c r="C59" s="250"/>
      <c r="D59" s="146" t="s">
        <v>258</v>
      </c>
      <c r="E59" s="147">
        <f t="shared" si="0"/>
        <v>0.875</v>
      </c>
      <c r="F59" s="144">
        <v>1</v>
      </c>
      <c r="G59" s="145">
        <f>SUMIFS(Tabla1[Nunca (0)    ],Tabla1[Controlar],"X")+SUMIFS(Tabla1[En pocos casos (1)    ],Tabla1[Controlar],"X")+SUMIFS(Tabla1[En la mayoria de casos (2)    ],Tabla1[Controlar],"X")+SUMIFS(Tabla1[Siempre (3)    ],Tabla1[Controlar],"X")</f>
        <v>21</v>
      </c>
      <c r="H59" s="146">
        <f>COUNTIFS(Tabla1[Controlar],"x")*3*1</f>
        <v>24</v>
      </c>
      <c r="I59" s="145" t="str">
        <f t="shared" si="3"/>
        <v>Muy alta</v>
      </c>
      <c r="J59" s="145" t="str">
        <f>J58</f>
        <v>Líder de gestión costos y presupuestos</v>
      </c>
      <c r="K59" s="136"/>
      <c r="L59" s="129"/>
      <c r="AJ59" s="130"/>
    </row>
    <row r="60" spans="2:36" ht="23.25" x14ac:dyDescent="0.2">
      <c r="B60" s="129"/>
      <c r="C60" s="250"/>
      <c r="D60" s="146" t="s">
        <v>263</v>
      </c>
      <c r="E60" s="147">
        <f t="shared" si="0"/>
        <v>0.33333333333333331</v>
      </c>
      <c r="F60" s="144">
        <v>1</v>
      </c>
      <c r="G60" s="145">
        <f>SUMIFS(Tabla1[Nunca (0)    ],Tabla1[Mejorar],"X")+SUMIFS(Tabla1[En pocos casos (1)    ],Tabla1[Mejorar],"X")+SUMIFS(Tabla1[En la mayoria de casos (2)    ],Tabla1[Mejorar],"X")+SUMIFS(Tabla1[Siempre (3)    ],Tabla1[Mejorar],"X")</f>
        <v>9</v>
      </c>
      <c r="H60" s="146">
        <f>COUNTIFS(Tabla1[Mejorar],"x")*3*1</f>
        <v>27</v>
      </c>
      <c r="I60" s="145" t="str">
        <f t="shared" si="3"/>
        <v>Intermedia Baja</v>
      </c>
      <c r="J60" s="145" t="str">
        <f>J59</f>
        <v>Líder de gestión costos y presupuestos</v>
      </c>
      <c r="K60" s="136"/>
      <c r="L60" s="129"/>
      <c r="AJ60" s="130"/>
    </row>
    <row r="61" spans="2:36" ht="23.25" x14ac:dyDescent="0.2">
      <c r="B61" s="129"/>
      <c r="C61" s="250"/>
      <c r="D61" s="146" t="s">
        <v>389</v>
      </c>
      <c r="E61" s="147">
        <f t="shared" si="0"/>
        <v>0.57948717948717954</v>
      </c>
      <c r="F61" s="144">
        <v>1</v>
      </c>
      <c r="G61" s="145">
        <f>SUMIFS(Tabla1[Nunca (0)    ],Tabla1[Proyectos],"X")+SUMIFS(Tabla1[En pocos casos (1)    ],Tabla1[Proyectos],"X")+SUMIFS(Tabla1[En la mayoria de casos (2)    ],Tabla1[Proyectos],"X")+SUMIFS(Tabla1[Siempre (3)    ],Tabla1[Proyectos],"X")</f>
        <v>113</v>
      </c>
      <c r="H61" s="145">
        <f>COUNTIFS(Tabla1[Proyectos],"x")*3*1</f>
        <v>195</v>
      </c>
      <c r="I61" s="145" t="str">
        <f t="shared" si="3"/>
        <v>Intermedia alta</v>
      </c>
      <c r="J61" s="145" t="str">
        <f>J60</f>
        <v>Líder de gestión costos y presupuestos</v>
      </c>
      <c r="K61" s="136"/>
      <c r="L61" s="129"/>
      <c r="AJ61" s="130"/>
    </row>
    <row r="62" spans="2:36" ht="46.5" x14ac:dyDescent="0.2">
      <c r="B62" s="129"/>
      <c r="C62" s="250" t="s">
        <v>266</v>
      </c>
      <c r="D62" s="146" t="s">
        <v>260</v>
      </c>
      <c r="E62" s="147">
        <f t="shared" si="0"/>
        <v>0.53846153846153844</v>
      </c>
      <c r="F62" s="147">
        <v>1</v>
      </c>
      <c r="G62" s="146">
        <f>SUMIFS(Tabla1[Nunca (0)      ],Tabla1[Estandarizar],"X")+SUMIFS(Tabla1[En pocos casos (1)      ],Tabla1[Estandarizar],"X")+SUMIFS(Tabla1[En la mayoria de casos (2)      ],Tabla1[Estandarizar],"X")+SUMIFS(Tabla1[Siempre (3)      ],Tabla1[Estandarizar],"X")</f>
        <v>21</v>
      </c>
      <c r="H62" s="146">
        <f>COUNTIFS(Tabla1[Estandarizar],"x")*3*1</f>
        <v>39</v>
      </c>
      <c r="I62" s="145" t="str">
        <f>IF(AND(E62&gt;=0,E62&lt;=0.17),"Muy baja",IF(AND(E62&gt;0.17,E62&lt;=0.33),"Baja",IF(AND(E62&gt;0.33,E62&lt;=0.5),"Intermedia Baja",IF(AND(E62&gt;0.5,E62&lt;=0.66),"Intermedia alta",IF(AND(E62&gt;0.66,E62&lt;=0.83),"Alta",IF(AND(E62&gt;0.83,E62&lt;=1),"Muy alta"))))))</f>
        <v>Intermedia alta</v>
      </c>
      <c r="J62" s="145" t="str">
        <f>'Mejores practicas OPM3'!C299</f>
        <v>Líder de gestión humana</v>
      </c>
      <c r="K62" s="136"/>
      <c r="L62" s="129"/>
      <c r="AJ62" s="130"/>
    </row>
    <row r="63" spans="2:36" ht="23.25" x14ac:dyDescent="0.2">
      <c r="B63" s="129"/>
      <c r="C63" s="250"/>
      <c r="D63" s="146" t="s">
        <v>240</v>
      </c>
      <c r="E63" s="147">
        <f t="shared" si="0"/>
        <v>0.43333333333333335</v>
      </c>
      <c r="F63" s="144">
        <v>1</v>
      </c>
      <c r="G63" s="145">
        <f>SUMIFS(Tabla1[Nunca (0)      ],Tabla1[Medir],"X")+SUMIFS(Tabla1[En pocos casos (1)      ],Tabla1[Medir],"X")+SUMIFS(Tabla1[En la mayoria de casos (2)      ],Tabla1[Medir],"X")+SUMIFS(Tabla1[Siempre (3)      ],Tabla1[Medir],"X")</f>
        <v>13</v>
      </c>
      <c r="H63" s="146">
        <f>COUNTIFS(Tabla1[Medir],"x")*3*1</f>
        <v>30</v>
      </c>
      <c r="I63" s="145" t="str">
        <f t="shared" ref="I63:I66" si="4">IF(AND(E63&gt;=0,E63&lt;=0.17),"Muy baja",IF(AND(E63&gt;0.17,E63&lt;=0.33),"Baja",IF(AND(E63&gt;0.33,E63&lt;=0.5),"Intermedia Baja",IF(AND(E63&gt;0.5,E63&lt;=0.66),"Intermedia alta",IF(AND(E63&gt;0.66,E63&lt;=0.83),"Alta",IF(AND(E63&gt;0.83,E63&lt;=1),"Muy alta"))))))</f>
        <v>Intermedia Baja</v>
      </c>
      <c r="J63" s="145" t="str">
        <f>J62</f>
        <v>Líder de gestión humana</v>
      </c>
      <c r="K63" s="136"/>
      <c r="L63" s="129"/>
      <c r="AJ63" s="130"/>
    </row>
    <row r="64" spans="2:36" ht="23.25" x14ac:dyDescent="0.2">
      <c r="B64" s="129"/>
      <c r="C64" s="250"/>
      <c r="D64" s="146" t="s">
        <v>258</v>
      </c>
      <c r="E64" s="147">
        <f t="shared" si="0"/>
        <v>0.41666666666666669</v>
      </c>
      <c r="F64" s="144">
        <v>1</v>
      </c>
      <c r="G64" s="145">
        <f>SUMIFS(Tabla1[Nunca (0)      ],Tabla1[Controlar],"X")+SUMIFS(Tabla1[En pocos casos (1)      ],Tabla1[Controlar],"X")+SUMIFS(Tabla1[En la mayoria de casos (2)      ],Tabla1[Controlar],"X")+SUMIFS(Tabla1[Siempre (3)      ],Tabla1[Controlar],"X")</f>
        <v>10</v>
      </c>
      <c r="H64" s="146">
        <f>COUNTIFS(Tabla1[Controlar],"x")*3*1</f>
        <v>24</v>
      </c>
      <c r="I64" s="145" t="str">
        <f t="shared" si="4"/>
        <v>Intermedia Baja</v>
      </c>
      <c r="J64" s="145" t="str">
        <f>J63</f>
        <v>Líder de gestión humana</v>
      </c>
      <c r="K64" s="136"/>
      <c r="L64" s="129"/>
      <c r="AJ64" s="130"/>
    </row>
    <row r="65" spans="2:36" ht="23.25" x14ac:dyDescent="0.2">
      <c r="B65" s="129"/>
      <c r="C65" s="250"/>
      <c r="D65" s="146" t="s">
        <v>263</v>
      </c>
      <c r="E65" s="147">
        <f t="shared" si="0"/>
        <v>0.51851851851851849</v>
      </c>
      <c r="F65" s="144">
        <v>1</v>
      </c>
      <c r="G65" s="145">
        <f>SUMIFS(Tabla1[Nunca (0)      ],Tabla1[Mejorar],"X")+SUMIFS(Tabla1[En pocos casos (1)      ],Tabla1[Mejorar],"X")+SUMIFS(Tabla1[En la mayoria de casos (2)      ],Tabla1[Mejorar],"X")+SUMIFS(Tabla1[Siempre (3)      ],Tabla1[Mejorar],"X")</f>
        <v>14</v>
      </c>
      <c r="H65" s="146">
        <f>COUNTIFS(Tabla1[Mejorar],"x")*3*1</f>
        <v>27</v>
      </c>
      <c r="I65" s="145" t="str">
        <f t="shared" si="4"/>
        <v>Intermedia alta</v>
      </c>
      <c r="J65" s="145" t="str">
        <f>J64</f>
        <v>Líder de gestión humana</v>
      </c>
      <c r="K65" s="136"/>
      <c r="L65" s="129"/>
      <c r="AJ65" s="130"/>
    </row>
    <row r="66" spans="2:36" ht="23.25" x14ac:dyDescent="0.2">
      <c r="B66" s="129"/>
      <c r="C66" s="250"/>
      <c r="D66" s="146" t="s">
        <v>389</v>
      </c>
      <c r="E66" s="147">
        <f t="shared" si="0"/>
        <v>0.40512820512820513</v>
      </c>
      <c r="F66" s="144">
        <v>1</v>
      </c>
      <c r="G66" s="145">
        <f>SUMIFS(Tabla1[Nunca (0)      ],Tabla1[Proyectos],"X")+SUMIFS(Tabla1[En pocos casos (1)      ],Tabla1[Proyectos],"X")+SUMIFS(Tabla1[En la mayoria de casos (2)      ],Tabla1[Proyectos],"X")+SUMIFS(Tabla1[Siempre (3)      ],Tabla1[Proyectos],"X")</f>
        <v>79</v>
      </c>
      <c r="H66" s="145">
        <f>COUNTIFS(Tabla1[Proyectos],"x")*3*1</f>
        <v>195</v>
      </c>
      <c r="I66" s="145" t="str">
        <f t="shared" si="4"/>
        <v>Intermedia Baja</v>
      </c>
      <c r="J66" s="145" t="str">
        <f>J65</f>
        <v>Líder de gestión humana</v>
      </c>
      <c r="K66" s="136"/>
      <c r="L66" s="129"/>
      <c r="AJ66" s="130"/>
    </row>
    <row r="67" spans="2:36" ht="46.5" x14ac:dyDescent="0.2">
      <c r="B67" s="129"/>
      <c r="C67" s="250" t="s">
        <v>264</v>
      </c>
      <c r="D67" s="146" t="s">
        <v>260</v>
      </c>
      <c r="E67" s="147">
        <f t="shared" si="0"/>
        <v>0.64102564102564108</v>
      </c>
      <c r="F67" s="147">
        <v>1</v>
      </c>
      <c r="G67" s="146">
        <f>SUMIFS(Tabla1[Nunca (0)       ],Tabla1[Estandarizar],"X")+SUMIFS(Tabla1[En pocos casos (1)       ],Tabla1[Estandarizar],"X")+SUMIFS(Tabla1[En la mayoria de casos (2)       ],Tabla1[Estandarizar],"X")+SUMIFS(Tabla1[Siempre (3)       ],Tabla1[Estandarizar],"X")</f>
        <v>25</v>
      </c>
      <c r="H67" s="146">
        <f>COUNTIFS(Tabla1[Estandarizar],"x")*3*1</f>
        <v>39</v>
      </c>
      <c r="I67" s="145" t="str">
        <f>IF(AND(E67&gt;=0,E67&lt;=0.17),"Muy baja",IF(AND(E67&gt;0.17,E67&lt;=0.33),"Baja",IF(AND(E67&gt;0.33,E67&lt;=0.5),"Intermedia Baja",IF(AND(E67&gt;0.5,E67&lt;=0.66),"Intermedia alta",IF(AND(E67&gt;0.66,E67&lt;=0.83),"Alta",IF(AND(E67&gt;0.83,E67&lt;=1),"Muy alta"))))))</f>
        <v>Intermedia alta</v>
      </c>
      <c r="J67" s="145" t="str">
        <f>'Mejores practicas OPM3'!C304</f>
        <v>Líder de adquisiciones / compras</v>
      </c>
      <c r="K67" s="136"/>
      <c r="L67" s="129"/>
      <c r="AJ67" s="130"/>
    </row>
    <row r="68" spans="2:36" ht="23.25" x14ac:dyDescent="0.2">
      <c r="B68" s="129"/>
      <c r="C68" s="250"/>
      <c r="D68" s="146" t="s">
        <v>240</v>
      </c>
      <c r="E68" s="147">
        <f t="shared" si="0"/>
        <v>0.5</v>
      </c>
      <c r="F68" s="144">
        <v>1</v>
      </c>
      <c r="G68" s="145">
        <f>SUMIFS(Tabla1[Nunca (0)       ],Tabla1[Medir],"X")+SUMIFS(Tabla1[En pocos casos (1)       ],Tabla1[Medir],"X")+SUMIFS(Tabla1[En la mayoria de casos (2)       ],Tabla1[Medir],"X")+SUMIFS(Tabla1[Siempre (3)       ],Tabla1[Medir],"X")</f>
        <v>15</v>
      </c>
      <c r="H68" s="146">
        <f>COUNTIFS(Tabla1[Medir],"x")*3*1</f>
        <v>30</v>
      </c>
      <c r="I68" s="145" t="str">
        <f t="shared" ref="I68:I71" si="5">IF(AND(E68&gt;=0,E68&lt;=0.17),"Muy baja",IF(AND(E68&gt;0.17,E68&lt;=0.33),"Baja",IF(AND(E68&gt;0.33,E68&lt;=0.5),"Intermedia Baja",IF(AND(E68&gt;0.5,E68&lt;=0.66),"Intermedia alta",IF(AND(E68&gt;0.66,E68&lt;=0.83),"Alta",IF(AND(E68&gt;0.83,E68&lt;=1),"Muy alta"))))))</f>
        <v>Intermedia Baja</v>
      </c>
      <c r="J68" s="145" t="str">
        <f>J67</f>
        <v>Líder de adquisiciones / compras</v>
      </c>
      <c r="K68" s="136"/>
      <c r="L68" s="129"/>
      <c r="AJ68" s="130"/>
    </row>
    <row r="69" spans="2:36" ht="23.25" x14ac:dyDescent="0.2">
      <c r="B69" s="129"/>
      <c r="C69" s="250"/>
      <c r="D69" s="146" t="s">
        <v>258</v>
      </c>
      <c r="E69" s="147">
        <f t="shared" si="0"/>
        <v>0.54166666666666663</v>
      </c>
      <c r="F69" s="144">
        <v>1</v>
      </c>
      <c r="G69" s="145">
        <f>SUMIFS(Tabla1[Nunca (0)       ],Tabla1[Controlar],"X")+SUMIFS(Tabla1[En pocos casos (1)       ],Tabla1[Controlar],"X")+SUMIFS(Tabla1[En la mayoria de casos (2)       ],Tabla1[Controlar],"X")+SUMIFS(Tabla1[Siempre (3)       ],Tabla1[Controlar],"X")</f>
        <v>13</v>
      </c>
      <c r="H69" s="146">
        <f>COUNTIFS(Tabla1[Controlar],"x")*3*1</f>
        <v>24</v>
      </c>
      <c r="I69" s="145" t="str">
        <f t="shared" si="5"/>
        <v>Intermedia alta</v>
      </c>
      <c r="J69" s="145" t="str">
        <f>J68</f>
        <v>Líder de adquisiciones / compras</v>
      </c>
      <c r="K69" s="136"/>
      <c r="L69" s="129"/>
      <c r="AJ69" s="130"/>
    </row>
    <row r="70" spans="2:36" ht="23.25" x14ac:dyDescent="0.2">
      <c r="B70" s="129"/>
      <c r="C70" s="250"/>
      <c r="D70" s="146" t="s">
        <v>263</v>
      </c>
      <c r="E70" s="147">
        <f t="shared" si="0"/>
        <v>0.70370370370370372</v>
      </c>
      <c r="F70" s="144">
        <v>1</v>
      </c>
      <c r="G70" s="145">
        <f>SUMIFS(Tabla1[Nunca (0)       ],Tabla1[Mejorar],"X")+SUMIFS(Tabla1[En pocos casos (1)       ],Tabla1[Mejorar],"X")+SUMIFS(Tabla1[En la mayoria de casos (2)       ],Tabla1[Mejorar],"X")+SUMIFS(Tabla1[Siempre (3)       ],Tabla1[Mejorar],"X")</f>
        <v>19</v>
      </c>
      <c r="H70" s="146">
        <f>COUNTIFS(Tabla1[Mejorar],"x")*3*1</f>
        <v>27</v>
      </c>
      <c r="I70" s="145" t="str">
        <f t="shared" si="5"/>
        <v>Alta</v>
      </c>
      <c r="J70" s="145" t="str">
        <f>J69</f>
        <v>Líder de adquisiciones / compras</v>
      </c>
      <c r="K70" s="136"/>
      <c r="L70" s="129"/>
      <c r="AJ70" s="130"/>
    </row>
    <row r="71" spans="2:36" ht="23.25" x14ac:dyDescent="0.2">
      <c r="B71" s="129"/>
      <c r="C71" s="250"/>
      <c r="D71" s="146" t="s">
        <v>389</v>
      </c>
      <c r="E71" s="147">
        <f t="shared" si="0"/>
        <v>0.49743589743589745</v>
      </c>
      <c r="F71" s="144">
        <v>1</v>
      </c>
      <c r="G71" s="145">
        <f>SUMIFS(Tabla1[Nunca (0)       ],Tabla1[Proyectos],"X")+SUMIFS(Tabla1[En pocos casos (1)       ],Tabla1[Proyectos],"X")+SUMIFS(Tabla1[En la mayoria de casos (2)       ],Tabla1[Proyectos],"X")+SUMIFS(Tabla1[Siempre (3)       ],Tabla1[Proyectos],"X")</f>
        <v>97</v>
      </c>
      <c r="H71" s="145">
        <f>COUNTIFS(Tabla1[Proyectos],"x")*3*1</f>
        <v>195</v>
      </c>
      <c r="I71" s="145" t="str">
        <f t="shared" si="5"/>
        <v>Intermedia Baja</v>
      </c>
      <c r="J71" s="145" t="str">
        <f>J70</f>
        <v>Líder de adquisiciones / compras</v>
      </c>
      <c r="K71" s="136"/>
      <c r="L71" s="129"/>
      <c r="AJ71" s="130"/>
    </row>
    <row r="72" spans="2:36" ht="46.5" x14ac:dyDescent="0.2">
      <c r="B72" s="129"/>
      <c r="C72" s="250" t="s">
        <v>262</v>
      </c>
      <c r="D72" s="146" t="s">
        <v>260</v>
      </c>
      <c r="E72" s="147">
        <f t="shared" si="0"/>
        <v>0.92307692307692313</v>
      </c>
      <c r="F72" s="147">
        <v>1</v>
      </c>
      <c r="G72" s="146">
        <f>SUMIFS(Tabla1[Nunca (0)        ],Tabla1[Estandarizar],"X")+SUMIFS(Tabla1[En pocos casos (1)        ],Tabla1[Estandarizar],"X")+SUMIFS(Tabla1[En la mayoria de casos (2)        ],Tabla1[Estandarizar],"X")+SUMIFS(Tabla1[Siempre (3)        ],Tabla1[Estandarizar],"X")</f>
        <v>36</v>
      </c>
      <c r="H72" s="146">
        <f>COUNTIFS(Tabla1[Estandarizar],"x")*3*1</f>
        <v>39</v>
      </c>
      <c r="I72" s="145" t="str">
        <f>IF(AND(E72&gt;=0,E72&lt;=0.17),"Muy baja",IF(AND(E72&gt;0.17,E72&lt;=0.33),"Baja",IF(AND(E72&gt;0.33,E72&lt;=0.5),"Intermedia Baja",IF(AND(E72&gt;0.5,E72&lt;=0.66),"Intermedia alta",IF(AND(E72&gt;0.66,E72&lt;=0.83),"Alta",IF(AND(E72&gt;0.83,E72&lt;=1),"Muy alta"))))))</f>
        <v>Muy alta</v>
      </c>
      <c r="J72" s="145" t="str">
        <f>'Mejores practicas OPM3'!C309</f>
        <v>Gerente de la PMO</v>
      </c>
      <c r="K72" s="136"/>
      <c r="L72" s="129"/>
      <c r="AJ72" s="130"/>
    </row>
    <row r="73" spans="2:36" ht="23.25" x14ac:dyDescent="0.2">
      <c r="B73" s="129"/>
      <c r="C73" s="250"/>
      <c r="D73" s="146" t="s">
        <v>240</v>
      </c>
      <c r="E73" s="147">
        <f t="shared" si="0"/>
        <v>0.96666666666666667</v>
      </c>
      <c r="F73" s="144">
        <v>1</v>
      </c>
      <c r="G73" s="145">
        <f>SUMIFS(Tabla1[Nunca (0)        ],Tabla1[Medir],"X")+SUMIFS(Tabla1[En pocos casos (1)        ],Tabla1[Medir],"X")+SUMIFS(Tabla1[En la mayoria de casos (2)        ],Tabla1[Medir],"X")+SUMIFS(Tabla1[Siempre (3)        ],Tabla1[Medir],"X")</f>
        <v>29</v>
      </c>
      <c r="H73" s="146">
        <f>COUNTIFS(Tabla1[Medir],"x")*3*1</f>
        <v>30</v>
      </c>
      <c r="I73" s="145" t="str">
        <f t="shared" ref="I73:I76" si="6">IF(AND(E73&gt;=0,E73&lt;=0.17),"Muy baja",IF(AND(E73&gt;0.17,E73&lt;=0.33),"Baja",IF(AND(E73&gt;0.33,E73&lt;=0.5),"Intermedia Baja",IF(AND(E73&gt;0.5,E73&lt;=0.66),"Intermedia alta",IF(AND(E73&gt;0.66,E73&lt;=0.83),"Alta",IF(AND(E73&gt;0.83,E73&lt;=1),"Muy alta"))))))</f>
        <v>Muy alta</v>
      </c>
      <c r="J73" s="145" t="str">
        <f>J72</f>
        <v>Gerente de la PMO</v>
      </c>
      <c r="K73" s="136"/>
      <c r="L73" s="129"/>
      <c r="AJ73" s="130"/>
    </row>
    <row r="74" spans="2:36" ht="23.25" x14ac:dyDescent="0.2">
      <c r="B74" s="129"/>
      <c r="C74" s="250"/>
      <c r="D74" s="146" t="s">
        <v>258</v>
      </c>
      <c r="E74" s="147">
        <f t="shared" si="0"/>
        <v>1</v>
      </c>
      <c r="F74" s="144">
        <v>1</v>
      </c>
      <c r="G74" s="145">
        <f>SUMIFS(Tabla1[Nunca (0)        ],Tabla1[Controlar],"X")+SUMIFS(Tabla1[En pocos casos (1)        ],Tabla1[Controlar],"X")+SUMIFS(Tabla1[En la mayoria de casos (2)        ],Tabla1[Controlar],"X")+SUMIFS(Tabla1[Siempre (3)        ],Tabla1[Controlar],"X")</f>
        <v>24</v>
      </c>
      <c r="H74" s="146">
        <f>COUNTIFS(Tabla1[Controlar],"x")*3*1</f>
        <v>24</v>
      </c>
      <c r="I74" s="145" t="str">
        <f t="shared" si="6"/>
        <v>Muy alta</v>
      </c>
      <c r="J74" s="145" t="str">
        <f>J73</f>
        <v>Gerente de la PMO</v>
      </c>
      <c r="K74" s="136"/>
      <c r="L74" s="129"/>
      <c r="AJ74" s="130"/>
    </row>
    <row r="75" spans="2:36" ht="23.25" x14ac:dyDescent="0.2">
      <c r="B75" s="129"/>
      <c r="C75" s="250"/>
      <c r="D75" s="146" t="s">
        <v>263</v>
      </c>
      <c r="E75" s="147">
        <f t="shared" si="0"/>
        <v>1</v>
      </c>
      <c r="F75" s="144">
        <v>1</v>
      </c>
      <c r="G75" s="145">
        <f>SUMIFS(Tabla1[Nunca (0)        ],Tabla1[Mejorar],"X")+SUMIFS(Tabla1[En pocos casos (1)        ],Tabla1[Mejorar],"X")+SUMIFS(Tabla1[En la mayoria de casos (2)        ],Tabla1[Mejorar],"X")+SUMIFS(Tabla1[Siempre (3)        ],Tabla1[Mejorar],"X")</f>
        <v>27</v>
      </c>
      <c r="H75" s="146">
        <f>COUNTIFS(Tabla1[Mejorar],"x")*3*1</f>
        <v>27</v>
      </c>
      <c r="I75" s="145" t="str">
        <f t="shared" si="6"/>
        <v>Muy alta</v>
      </c>
      <c r="J75" s="145" t="str">
        <f>J74</f>
        <v>Gerente de la PMO</v>
      </c>
      <c r="K75" s="136"/>
      <c r="L75" s="129"/>
      <c r="AJ75" s="130"/>
    </row>
    <row r="76" spans="2:36" ht="23.25" x14ac:dyDescent="0.2">
      <c r="B76" s="129"/>
      <c r="C76" s="250"/>
      <c r="D76" s="146" t="s">
        <v>389</v>
      </c>
      <c r="E76" s="147">
        <f t="shared" si="0"/>
        <v>0.9538461538461539</v>
      </c>
      <c r="F76" s="144">
        <v>1</v>
      </c>
      <c r="G76" s="145">
        <f>SUMIFS(Tabla1[Nunca (0)        ],Tabla1[Proyectos],"X")+SUMIFS(Tabla1[En pocos casos (1)        ],Tabla1[Proyectos],"X")+SUMIFS(Tabla1[En la mayoria de casos (2)        ],Tabla1[Proyectos],"X")+SUMIFS(Tabla1[Siempre (3)        ],Tabla1[Proyectos],"X")</f>
        <v>186</v>
      </c>
      <c r="H76" s="145">
        <f>COUNTIFS(Tabla1[Proyectos],"x")*3*1</f>
        <v>195</v>
      </c>
      <c r="I76" s="145" t="str">
        <f t="shared" si="6"/>
        <v>Muy alta</v>
      </c>
      <c r="J76" s="145" t="str">
        <f>J75</f>
        <v>Gerente de la PMO</v>
      </c>
      <c r="K76" s="136"/>
      <c r="L76" s="129"/>
      <c r="AJ76" s="130"/>
    </row>
    <row r="77" spans="2:36" x14ac:dyDescent="0.2">
      <c r="B77" s="129"/>
      <c r="C77" s="137"/>
      <c r="D77" s="138"/>
      <c r="E77" s="139"/>
      <c r="F77" s="139"/>
      <c r="G77" s="139"/>
      <c r="H77" s="138"/>
      <c r="I77" s="134"/>
      <c r="K77" s="136"/>
      <c r="L77" s="129"/>
      <c r="AJ77" s="130"/>
    </row>
    <row r="78" spans="2:36" x14ac:dyDescent="0.2">
      <c r="B78" s="129"/>
      <c r="C78" s="137"/>
      <c r="D78" s="138"/>
      <c r="E78" s="139"/>
      <c r="F78" s="139"/>
      <c r="G78" s="139"/>
      <c r="H78" s="138"/>
      <c r="I78" s="134"/>
      <c r="K78" s="136"/>
      <c r="L78" s="129"/>
      <c r="AJ78" s="130"/>
    </row>
    <row r="79" spans="2:36" x14ac:dyDescent="0.2">
      <c r="B79" s="129"/>
      <c r="C79" s="137"/>
      <c r="D79" s="138"/>
      <c r="E79" s="139"/>
      <c r="F79" s="139"/>
      <c r="G79" s="139"/>
      <c r="H79" s="138"/>
      <c r="I79" s="134"/>
      <c r="K79" s="136"/>
      <c r="L79" s="129"/>
      <c r="AJ79" s="130"/>
    </row>
    <row r="80" spans="2:36" x14ac:dyDescent="0.2">
      <c r="B80" s="129"/>
      <c r="C80" s="137"/>
      <c r="D80" s="138"/>
      <c r="E80" s="139"/>
      <c r="F80" s="139"/>
      <c r="G80" s="139"/>
      <c r="H80" s="138"/>
      <c r="I80" s="134"/>
      <c r="K80" s="136"/>
      <c r="L80" s="129"/>
      <c r="AJ80" s="130"/>
    </row>
    <row r="81" spans="2:36" x14ac:dyDescent="0.2">
      <c r="B81" s="129"/>
      <c r="C81" s="137"/>
      <c r="D81" s="138"/>
      <c r="E81" s="139"/>
      <c r="F81" s="139"/>
      <c r="G81" s="139"/>
      <c r="H81" s="138"/>
      <c r="I81" s="134"/>
      <c r="K81" s="136"/>
      <c r="L81" s="129"/>
      <c r="AJ81" s="130"/>
    </row>
    <row r="82" spans="2:36" x14ac:dyDescent="0.2">
      <c r="B82" s="129"/>
      <c r="K82" s="130"/>
      <c r="L82" s="129"/>
      <c r="AJ82" s="130"/>
    </row>
    <row r="83" spans="2:36" x14ac:dyDescent="0.2">
      <c r="B83" s="129"/>
      <c r="K83" s="130"/>
      <c r="L83" s="129"/>
      <c r="AJ83" s="130"/>
    </row>
    <row r="84" spans="2:36" x14ac:dyDescent="0.2">
      <c r="B84" s="129"/>
      <c r="K84" s="130"/>
      <c r="L84" s="129"/>
      <c r="AJ84" s="130"/>
    </row>
    <row r="85" spans="2:36" x14ac:dyDescent="0.2">
      <c r="B85" s="129"/>
      <c r="K85" s="130"/>
      <c r="L85" s="129"/>
      <c r="AJ85" s="130"/>
    </row>
    <row r="86" spans="2:36" x14ac:dyDescent="0.2">
      <c r="B86" s="129"/>
      <c r="K86" s="130"/>
      <c r="L86" s="129"/>
      <c r="AJ86" s="130"/>
    </row>
    <row r="87" spans="2:36" x14ac:dyDescent="0.2">
      <c r="B87" s="131"/>
      <c r="C87" s="132"/>
      <c r="D87" s="132"/>
      <c r="E87" s="132"/>
      <c r="F87" s="132"/>
      <c r="G87" s="132"/>
      <c r="H87" s="132"/>
      <c r="I87" s="132"/>
      <c r="J87" s="132"/>
      <c r="K87" s="133"/>
      <c r="L87" s="131"/>
      <c r="M87" s="132"/>
      <c r="N87" s="132"/>
      <c r="O87" s="132"/>
      <c r="P87" s="132"/>
      <c r="Q87" s="132"/>
      <c r="R87" s="132"/>
      <c r="S87" s="132"/>
      <c r="T87" s="132"/>
      <c r="U87" s="132"/>
      <c r="V87" s="132"/>
      <c r="W87" s="132"/>
      <c r="X87" s="132"/>
      <c r="Y87" s="132"/>
      <c r="Z87" s="132"/>
      <c r="AA87" s="132"/>
      <c r="AB87" s="132"/>
      <c r="AC87" s="132"/>
      <c r="AD87" s="132"/>
      <c r="AE87" s="132"/>
      <c r="AF87" s="132"/>
      <c r="AG87" s="132"/>
      <c r="AH87" s="132"/>
      <c r="AI87" s="132"/>
      <c r="AJ87" s="133"/>
    </row>
  </sheetData>
  <dataConsolidate/>
  <mergeCells count="14">
    <mergeCell ref="C62:C66"/>
    <mergeCell ref="C67:C71"/>
    <mergeCell ref="C72:C76"/>
    <mergeCell ref="C44:I44"/>
    <mergeCell ref="C45:I45"/>
    <mergeCell ref="C47:C51"/>
    <mergeCell ref="C52:C56"/>
    <mergeCell ref="C57:C61"/>
    <mergeCell ref="B41:K41"/>
    <mergeCell ref="L41:AJ41"/>
    <mergeCell ref="L3:AJ3"/>
    <mergeCell ref="B2:AJ2"/>
    <mergeCell ref="B3:K3"/>
    <mergeCell ref="C7:C10"/>
  </mergeCells>
  <pageMargins left="0.7" right="0.7" top="0.75" bottom="0.75" header="0.3" footer="0.3"/>
  <pageSetup orientation="portrait" r:id="rId1"/>
  <ignoredErrors>
    <ignoredError sqref="J52 J57:J61 J62:J76" formula="1"/>
    <ignoredError sqref="I62:I76" evalError="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sheetPr>
  <dimension ref="A1:AJ125"/>
  <sheetViews>
    <sheetView workbookViewId="0">
      <selection activeCell="D16" sqref="D16"/>
    </sheetView>
  </sheetViews>
  <sheetFormatPr baseColWidth="10" defaultColWidth="50.7109375" defaultRowHeight="15" x14ac:dyDescent="0.25"/>
  <cols>
    <col min="1" max="1" width="28.5703125" bestFit="1" customWidth="1"/>
    <col min="2" max="2" width="51.5703125" bestFit="1" customWidth="1"/>
    <col min="3" max="3" width="14.5703125" bestFit="1" customWidth="1"/>
    <col min="4" max="4" width="8.42578125" bestFit="1" customWidth="1"/>
    <col min="5" max="5" width="11.7109375" bestFit="1" customWidth="1"/>
    <col min="6" max="6" width="10.28515625" bestFit="1" customWidth="1"/>
    <col min="7" max="7" width="9.28515625" customWidth="1"/>
    <col min="8" max="8" width="26.5703125" bestFit="1" customWidth="1"/>
    <col min="9" max="9" width="11.7109375" bestFit="1" customWidth="1"/>
    <col min="10" max="10" width="6.42578125" bestFit="1" customWidth="1"/>
    <col min="11" max="11" width="9.28515625" bestFit="1" customWidth="1"/>
    <col min="12" max="12" width="8.140625" bestFit="1" customWidth="1"/>
    <col min="13" max="13" width="11.7109375" bestFit="1" customWidth="1"/>
    <col min="14" max="14" width="7.140625" bestFit="1" customWidth="1"/>
    <col min="15" max="15" width="9.28515625" bestFit="1" customWidth="1"/>
    <col min="16" max="16" width="8.140625" bestFit="1" customWidth="1"/>
    <col min="17" max="17" width="11.7109375" bestFit="1" customWidth="1"/>
    <col min="18" max="18" width="7.140625" bestFit="1" customWidth="1"/>
    <col min="19" max="19" width="9.28515625" bestFit="1" customWidth="1"/>
    <col min="20" max="20" width="8.140625" bestFit="1" customWidth="1"/>
    <col min="21" max="21" width="11.7109375" bestFit="1" customWidth="1"/>
    <col min="22" max="22" width="7.140625" bestFit="1" customWidth="1"/>
    <col min="23" max="23" width="9.28515625" bestFit="1" customWidth="1"/>
    <col min="24" max="24" width="8.140625" bestFit="1" customWidth="1"/>
    <col min="25" max="25" width="11.7109375" bestFit="1" customWidth="1"/>
    <col min="26" max="26" width="7.140625" bestFit="1" customWidth="1"/>
    <col min="27" max="27" width="9.28515625" bestFit="1" customWidth="1"/>
    <col min="28" max="28" width="8.140625" bestFit="1" customWidth="1"/>
    <col min="29" max="29" width="11.7109375" bestFit="1" customWidth="1"/>
    <col min="30" max="30" width="8.140625" bestFit="1" customWidth="1"/>
    <col min="31" max="31" width="9.28515625" bestFit="1" customWidth="1"/>
    <col min="32" max="32" width="8.140625" bestFit="1" customWidth="1"/>
    <col min="33" max="33" width="11.7109375" bestFit="1" customWidth="1"/>
    <col min="34" max="34" width="8.140625" bestFit="1" customWidth="1"/>
    <col min="35" max="35" width="9.28515625" bestFit="1" customWidth="1"/>
    <col min="36" max="36" width="8.140625" bestFit="1" customWidth="1"/>
  </cols>
  <sheetData>
    <row r="1" spans="1:36" x14ac:dyDescent="0.25">
      <c r="A1" s="253" t="s">
        <v>390</v>
      </c>
      <c r="B1" s="253"/>
      <c r="C1" s="253"/>
      <c r="D1" s="253"/>
      <c r="E1" s="253"/>
      <c r="F1" s="253"/>
    </row>
    <row r="2" spans="1:36" x14ac:dyDescent="0.25">
      <c r="A2" s="17" t="s">
        <v>391</v>
      </c>
      <c r="B2" s="17" t="s">
        <v>376</v>
      </c>
      <c r="C2" s="17" t="s">
        <v>5</v>
      </c>
      <c r="D2" s="17" t="s">
        <v>6</v>
      </c>
      <c r="E2" s="17" t="s">
        <v>7</v>
      </c>
      <c r="F2" s="17" t="s">
        <v>8</v>
      </c>
      <c r="I2" s="254" t="s">
        <v>392</v>
      </c>
      <c r="J2" s="255"/>
      <c r="K2" s="255"/>
      <c r="L2" s="256"/>
      <c r="M2" s="254" t="s">
        <v>393</v>
      </c>
      <c r="N2" s="255"/>
      <c r="O2" s="255"/>
      <c r="P2" s="256"/>
      <c r="Q2" s="254" t="s">
        <v>394</v>
      </c>
      <c r="R2" s="255"/>
      <c r="S2" s="255"/>
      <c r="T2" s="256"/>
      <c r="U2" s="254" t="s">
        <v>395</v>
      </c>
      <c r="V2" s="255"/>
      <c r="W2" s="255"/>
      <c r="X2" s="256"/>
      <c r="Y2" s="254" t="s">
        <v>396</v>
      </c>
      <c r="Z2" s="255"/>
      <c r="AA2" s="255"/>
      <c r="AB2" s="256"/>
      <c r="AC2" s="254" t="s">
        <v>397</v>
      </c>
      <c r="AD2" s="255"/>
      <c r="AE2" s="255"/>
      <c r="AF2" s="256"/>
      <c r="AG2" s="15"/>
    </row>
    <row r="3" spans="1:36" x14ac:dyDescent="0.25">
      <c r="A3" s="26" t="s">
        <v>398</v>
      </c>
      <c r="B3" s="26" t="s">
        <v>399</v>
      </c>
      <c r="C3" s="27">
        <v>2</v>
      </c>
      <c r="D3" s="27">
        <v>2</v>
      </c>
      <c r="E3" s="27">
        <v>2</v>
      </c>
      <c r="F3" s="27">
        <v>3</v>
      </c>
      <c r="I3" s="18" t="s">
        <v>5</v>
      </c>
      <c r="J3" s="18" t="s">
        <v>6</v>
      </c>
      <c r="K3" s="18" t="s">
        <v>7</v>
      </c>
      <c r="L3" s="18" t="s">
        <v>8</v>
      </c>
      <c r="M3" s="18" t="s">
        <v>5</v>
      </c>
      <c r="N3" s="18" t="s">
        <v>6</v>
      </c>
      <c r="O3" s="18" t="s">
        <v>7</v>
      </c>
      <c r="P3" s="18" t="s">
        <v>8</v>
      </c>
      <c r="Q3" s="18" t="s">
        <v>5</v>
      </c>
      <c r="R3" s="18" t="s">
        <v>6</v>
      </c>
      <c r="S3" s="18" t="s">
        <v>7</v>
      </c>
      <c r="T3" s="18" t="s">
        <v>8</v>
      </c>
      <c r="U3" s="18" t="s">
        <v>5</v>
      </c>
      <c r="V3" s="18" t="s">
        <v>6</v>
      </c>
      <c r="W3" s="18" t="s">
        <v>7</v>
      </c>
      <c r="X3" s="18" t="s">
        <v>8</v>
      </c>
      <c r="Y3" s="18" t="s">
        <v>5</v>
      </c>
      <c r="Z3" s="18" t="s">
        <v>6</v>
      </c>
      <c r="AA3" s="18" t="s">
        <v>7</v>
      </c>
      <c r="AB3" s="18" t="s">
        <v>8</v>
      </c>
      <c r="AC3" s="18" t="s">
        <v>5</v>
      </c>
      <c r="AD3" s="18" t="s">
        <v>6</v>
      </c>
      <c r="AE3" s="18" t="s">
        <v>7</v>
      </c>
      <c r="AF3" s="18" t="s">
        <v>8</v>
      </c>
      <c r="AG3" s="18"/>
      <c r="AH3" s="18"/>
      <c r="AI3" s="18"/>
      <c r="AJ3" s="18"/>
    </row>
    <row r="4" spans="1:36" x14ac:dyDescent="0.25">
      <c r="A4" s="26" t="s">
        <v>398</v>
      </c>
      <c r="B4" s="26" t="s">
        <v>400</v>
      </c>
      <c r="C4" s="27">
        <v>2</v>
      </c>
      <c r="D4" s="27">
        <v>3</v>
      </c>
      <c r="E4" s="27">
        <v>4</v>
      </c>
      <c r="F4" s="27">
        <v>4</v>
      </c>
      <c r="H4" s="18" t="s">
        <v>401</v>
      </c>
      <c r="I4" s="16"/>
      <c r="J4" s="16"/>
      <c r="K4" s="16"/>
      <c r="L4" s="16"/>
      <c r="M4" s="19">
        <v>27</v>
      </c>
      <c r="N4" s="19">
        <v>26</v>
      </c>
      <c r="O4" s="19">
        <v>13</v>
      </c>
      <c r="P4" s="19">
        <v>0</v>
      </c>
      <c r="Q4" s="19">
        <v>20</v>
      </c>
      <c r="R4" s="19">
        <v>21</v>
      </c>
      <c r="S4" s="19">
        <v>19</v>
      </c>
      <c r="T4" s="19">
        <v>26</v>
      </c>
      <c r="U4" s="19">
        <v>0</v>
      </c>
      <c r="V4" s="19">
        <v>0</v>
      </c>
      <c r="W4" s="19">
        <v>15</v>
      </c>
      <c r="X4" s="19">
        <v>21</v>
      </c>
      <c r="Y4" s="19">
        <v>38</v>
      </c>
      <c r="Z4" s="19">
        <v>38</v>
      </c>
      <c r="AA4" s="19">
        <v>38</v>
      </c>
      <c r="AB4" s="19">
        <v>38</v>
      </c>
      <c r="AC4" s="19">
        <v>38</v>
      </c>
      <c r="AD4" s="19">
        <v>38</v>
      </c>
      <c r="AE4" s="19">
        <v>38</v>
      </c>
      <c r="AF4" s="19">
        <v>38</v>
      </c>
      <c r="AG4" s="15"/>
    </row>
    <row r="5" spans="1:36" x14ac:dyDescent="0.25">
      <c r="A5" s="26" t="s">
        <v>402</v>
      </c>
      <c r="B5" s="26" t="s">
        <v>403</v>
      </c>
      <c r="C5" s="27">
        <v>3</v>
      </c>
      <c r="D5" s="27">
        <v>3</v>
      </c>
      <c r="E5" s="27">
        <v>4</v>
      </c>
      <c r="F5" s="27">
        <v>4</v>
      </c>
      <c r="H5" s="14" t="s">
        <v>404</v>
      </c>
      <c r="I5" s="5">
        <v>7.0000000000000007E-2</v>
      </c>
      <c r="J5" s="5">
        <v>0.03</v>
      </c>
      <c r="K5" s="5">
        <v>0</v>
      </c>
      <c r="L5" s="5">
        <v>0.04</v>
      </c>
      <c r="M5" s="20">
        <f>M4/123</f>
        <v>0.21951219512195122</v>
      </c>
      <c r="N5" s="20">
        <f t="shared" ref="N5:AF5" si="0">N4/123</f>
        <v>0.21138211382113822</v>
      </c>
      <c r="O5" s="20">
        <f t="shared" si="0"/>
        <v>0.10569105691056911</v>
      </c>
      <c r="P5" s="20">
        <f>P4/123+4%</f>
        <v>0.04</v>
      </c>
      <c r="Q5" s="20">
        <f t="shared" si="0"/>
        <v>0.16260162601626016</v>
      </c>
      <c r="R5" s="20">
        <f t="shared" si="0"/>
        <v>0.17073170731707318</v>
      </c>
      <c r="S5" s="20">
        <f t="shared" si="0"/>
        <v>0.15447154471544716</v>
      </c>
      <c r="T5" s="20">
        <f t="shared" si="0"/>
        <v>0.21138211382113822</v>
      </c>
      <c r="U5" s="20">
        <f t="shared" si="0"/>
        <v>0</v>
      </c>
      <c r="V5" s="20">
        <f t="shared" si="0"/>
        <v>0</v>
      </c>
      <c r="W5" s="20">
        <f t="shared" si="0"/>
        <v>0.12195121951219512</v>
      </c>
      <c r="X5" s="20">
        <f t="shared" si="0"/>
        <v>0.17073170731707318</v>
      </c>
      <c r="Y5" s="20">
        <f t="shared" si="0"/>
        <v>0.30894308943089432</v>
      </c>
      <c r="Z5" s="20">
        <f t="shared" si="0"/>
        <v>0.30894308943089432</v>
      </c>
      <c r="AA5" s="20">
        <f t="shared" si="0"/>
        <v>0.30894308943089432</v>
      </c>
      <c r="AB5" s="20">
        <f t="shared" si="0"/>
        <v>0.30894308943089432</v>
      </c>
      <c r="AC5" s="20">
        <f t="shared" si="0"/>
        <v>0.30894308943089432</v>
      </c>
      <c r="AD5" s="20">
        <f t="shared" si="0"/>
        <v>0.30894308943089432</v>
      </c>
      <c r="AE5" s="20">
        <f t="shared" si="0"/>
        <v>0.30894308943089432</v>
      </c>
      <c r="AF5" s="20">
        <f t="shared" si="0"/>
        <v>0.30894308943089432</v>
      </c>
      <c r="AG5" s="22"/>
      <c r="AH5" s="23"/>
      <c r="AI5" s="23"/>
      <c r="AJ5" s="23"/>
    </row>
    <row r="6" spans="1:36" x14ac:dyDescent="0.25">
      <c r="A6" s="26" t="s">
        <v>402</v>
      </c>
      <c r="B6" s="26" t="s">
        <v>405</v>
      </c>
      <c r="C6" s="27">
        <v>3</v>
      </c>
      <c r="D6" s="27">
        <v>3</v>
      </c>
      <c r="E6" s="27">
        <v>3</v>
      </c>
      <c r="F6" s="27">
        <v>4</v>
      </c>
      <c r="H6" s="14" t="s">
        <v>406</v>
      </c>
      <c r="I6" s="5">
        <f>I5</f>
        <v>7.0000000000000007E-2</v>
      </c>
      <c r="J6" s="5">
        <f t="shared" ref="J6:L6" si="1">J5</f>
        <v>0.03</v>
      </c>
      <c r="K6" s="5">
        <f t="shared" si="1"/>
        <v>0</v>
      </c>
      <c r="L6" s="5">
        <f t="shared" si="1"/>
        <v>0.04</v>
      </c>
      <c r="M6" s="21">
        <f>M5</f>
        <v>0.21951219512195122</v>
      </c>
      <c r="N6" s="21">
        <f>N5</f>
        <v>0.21138211382113822</v>
      </c>
      <c r="O6" s="21">
        <f>O5</f>
        <v>0.10569105691056911</v>
      </c>
      <c r="P6" s="21">
        <f>P5</f>
        <v>0.04</v>
      </c>
      <c r="Q6" s="21">
        <f>M6+Q5</f>
        <v>0.38211382113821135</v>
      </c>
      <c r="R6" s="21">
        <f>N6+R5</f>
        <v>0.38211382113821141</v>
      </c>
      <c r="S6" s="21">
        <f>O6+S5</f>
        <v>0.26016260162601629</v>
      </c>
      <c r="T6" s="21">
        <f>T5</f>
        <v>0.21138211382113822</v>
      </c>
      <c r="U6" s="21">
        <f t="shared" ref="U6:AF6" si="2">Q6+U5</f>
        <v>0.38211382113821135</v>
      </c>
      <c r="V6" s="21">
        <f t="shared" si="2"/>
        <v>0.38211382113821141</v>
      </c>
      <c r="W6" s="21">
        <f t="shared" si="2"/>
        <v>0.38211382113821141</v>
      </c>
      <c r="X6" s="21">
        <f t="shared" si="2"/>
        <v>0.38211382113821141</v>
      </c>
      <c r="Y6" s="21">
        <f t="shared" si="2"/>
        <v>0.69105691056910568</v>
      </c>
      <c r="Z6" s="21">
        <f t="shared" si="2"/>
        <v>0.69105691056910579</v>
      </c>
      <c r="AA6" s="21">
        <f t="shared" si="2"/>
        <v>0.69105691056910579</v>
      </c>
      <c r="AB6" s="21">
        <f t="shared" si="2"/>
        <v>0.69105691056910579</v>
      </c>
      <c r="AC6" s="21">
        <f t="shared" si="2"/>
        <v>1</v>
      </c>
      <c r="AD6" s="21">
        <f t="shared" si="2"/>
        <v>1</v>
      </c>
      <c r="AE6" s="21">
        <f t="shared" si="2"/>
        <v>1</v>
      </c>
      <c r="AF6" s="21">
        <f t="shared" si="2"/>
        <v>1</v>
      </c>
      <c r="AG6" s="24"/>
      <c r="AH6" s="25"/>
      <c r="AI6" s="25"/>
      <c r="AJ6" s="25"/>
    </row>
    <row r="7" spans="1:36" x14ac:dyDescent="0.25">
      <c r="A7" s="26" t="s">
        <v>402</v>
      </c>
      <c r="B7" s="26" t="s">
        <v>407</v>
      </c>
      <c r="C7" s="27">
        <v>2</v>
      </c>
      <c r="D7" s="27">
        <v>2</v>
      </c>
      <c r="E7" s="27">
        <v>2</v>
      </c>
      <c r="F7" s="27">
        <v>3</v>
      </c>
    </row>
    <row r="8" spans="1:36" x14ac:dyDescent="0.25">
      <c r="A8" s="26" t="s">
        <v>402</v>
      </c>
      <c r="B8" s="26" t="s">
        <v>408</v>
      </c>
      <c r="C8" s="27">
        <v>2</v>
      </c>
      <c r="D8" s="27">
        <v>2</v>
      </c>
      <c r="E8" s="27">
        <v>2</v>
      </c>
      <c r="F8" s="27">
        <v>3</v>
      </c>
    </row>
    <row r="9" spans="1:36" x14ac:dyDescent="0.25">
      <c r="A9" s="26" t="s">
        <v>402</v>
      </c>
      <c r="B9" s="26" t="s">
        <v>409</v>
      </c>
      <c r="C9" s="27">
        <v>2</v>
      </c>
      <c r="D9" s="27">
        <v>2</v>
      </c>
      <c r="E9" s="27">
        <v>2</v>
      </c>
      <c r="F9" s="27">
        <v>3</v>
      </c>
    </row>
    <row r="10" spans="1:36" x14ac:dyDescent="0.25">
      <c r="A10" s="26" t="s">
        <v>402</v>
      </c>
      <c r="B10" s="26" t="s">
        <v>410</v>
      </c>
      <c r="C10" s="27">
        <v>3</v>
      </c>
      <c r="D10" s="27">
        <v>3</v>
      </c>
      <c r="E10" s="27">
        <v>4</v>
      </c>
      <c r="F10" s="27">
        <v>4</v>
      </c>
    </row>
    <row r="11" spans="1:36" x14ac:dyDescent="0.25">
      <c r="A11" s="26" t="s">
        <v>402</v>
      </c>
      <c r="B11" s="26" t="s">
        <v>411</v>
      </c>
      <c r="C11" s="27">
        <v>2</v>
      </c>
      <c r="D11" s="27">
        <v>2</v>
      </c>
      <c r="E11" s="27">
        <v>2</v>
      </c>
      <c r="F11" s="27">
        <v>3</v>
      </c>
    </row>
    <row r="12" spans="1:36" x14ac:dyDescent="0.25">
      <c r="A12" s="26" t="s">
        <v>402</v>
      </c>
      <c r="B12" s="26" t="s">
        <v>412</v>
      </c>
      <c r="C12" s="27">
        <v>2</v>
      </c>
      <c r="D12" s="27">
        <v>2</v>
      </c>
      <c r="E12" s="27">
        <v>3</v>
      </c>
      <c r="F12" s="27">
        <v>3</v>
      </c>
    </row>
    <row r="13" spans="1:36" x14ac:dyDescent="0.25">
      <c r="A13" s="26" t="s">
        <v>402</v>
      </c>
      <c r="B13" s="26" t="s">
        <v>413</v>
      </c>
      <c r="C13" s="27">
        <v>2</v>
      </c>
      <c r="D13" s="27">
        <v>2</v>
      </c>
      <c r="E13" s="27">
        <v>3</v>
      </c>
      <c r="F13" s="27">
        <v>3</v>
      </c>
    </row>
    <row r="14" spans="1:36" x14ac:dyDescent="0.25">
      <c r="A14" s="26" t="s">
        <v>402</v>
      </c>
      <c r="B14" s="26" t="s">
        <v>414</v>
      </c>
      <c r="C14" s="27">
        <v>2</v>
      </c>
      <c r="D14" s="27">
        <v>2</v>
      </c>
      <c r="E14" s="27">
        <v>2</v>
      </c>
      <c r="F14" s="27">
        <v>3</v>
      </c>
    </row>
    <row r="15" spans="1:36" x14ac:dyDescent="0.25">
      <c r="A15" s="26" t="s">
        <v>402</v>
      </c>
      <c r="B15" s="26" t="s">
        <v>415</v>
      </c>
      <c r="C15" s="27">
        <v>2</v>
      </c>
      <c r="D15" s="27">
        <v>2</v>
      </c>
      <c r="E15" s="27">
        <v>2</v>
      </c>
      <c r="F15" s="27">
        <v>3</v>
      </c>
    </row>
    <row r="16" spans="1:36" x14ac:dyDescent="0.25">
      <c r="A16" s="26" t="s">
        <v>402</v>
      </c>
      <c r="B16" s="26" t="s">
        <v>416</v>
      </c>
      <c r="C16" s="27">
        <v>3</v>
      </c>
      <c r="D16" s="27">
        <v>3</v>
      </c>
      <c r="E16" s="27">
        <v>4</v>
      </c>
      <c r="F16" s="27">
        <v>4</v>
      </c>
    </row>
    <row r="17" spans="1:6" x14ac:dyDescent="0.25">
      <c r="A17" s="26" t="s">
        <v>402</v>
      </c>
      <c r="B17" s="26" t="s">
        <v>417</v>
      </c>
      <c r="C17" s="27">
        <v>2</v>
      </c>
      <c r="D17" s="27">
        <v>2</v>
      </c>
      <c r="E17" s="27">
        <v>3</v>
      </c>
      <c r="F17" s="27">
        <v>3</v>
      </c>
    </row>
    <row r="18" spans="1:6" x14ac:dyDescent="0.25">
      <c r="A18" s="26" t="s">
        <v>402</v>
      </c>
      <c r="B18" s="26" t="s">
        <v>418</v>
      </c>
      <c r="C18" s="27">
        <v>2</v>
      </c>
      <c r="D18" s="27">
        <v>2</v>
      </c>
      <c r="E18" s="27">
        <v>3</v>
      </c>
      <c r="F18" s="27">
        <v>3</v>
      </c>
    </row>
    <row r="19" spans="1:6" x14ac:dyDescent="0.25">
      <c r="A19" s="26" t="s">
        <v>402</v>
      </c>
      <c r="B19" s="26" t="s">
        <v>419</v>
      </c>
      <c r="C19" s="27">
        <v>3</v>
      </c>
      <c r="D19" s="27">
        <v>3</v>
      </c>
      <c r="E19" s="27">
        <v>4</v>
      </c>
      <c r="F19" s="27">
        <v>4</v>
      </c>
    </row>
    <row r="20" spans="1:6" x14ac:dyDescent="0.25">
      <c r="A20" s="26" t="s">
        <v>402</v>
      </c>
      <c r="B20" s="26" t="s">
        <v>420</v>
      </c>
      <c r="C20" s="27">
        <v>2</v>
      </c>
      <c r="D20" s="27">
        <v>2</v>
      </c>
      <c r="E20" s="27">
        <v>2</v>
      </c>
      <c r="F20" s="27">
        <v>3</v>
      </c>
    </row>
    <row r="21" spans="1:6" x14ac:dyDescent="0.25">
      <c r="A21" s="26" t="s">
        <v>402</v>
      </c>
      <c r="B21" s="26" t="s">
        <v>421</v>
      </c>
      <c r="C21" s="27">
        <v>3</v>
      </c>
      <c r="D21" s="27">
        <v>3</v>
      </c>
      <c r="E21" s="27">
        <v>3</v>
      </c>
      <c r="F21" s="27">
        <v>4</v>
      </c>
    </row>
    <row r="22" spans="1:6" x14ac:dyDescent="0.25">
      <c r="A22" s="26" t="s">
        <v>402</v>
      </c>
      <c r="B22" s="26" t="s">
        <v>422</v>
      </c>
      <c r="C22" s="27">
        <v>3</v>
      </c>
      <c r="D22" s="27">
        <v>3</v>
      </c>
      <c r="E22" s="27">
        <v>4</v>
      </c>
      <c r="F22" s="27">
        <v>4</v>
      </c>
    </row>
    <row r="23" spans="1:6" x14ac:dyDescent="0.25">
      <c r="A23" s="26" t="s">
        <v>402</v>
      </c>
      <c r="B23" s="26" t="s">
        <v>423</v>
      </c>
      <c r="C23" s="27">
        <v>2</v>
      </c>
      <c r="D23" s="27">
        <v>2</v>
      </c>
      <c r="E23" s="27">
        <v>2</v>
      </c>
      <c r="F23" s="27">
        <v>3</v>
      </c>
    </row>
    <row r="24" spans="1:6" x14ac:dyDescent="0.25">
      <c r="A24" s="26" t="s">
        <v>402</v>
      </c>
      <c r="B24" s="26" t="s">
        <v>424</v>
      </c>
      <c r="C24" s="27">
        <v>2</v>
      </c>
      <c r="D24" s="27">
        <v>2</v>
      </c>
      <c r="E24" s="27">
        <v>3</v>
      </c>
      <c r="F24" s="27">
        <v>3</v>
      </c>
    </row>
    <row r="25" spans="1:6" x14ac:dyDescent="0.25">
      <c r="A25" s="26" t="s">
        <v>402</v>
      </c>
      <c r="B25" s="26" t="s">
        <v>425</v>
      </c>
      <c r="C25" s="27">
        <v>3</v>
      </c>
      <c r="D25" s="27">
        <v>3</v>
      </c>
      <c r="E25" s="27">
        <v>3</v>
      </c>
      <c r="F25" s="27">
        <v>4</v>
      </c>
    </row>
    <row r="26" spans="1:6" x14ac:dyDescent="0.25">
      <c r="A26" s="26" t="s">
        <v>402</v>
      </c>
      <c r="B26" s="26" t="s">
        <v>426</v>
      </c>
      <c r="C26" s="27">
        <v>2</v>
      </c>
      <c r="D26" s="27">
        <v>2</v>
      </c>
      <c r="E26" s="27">
        <v>3</v>
      </c>
      <c r="F26" s="27">
        <v>3</v>
      </c>
    </row>
    <row r="27" spans="1:6" x14ac:dyDescent="0.25">
      <c r="A27" s="26" t="s">
        <v>402</v>
      </c>
      <c r="B27" s="26" t="s">
        <v>427</v>
      </c>
      <c r="C27" s="27">
        <v>3</v>
      </c>
      <c r="D27" s="27">
        <v>3</v>
      </c>
      <c r="E27" s="27">
        <v>4</v>
      </c>
      <c r="F27" s="27">
        <v>4</v>
      </c>
    </row>
    <row r="28" spans="1:6" x14ac:dyDescent="0.25">
      <c r="A28" s="26" t="s">
        <v>402</v>
      </c>
      <c r="B28" s="26" t="s">
        <v>428</v>
      </c>
      <c r="C28" s="27">
        <v>3</v>
      </c>
      <c r="D28" s="27">
        <v>3</v>
      </c>
      <c r="E28" s="27">
        <v>4</v>
      </c>
      <c r="F28" s="27">
        <v>4</v>
      </c>
    </row>
    <row r="29" spans="1:6" x14ac:dyDescent="0.25">
      <c r="A29" s="26" t="s">
        <v>429</v>
      </c>
      <c r="B29" s="26" t="s">
        <v>430</v>
      </c>
      <c r="C29" s="27">
        <v>2</v>
      </c>
      <c r="D29" s="27">
        <v>2</v>
      </c>
      <c r="E29" s="27">
        <v>3</v>
      </c>
      <c r="F29" s="27">
        <v>3</v>
      </c>
    </row>
    <row r="30" spans="1:6" x14ac:dyDescent="0.25">
      <c r="A30" s="26" t="s">
        <v>429</v>
      </c>
      <c r="B30" s="26" t="s">
        <v>431</v>
      </c>
      <c r="C30" s="27">
        <v>3</v>
      </c>
      <c r="D30" s="27">
        <v>3</v>
      </c>
      <c r="E30" s="27">
        <v>4</v>
      </c>
      <c r="F30" s="27">
        <v>4</v>
      </c>
    </row>
    <row r="31" spans="1:6" x14ac:dyDescent="0.25">
      <c r="A31" s="26" t="s">
        <v>429</v>
      </c>
      <c r="B31" s="26" t="s">
        <v>432</v>
      </c>
      <c r="C31" s="27">
        <v>2</v>
      </c>
      <c r="D31" s="27">
        <v>2</v>
      </c>
      <c r="E31" s="27">
        <v>2</v>
      </c>
      <c r="F31" s="27">
        <v>3</v>
      </c>
    </row>
    <row r="32" spans="1:6" x14ac:dyDescent="0.25">
      <c r="A32" s="26" t="s">
        <v>429</v>
      </c>
      <c r="B32" s="26" t="s">
        <v>433</v>
      </c>
      <c r="C32" s="27">
        <v>2</v>
      </c>
      <c r="D32" s="27">
        <v>2</v>
      </c>
      <c r="E32" s="27">
        <v>3</v>
      </c>
      <c r="F32" s="27">
        <v>3</v>
      </c>
    </row>
    <row r="33" spans="1:6" x14ac:dyDescent="0.25">
      <c r="A33" s="26" t="s">
        <v>429</v>
      </c>
      <c r="B33" s="26" t="s">
        <v>434</v>
      </c>
      <c r="C33" s="27">
        <v>2</v>
      </c>
      <c r="D33" s="27">
        <v>2</v>
      </c>
      <c r="E33" s="27">
        <v>2</v>
      </c>
      <c r="F33" s="27">
        <v>3</v>
      </c>
    </row>
    <row r="34" spans="1:6" x14ac:dyDescent="0.25">
      <c r="A34" s="26" t="s">
        <v>429</v>
      </c>
      <c r="B34" s="26" t="s">
        <v>435</v>
      </c>
      <c r="C34" s="27">
        <v>3</v>
      </c>
      <c r="D34" s="27">
        <v>3</v>
      </c>
      <c r="E34" s="27">
        <v>4</v>
      </c>
      <c r="F34" s="27">
        <v>4</v>
      </c>
    </row>
    <row r="35" spans="1:6" x14ac:dyDescent="0.25">
      <c r="A35" s="26" t="s">
        <v>429</v>
      </c>
      <c r="B35" s="26" t="s">
        <v>436</v>
      </c>
      <c r="C35" s="27">
        <v>3</v>
      </c>
      <c r="D35" s="27">
        <v>3</v>
      </c>
      <c r="E35" s="27">
        <v>4</v>
      </c>
      <c r="F35" s="27">
        <v>4</v>
      </c>
    </row>
    <row r="36" spans="1:6" x14ac:dyDescent="0.25">
      <c r="A36" s="26" t="s">
        <v>429</v>
      </c>
      <c r="B36" s="26" t="s">
        <v>437</v>
      </c>
      <c r="C36" s="27">
        <v>3</v>
      </c>
      <c r="D36" s="27">
        <v>3</v>
      </c>
      <c r="E36" s="27">
        <v>3</v>
      </c>
      <c r="F36" s="27">
        <v>4</v>
      </c>
    </row>
    <row r="37" spans="1:6" ht="25.5" x14ac:dyDescent="0.25">
      <c r="A37" s="26" t="s">
        <v>438</v>
      </c>
      <c r="B37" s="26" t="s">
        <v>439</v>
      </c>
      <c r="C37" s="27">
        <v>2</v>
      </c>
      <c r="D37" s="27">
        <v>2</v>
      </c>
      <c r="E37" s="27">
        <v>2</v>
      </c>
      <c r="F37" s="27">
        <v>3</v>
      </c>
    </row>
    <row r="38" spans="1:6" ht="25.5" x14ac:dyDescent="0.25">
      <c r="A38" s="26" t="s">
        <v>438</v>
      </c>
      <c r="B38" s="26" t="s">
        <v>440</v>
      </c>
      <c r="C38" s="27">
        <v>2</v>
      </c>
      <c r="D38" s="27">
        <v>2</v>
      </c>
      <c r="E38" s="27">
        <v>3</v>
      </c>
      <c r="F38" s="27">
        <v>3</v>
      </c>
    </row>
    <row r="39" spans="1:6" ht="25.5" x14ac:dyDescent="0.25">
      <c r="A39" s="26" t="s">
        <v>438</v>
      </c>
      <c r="B39" s="26" t="s">
        <v>441</v>
      </c>
      <c r="C39" s="27">
        <v>2</v>
      </c>
      <c r="D39" s="27">
        <v>2</v>
      </c>
      <c r="E39" s="27">
        <v>2</v>
      </c>
      <c r="F39" s="27">
        <v>3</v>
      </c>
    </row>
    <row r="40" spans="1:6" ht="25.5" x14ac:dyDescent="0.25">
      <c r="A40" s="26" t="s">
        <v>438</v>
      </c>
      <c r="B40" s="26" t="s">
        <v>442</v>
      </c>
      <c r="C40" s="27">
        <v>2</v>
      </c>
      <c r="D40" s="27">
        <v>2</v>
      </c>
      <c r="E40" s="27">
        <v>3</v>
      </c>
      <c r="F40" s="27">
        <v>3</v>
      </c>
    </row>
    <row r="41" spans="1:6" ht="25.5" x14ac:dyDescent="0.25">
      <c r="A41" s="26" t="s">
        <v>438</v>
      </c>
      <c r="B41" s="26" t="s">
        <v>443</v>
      </c>
      <c r="C41" s="27">
        <v>2</v>
      </c>
      <c r="D41" s="27">
        <v>2</v>
      </c>
      <c r="E41" s="27">
        <v>3</v>
      </c>
      <c r="F41" s="27">
        <v>3</v>
      </c>
    </row>
    <row r="42" spans="1:6" ht="25.5" x14ac:dyDescent="0.25">
      <c r="A42" s="26" t="s">
        <v>438</v>
      </c>
      <c r="B42" s="26" t="s">
        <v>444</v>
      </c>
      <c r="C42" s="27">
        <v>2</v>
      </c>
      <c r="D42" s="27">
        <v>2</v>
      </c>
      <c r="E42" s="27">
        <v>3</v>
      </c>
      <c r="F42" s="27">
        <v>3</v>
      </c>
    </row>
    <row r="43" spans="1:6" ht="25.5" x14ac:dyDescent="0.25">
      <c r="A43" s="26" t="s">
        <v>438</v>
      </c>
      <c r="B43" s="26" t="s">
        <v>445</v>
      </c>
      <c r="C43" s="27">
        <v>3</v>
      </c>
      <c r="D43" s="27">
        <v>3</v>
      </c>
      <c r="E43" s="27">
        <v>4</v>
      </c>
      <c r="F43" s="27">
        <v>4</v>
      </c>
    </row>
    <row r="44" spans="1:6" ht="25.5" x14ac:dyDescent="0.25">
      <c r="A44" s="26" t="s">
        <v>438</v>
      </c>
      <c r="B44" s="26" t="s">
        <v>446</v>
      </c>
      <c r="C44" s="27">
        <v>3</v>
      </c>
      <c r="D44" s="27">
        <v>3</v>
      </c>
      <c r="E44" s="27">
        <v>4</v>
      </c>
      <c r="F44" s="27">
        <v>4</v>
      </c>
    </row>
    <row r="45" spans="1:6" ht="25.5" x14ac:dyDescent="0.25">
      <c r="A45" s="26" t="s">
        <v>438</v>
      </c>
      <c r="B45" s="26" t="s">
        <v>447</v>
      </c>
      <c r="C45" s="27">
        <v>3</v>
      </c>
      <c r="D45" s="27">
        <v>3</v>
      </c>
      <c r="E45" s="27">
        <v>3</v>
      </c>
      <c r="F45" s="27">
        <v>4</v>
      </c>
    </row>
    <row r="46" spans="1:6" ht="25.5" x14ac:dyDescent="0.25">
      <c r="A46" s="26" t="s">
        <v>438</v>
      </c>
      <c r="B46" s="26" t="s">
        <v>448</v>
      </c>
      <c r="C46" s="27">
        <v>3</v>
      </c>
      <c r="D46" s="27">
        <v>3</v>
      </c>
      <c r="E46" s="27">
        <v>4</v>
      </c>
      <c r="F46" s="27">
        <v>4</v>
      </c>
    </row>
    <row r="47" spans="1:6" ht="25.5" x14ac:dyDescent="0.25">
      <c r="A47" s="26" t="s">
        <v>438</v>
      </c>
      <c r="B47" s="26" t="s">
        <v>449</v>
      </c>
      <c r="C47" s="27">
        <v>3</v>
      </c>
      <c r="D47" s="27">
        <v>3</v>
      </c>
      <c r="E47" s="27">
        <v>3</v>
      </c>
      <c r="F47" s="27">
        <v>4</v>
      </c>
    </row>
    <row r="48" spans="1:6" ht="25.5" x14ac:dyDescent="0.25">
      <c r="A48" s="26" t="s">
        <v>438</v>
      </c>
      <c r="B48" s="26" t="s">
        <v>450</v>
      </c>
      <c r="C48" s="27">
        <v>2</v>
      </c>
      <c r="D48" s="27">
        <v>2</v>
      </c>
      <c r="E48" s="27">
        <v>3</v>
      </c>
      <c r="F48" s="27">
        <v>3</v>
      </c>
    </row>
    <row r="49" spans="1:6" x14ac:dyDescent="0.25">
      <c r="A49" s="26" t="s">
        <v>451</v>
      </c>
      <c r="B49" s="26" t="s">
        <v>452</v>
      </c>
      <c r="C49" s="27">
        <v>3</v>
      </c>
      <c r="D49" s="27">
        <v>3</v>
      </c>
      <c r="E49" s="27">
        <v>4</v>
      </c>
      <c r="F49" s="27">
        <v>4</v>
      </c>
    </row>
    <row r="50" spans="1:6" x14ac:dyDescent="0.25">
      <c r="A50" s="28" t="s">
        <v>453</v>
      </c>
      <c r="B50" s="28" t="s">
        <v>454</v>
      </c>
      <c r="C50" s="29">
        <v>5</v>
      </c>
      <c r="D50" s="29">
        <v>5</v>
      </c>
      <c r="E50" s="29">
        <v>5</v>
      </c>
      <c r="F50" s="29">
        <v>5</v>
      </c>
    </row>
    <row r="51" spans="1:6" x14ac:dyDescent="0.25">
      <c r="A51" s="28" t="s">
        <v>455</v>
      </c>
      <c r="B51" s="28" t="s">
        <v>456</v>
      </c>
      <c r="C51" s="29">
        <v>5</v>
      </c>
      <c r="D51" s="29">
        <v>5</v>
      </c>
      <c r="E51" s="29">
        <v>5</v>
      </c>
      <c r="F51" s="29">
        <v>5</v>
      </c>
    </row>
    <row r="52" spans="1:6" x14ac:dyDescent="0.25">
      <c r="A52" s="28" t="s">
        <v>455</v>
      </c>
      <c r="B52" s="28" t="s">
        <v>457</v>
      </c>
      <c r="C52" s="29">
        <v>5</v>
      </c>
      <c r="D52" s="29">
        <v>5</v>
      </c>
      <c r="E52" s="29">
        <v>5</v>
      </c>
      <c r="F52" s="29">
        <v>5</v>
      </c>
    </row>
    <row r="53" spans="1:6" x14ac:dyDescent="0.25">
      <c r="A53" s="28" t="s">
        <v>455</v>
      </c>
      <c r="B53" s="28" t="s">
        <v>458</v>
      </c>
      <c r="C53" s="29">
        <v>5</v>
      </c>
      <c r="D53" s="29">
        <v>5</v>
      </c>
      <c r="E53" s="29">
        <v>5</v>
      </c>
      <c r="F53" s="29">
        <v>5</v>
      </c>
    </row>
    <row r="54" spans="1:6" x14ac:dyDescent="0.25">
      <c r="A54" s="28" t="s">
        <v>455</v>
      </c>
      <c r="B54" s="28" t="s">
        <v>459</v>
      </c>
      <c r="C54" s="29">
        <v>5</v>
      </c>
      <c r="D54" s="29">
        <v>5</v>
      </c>
      <c r="E54" s="29">
        <v>5</v>
      </c>
      <c r="F54" s="29">
        <v>5</v>
      </c>
    </row>
    <row r="55" spans="1:6" x14ac:dyDescent="0.25">
      <c r="A55" s="28" t="s">
        <v>455</v>
      </c>
      <c r="B55" s="28" t="s">
        <v>460</v>
      </c>
      <c r="C55" s="29">
        <v>5</v>
      </c>
      <c r="D55" s="29">
        <v>5</v>
      </c>
      <c r="E55" s="29">
        <v>5</v>
      </c>
      <c r="F55" s="29">
        <v>5</v>
      </c>
    </row>
    <row r="56" spans="1:6" x14ac:dyDescent="0.25">
      <c r="A56" s="28" t="s">
        <v>455</v>
      </c>
      <c r="B56" s="28" t="s">
        <v>461</v>
      </c>
      <c r="C56" s="29">
        <v>5</v>
      </c>
      <c r="D56" s="29">
        <v>5</v>
      </c>
      <c r="E56" s="29">
        <v>5</v>
      </c>
      <c r="F56" s="29">
        <v>5</v>
      </c>
    </row>
    <row r="57" spans="1:6" x14ac:dyDescent="0.25">
      <c r="A57" s="28" t="s">
        <v>455</v>
      </c>
      <c r="B57" s="28" t="s">
        <v>462</v>
      </c>
      <c r="C57" s="29">
        <v>5</v>
      </c>
      <c r="D57" s="29">
        <v>5</v>
      </c>
      <c r="E57" s="29">
        <v>5</v>
      </c>
      <c r="F57" s="29">
        <v>5</v>
      </c>
    </row>
    <row r="58" spans="1:6" x14ac:dyDescent="0.25">
      <c r="A58" s="28" t="s">
        <v>455</v>
      </c>
      <c r="B58" s="28" t="s">
        <v>463</v>
      </c>
      <c r="C58" s="29">
        <v>5</v>
      </c>
      <c r="D58" s="29">
        <v>5</v>
      </c>
      <c r="E58" s="29">
        <v>5</v>
      </c>
      <c r="F58" s="29">
        <v>5</v>
      </c>
    </row>
    <row r="59" spans="1:6" x14ac:dyDescent="0.25">
      <c r="A59" s="28" t="s">
        <v>455</v>
      </c>
      <c r="B59" s="28" t="s">
        <v>464</v>
      </c>
      <c r="C59" s="29">
        <v>5</v>
      </c>
      <c r="D59" s="29">
        <v>5</v>
      </c>
      <c r="E59" s="29">
        <v>5</v>
      </c>
      <c r="F59" s="29">
        <v>5</v>
      </c>
    </row>
    <row r="60" spans="1:6" x14ac:dyDescent="0.25">
      <c r="A60" s="28" t="s">
        <v>455</v>
      </c>
      <c r="B60" s="28" t="s">
        <v>465</v>
      </c>
      <c r="C60" s="29">
        <v>5</v>
      </c>
      <c r="D60" s="29">
        <v>5</v>
      </c>
      <c r="E60" s="29">
        <v>5</v>
      </c>
      <c r="F60" s="29">
        <v>5</v>
      </c>
    </row>
    <row r="61" spans="1:6" x14ac:dyDescent="0.25">
      <c r="A61" s="28" t="s">
        <v>455</v>
      </c>
      <c r="B61" s="28" t="s">
        <v>466</v>
      </c>
      <c r="C61" s="29">
        <v>5</v>
      </c>
      <c r="D61" s="29">
        <v>5</v>
      </c>
      <c r="E61" s="29">
        <v>5</v>
      </c>
      <c r="F61" s="29">
        <v>5</v>
      </c>
    </row>
    <row r="62" spans="1:6" x14ac:dyDescent="0.25">
      <c r="A62" s="28" t="s">
        <v>455</v>
      </c>
      <c r="B62" s="28" t="s">
        <v>467</v>
      </c>
      <c r="C62" s="29">
        <v>5</v>
      </c>
      <c r="D62" s="29">
        <v>5</v>
      </c>
      <c r="E62" s="29">
        <v>5</v>
      </c>
      <c r="F62" s="29">
        <v>5</v>
      </c>
    </row>
    <row r="63" spans="1:6" x14ac:dyDescent="0.25">
      <c r="A63" s="28" t="s">
        <v>455</v>
      </c>
      <c r="B63" s="28" t="s">
        <v>468</v>
      </c>
      <c r="C63" s="29">
        <v>5</v>
      </c>
      <c r="D63" s="29">
        <v>5</v>
      </c>
      <c r="E63" s="29">
        <v>5</v>
      </c>
      <c r="F63" s="29">
        <v>5</v>
      </c>
    </row>
    <row r="64" spans="1:6" x14ac:dyDescent="0.25">
      <c r="A64" s="28" t="s">
        <v>455</v>
      </c>
      <c r="B64" s="28" t="s">
        <v>469</v>
      </c>
      <c r="C64" s="29">
        <v>5</v>
      </c>
      <c r="D64" s="29">
        <v>5</v>
      </c>
      <c r="E64" s="29">
        <v>5</v>
      </c>
      <c r="F64" s="29">
        <v>5</v>
      </c>
    </row>
    <row r="65" spans="1:6" x14ac:dyDescent="0.25">
      <c r="A65" s="28" t="s">
        <v>455</v>
      </c>
      <c r="B65" s="28" t="s">
        <v>470</v>
      </c>
      <c r="C65" s="29">
        <v>5</v>
      </c>
      <c r="D65" s="29">
        <v>5</v>
      </c>
      <c r="E65" s="29">
        <v>5</v>
      </c>
      <c r="F65" s="29">
        <v>5</v>
      </c>
    </row>
    <row r="66" spans="1:6" x14ac:dyDescent="0.25">
      <c r="A66" s="28" t="s">
        <v>455</v>
      </c>
      <c r="B66" s="28" t="s">
        <v>471</v>
      </c>
      <c r="C66" s="29">
        <v>5</v>
      </c>
      <c r="D66" s="29">
        <v>5</v>
      </c>
      <c r="E66" s="29">
        <v>5</v>
      </c>
      <c r="F66" s="29">
        <v>5</v>
      </c>
    </row>
    <row r="67" spans="1:6" x14ac:dyDescent="0.25">
      <c r="A67" s="28" t="s">
        <v>455</v>
      </c>
      <c r="B67" s="28" t="s">
        <v>472</v>
      </c>
      <c r="C67" s="29">
        <v>5</v>
      </c>
      <c r="D67" s="29">
        <v>5</v>
      </c>
      <c r="E67" s="29">
        <v>5</v>
      </c>
      <c r="F67" s="29">
        <v>5</v>
      </c>
    </row>
    <row r="68" spans="1:6" x14ac:dyDescent="0.25">
      <c r="A68" s="28" t="s">
        <v>455</v>
      </c>
      <c r="B68" s="28" t="s">
        <v>473</v>
      </c>
      <c r="C68" s="29">
        <v>5</v>
      </c>
      <c r="D68" s="29">
        <v>5</v>
      </c>
      <c r="E68" s="29">
        <v>5</v>
      </c>
      <c r="F68" s="29">
        <v>5</v>
      </c>
    </row>
    <row r="69" spans="1:6" x14ac:dyDescent="0.25">
      <c r="A69" s="28" t="s">
        <v>455</v>
      </c>
      <c r="B69" s="28" t="s">
        <v>474</v>
      </c>
      <c r="C69" s="29">
        <v>5</v>
      </c>
      <c r="D69" s="29">
        <v>5</v>
      </c>
      <c r="E69" s="29">
        <v>5</v>
      </c>
      <c r="F69" s="29">
        <v>5</v>
      </c>
    </row>
    <row r="70" spans="1:6" x14ac:dyDescent="0.25">
      <c r="A70" s="28" t="s">
        <v>455</v>
      </c>
      <c r="B70" s="28" t="s">
        <v>475</v>
      </c>
      <c r="C70" s="29">
        <v>5</v>
      </c>
      <c r="D70" s="29">
        <v>5</v>
      </c>
      <c r="E70" s="29">
        <v>5</v>
      </c>
      <c r="F70" s="29">
        <v>5</v>
      </c>
    </row>
    <row r="71" spans="1:6" x14ac:dyDescent="0.25">
      <c r="A71" s="28" t="s">
        <v>476</v>
      </c>
      <c r="B71" s="28" t="s">
        <v>477</v>
      </c>
      <c r="C71" s="29">
        <v>5</v>
      </c>
      <c r="D71" s="29">
        <v>5</v>
      </c>
      <c r="E71" s="29">
        <v>5</v>
      </c>
      <c r="F71" s="29">
        <v>5</v>
      </c>
    </row>
    <row r="72" spans="1:6" x14ac:dyDescent="0.25">
      <c r="A72" s="28" t="s">
        <v>476</v>
      </c>
      <c r="B72" s="28" t="s">
        <v>478</v>
      </c>
      <c r="C72" s="29">
        <v>5</v>
      </c>
      <c r="D72" s="29">
        <v>5</v>
      </c>
      <c r="E72" s="29">
        <v>5</v>
      </c>
      <c r="F72" s="29">
        <v>5</v>
      </c>
    </row>
    <row r="73" spans="1:6" x14ac:dyDescent="0.25">
      <c r="A73" s="28" t="s">
        <v>476</v>
      </c>
      <c r="B73" s="28" t="s">
        <v>479</v>
      </c>
      <c r="C73" s="29">
        <v>5</v>
      </c>
      <c r="D73" s="29">
        <v>5</v>
      </c>
      <c r="E73" s="29">
        <v>5</v>
      </c>
      <c r="F73" s="29">
        <v>5</v>
      </c>
    </row>
    <row r="74" spans="1:6" x14ac:dyDescent="0.25">
      <c r="A74" s="28" t="s">
        <v>476</v>
      </c>
      <c r="B74" s="28" t="s">
        <v>480</v>
      </c>
      <c r="C74" s="29">
        <v>5</v>
      </c>
      <c r="D74" s="29">
        <v>5</v>
      </c>
      <c r="E74" s="29">
        <v>5</v>
      </c>
      <c r="F74" s="29">
        <v>5</v>
      </c>
    </row>
    <row r="75" spans="1:6" x14ac:dyDescent="0.25">
      <c r="A75" s="28" t="s">
        <v>476</v>
      </c>
      <c r="B75" s="28" t="s">
        <v>481</v>
      </c>
      <c r="C75" s="29">
        <v>5</v>
      </c>
      <c r="D75" s="29">
        <v>5</v>
      </c>
      <c r="E75" s="29">
        <v>5</v>
      </c>
      <c r="F75" s="29">
        <v>5</v>
      </c>
    </row>
    <row r="76" spans="1:6" x14ac:dyDescent="0.25">
      <c r="A76" s="28" t="s">
        <v>476</v>
      </c>
      <c r="B76" s="28" t="s">
        <v>482</v>
      </c>
      <c r="C76" s="29">
        <v>5</v>
      </c>
      <c r="D76" s="29">
        <v>5</v>
      </c>
      <c r="E76" s="29">
        <v>5</v>
      </c>
      <c r="F76" s="29">
        <v>5</v>
      </c>
    </row>
    <row r="77" spans="1:6" x14ac:dyDescent="0.25">
      <c r="A77" s="28" t="s">
        <v>476</v>
      </c>
      <c r="B77" s="28" t="s">
        <v>483</v>
      </c>
      <c r="C77" s="29">
        <v>5</v>
      </c>
      <c r="D77" s="29">
        <v>5</v>
      </c>
      <c r="E77" s="29">
        <v>5</v>
      </c>
      <c r="F77" s="29">
        <v>5</v>
      </c>
    </row>
    <row r="78" spans="1:6" x14ac:dyDescent="0.25">
      <c r="A78" s="28" t="s">
        <v>484</v>
      </c>
      <c r="B78" s="28" t="s">
        <v>485</v>
      </c>
      <c r="C78" s="29">
        <v>5</v>
      </c>
      <c r="D78" s="29">
        <v>5</v>
      </c>
      <c r="E78" s="29">
        <v>5</v>
      </c>
      <c r="F78" s="29">
        <v>5</v>
      </c>
    </row>
    <row r="79" spans="1:6" x14ac:dyDescent="0.25">
      <c r="A79" s="28" t="s">
        <v>484</v>
      </c>
      <c r="B79" s="28" t="s">
        <v>486</v>
      </c>
      <c r="C79" s="29">
        <v>5</v>
      </c>
      <c r="D79" s="29">
        <v>5</v>
      </c>
      <c r="E79" s="29">
        <v>5</v>
      </c>
      <c r="F79" s="29">
        <v>5</v>
      </c>
    </row>
    <row r="80" spans="1:6" x14ac:dyDescent="0.25">
      <c r="A80" s="28" t="s">
        <v>484</v>
      </c>
      <c r="B80" s="28" t="s">
        <v>487</v>
      </c>
      <c r="C80" s="29">
        <v>5</v>
      </c>
      <c r="D80" s="29">
        <v>5</v>
      </c>
      <c r="E80" s="29">
        <v>5</v>
      </c>
      <c r="F80" s="29">
        <v>5</v>
      </c>
    </row>
    <row r="81" spans="1:6" x14ac:dyDescent="0.25">
      <c r="A81" s="28" t="s">
        <v>484</v>
      </c>
      <c r="B81" s="28" t="s">
        <v>488</v>
      </c>
      <c r="C81" s="29">
        <v>5</v>
      </c>
      <c r="D81" s="29">
        <v>5</v>
      </c>
      <c r="E81" s="29">
        <v>5</v>
      </c>
      <c r="F81" s="29">
        <v>5</v>
      </c>
    </row>
    <row r="82" spans="1:6" x14ac:dyDescent="0.25">
      <c r="A82" s="28" t="s">
        <v>484</v>
      </c>
      <c r="B82" s="28" t="s">
        <v>489</v>
      </c>
      <c r="C82" s="29">
        <v>5</v>
      </c>
      <c r="D82" s="29">
        <v>5</v>
      </c>
      <c r="E82" s="29">
        <v>5</v>
      </c>
      <c r="F82" s="29">
        <v>5</v>
      </c>
    </row>
    <row r="83" spans="1:6" x14ac:dyDescent="0.25">
      <c r="A83" s="28" t="s">
        <v>484</v>
      </c>
      <c r="B83" s="28" t="s">
        <v>490</v>
      </c>
      <c r="C83" s="29">
        <v>5</v>
      </c>
      <c r="D83" s="29">
        <v>5</v>
      </c>
      <c r="E83" s="29">
        <v>5</v>
      </c>
      <c r="F83" s="29">
        <v>5</v>
      </c>
    </row>
    <row r="84" spans="1:6" x14ac:dyDescent="0.25">
      <c r="A84" s="28" t="s">
        <v>484</v>
      </c>
      <c r="B84" s="28" t="s">
        <v>491</v>
      </c>
      <c r="C84" s="29">
        <v>5</v>
      </c>
      <c r="D84" s="29">
        <v>5</v>
      </c>
      <c r="E84" s="29">
        <v>5</v>
      </c>
      <c r="F84" s="29">
        <v>5</v>
      </c>
    </row>
    <row r="85" spans="1:6" x14ac:dyDescent="0.25">
      <c r="A85" s="28" t="s">
        <v>484</v>
      </c>
      <c r="B85" s="28" t="s">
        <v>492</v>
      </c>
      <c r="C85" s="29">
        <v>5</v>
      </c>
      <c r="D85" s="29">
        <v>5</v>
      </c>
      <c r="E85" s="29">
        <v>5</v>
      </c>
      <c r="F85" s="29">
        <v>5</v>
      </c>
    </row>
    <row r="86" spans="1:6" x14ac:dyDescent="0.25">
      <c r="A86" s="28" t="s">
        <v>493</v>
      </c>
      <c r="B86" s="28" t="s">
        <v>494</v>
      </c>
      <c r="C86" s="29">
        <v>5</v>
      </c>
      <c r="D86" s="29">
        <v>5</v>
      </c>
      <c r="E86" s="29">
        <v>5</v>
      </c>
      <c r="F86" s="29">
        <v>5</v>
      </c>
    </row>
    <row r="87" spans="1:6" x14ac:dyDescent="0.25">
      <c r="A87" s="28" t="s">
        <v>493</v>
      </c>
      <c r="B87" s="28" t="s">
        <v>495</v>
      </c>
      <c r="C87" s="29">
        <v>5</v>
      </c>
      <c r="D87" s="29">
        <v>5</v>
      </c>
      <c r="E87" s="29">
        <v>5</v>
      </c>
      <c r="F87" s="29">
        <v>5</v>
      </c>
    </row>
    <row r="88" spans="1:6" x14ac:dyDescent="0.25">
      <c r="A88" s="28" t="s">
        <v>496</v>
      </c>
      <c r="B88" s="28" t="s">
        <v>497</v>
      </c>
      <c r="C88" s="29">
        <v>6</v>
      </c>
      <c r="D88" s="29">
        <v>6</v>
      </c>
      <c r="E88" s="29">
        <v>6</v>
      </c>
      <c r="F88" s="29">
        <v>6</v>
      </c>
    </row>
    <row r="89" spans="1:6" x14ac:dyDescent="0.25">
      <c r="A89" s="28" t="s">
        <v>498</v>
      </c>
      <c r="B89" s="28" t="s">
        <v>499</v>
      </c>
      <c r="C89" s="29">
        <v>6</v>
      </c>
      <c r="D89" s="29">
        <v>6</v>
      </c>
      <c r="E89" s="29">
        <v>6</v>
      </c>
      <c r="F89" s="29">
        <v>6</v>
      </c>
    </row>
    <row r="90" spans="1:6" x14ac:dyDescent="0.25">
      <c r="A90" s="28" t="s">
        <v>498</v>
      </c>
      <c r="B90" s="28" t="s">
        <v>500</v>
      </c>
      <c r="C90" s="29">
        <v>6</v>
      </c>
      <c r="D90" s="29">
        <v>6</v>
      </c>
      <c r="E90" s="29">
        <v>6</v>
      </c>
      <c r="F90" s="29">
        <v>6</v>
      </c>
    </row>
    <row r="91" spans="1:6" x14ac:dyDescent="0.25">
      <c r="A91" s="28" t="s">
        <v>498</v>
      </c>
      <c r="B91" s="28" t="s">
        <v>501</v>
      </c>
      <c r="C91" s="29">
        <v>6</v>
      </c>
      <c r="D91" s="29">
        <v>6</v>
      </c>
      <c r="E91" s="29">
        <v>6</v>
      </c>
      <c r="F91" s="29">
        <v>6</v>
      </c>
    </row>
    <row r="92" spans="1:6" x14ac:dyDescent="0.25">
      <c r="A92" s="28" t="s">
        <v>498</v>
      </c>
      <c r="B92" s="28" t="s">
        <v>502</v>
      </c>
      <c r="C92" s="29">
        <v>6</v>
      </c>
      <c r="D92" s="29">
        <v>6</v>
      </c>
      <c r="E92" s="29">
        <v>6</v>
      </c>
      <c r="F92" s="29">
        <v>6</v>
      </c>
    </row>
    <row r="93" spans="1:6" ht="25.5" x14ac:dyDescent="0.25">
      <c r="A93" s="28" t="s">
        <v>498</v>
      </c>
      <c r="B93" s="28" t="s">
        <v>503</v>
      </c>
      <c r="C93" s="29">
        <v>6</v>
      </c>
      <c r="D93" s="29">
        <v>6</v>
      </c>
      <c r="E93" s="29">
        <v>6</v>
      </c>
      <c r="F93" s="29">
        <v>6</v>
      </c>
    </row>
    <row r="94" spans="1:6" x14ac:dyDescent="0.25">
      <c r="A94" s="28" t="s">
        <v>498</v>
      </c>
      <c r="B94" s="28" t="s">
        <v>504</v>
      </c>
      <c r="C94" s="29">
        <v>6</v>
      </c>
      <c r="D94" s="29">
        <v>6</v>
      </c>
      <c r="E94" s="29">
        <v>6</v>
      </c>
      <c r="F94" s="29">
        <v>6</v>
      </c>
    </row>
    <row r="95" spans="1:6" x14ac:dyDescent="0.25">
      <c r="A95" s="28" t="s">
        <v>498</v>
      </c>
      <c r="B95" s="28" t="s">
        <v>505</v>
      </c>
      <c r="C95" s="29">
        <v>6</v>
      </c>
      <c r="D95" s="29">
        <v>6</v>
      </c>
      <c r="E95" s="29">
        <v>6</v>
      </c>
      <c r="F95" s="29">
        <v>6</v>
      </c>
    </row>
    <row r="96" spans="1:6" x14ac:dyDescent="0.25">
      <c r="A96" s="28" t="s">
        <v>498</v>
      </c>
      <c r="B96" s="28" t="s">
        <v>506</v>
      </c>
      <c r="C96" s="29">
        <v>6</v>
      </c>
      <c r="D96" s="29">
        <v>6</v>
      </c>
      <c r="E96" s="29">
        <v>6</v>
      </c>
      <c r="F96" s="29">
        <v>6</v>
      </c>
    </row>
    <row r="97" spans="1:6" x14ac:dyDescent="0.25">
      <c r="A97" s="28" t="s">
        <v>498</v>
      </c>
      <c r="B97" s="28" t="s">
        <v>507</v>
      </c>
      <c r="C97" s="29">
        <v>6</v>
      </c>
      <c r="D97" s="29">
        <v>6</v>
      </c>
      <c r="E97" s="29">
        <v>6</v>
      </c>
      <c r="F97" s="29">
        <v>6</v>
      </c>
    </row>
    <row r="98" spans="1:6" x14ac:dyDescent="0.25">
      <c r="A98" s="28" t="s">
        <v>498</v>
      </c>
      <c r="B98" s="28" t="s">
        <v>508</v>
      </c>
      <c r="C98" s="29">
        <v>6</v>
      </c>
      <c r="D98" s="29">
        <v>6</v>
      </c>
      <c r="E98" s="29">
        <v>6</v>
      </c>
      <c r="F98" s="29">
        <v>6</v>
      </c>
    </row>
    <row r="99" spans="1:6" x14ac:dyDescent="0.25">
      <c r="A99" s="28" t="s">
        <v>498</v>
      </c>
      <c r="B99" s="28" t="s">
        <v>509</v>
      </c>
      <c r="C99" s="29">
        <v>6</v>
      </c>
      <c r="D99" s="29">
        <v>6</v>
      </c>
      <c r="E99" s="29">
        <v>6</v>
      </c>
      <c r="F99" s="29">
        <v>6</v>
      </c>
    </row>
    <row r="100" spans="1:6" x14ac:dyDescent="0.25">
      <c r="A100" s="28" t="s">
        <v>498</v>
      </c>
      <c r="B100" s="28" t="s">
        <v>510</v>
      </c>
      <c r="C100" s="29">
        <v>6</v>
      </c>
      <c r="D100" s="29">
        <v>6</v>
      </c>
      <c r="E100" s="29">
        <v>6</v>
      </c>
      <c r="F100" s="29">
        <v>6</v>
      </c>
    </row>
    <row r="101" spans="1:6" x14ac:dyDescent="0.25">
      <c r="A101" s="28" t="s">
        <v>498</v>
      </c>
      <c r="B101" s="28" t="s">
        <v>511</v>
      </c>
      <c r="C101" s="29">
        <v>6</v>
      </c>
      <c r="D101" s="29">
        <v>6</v>
      </c>
      <c r="E101" s="29">
        <v>6</v>
      </c>
      <c r="F101" s="29">
        <v>6</v>
      </c>
    </row>
    <row r="102" spans="1:6" x14ac:dyDescent="0.25">
      <c r="A102" s="28" t="s">
        <v>498</v>
      </c>
      <c r="B102" s="28" t="s">
        <v>512</v>
      </c>
      <c r="C102" s="29">
        <v>6</v>
      </c>
      <c r="D102" s="29">
        <v>6</v>
      </c>
      <c r="E102" s="29">
        <v>6</v>
      </c>
      <c r="F102" s="29">
        <v>6</v>
      </c>
    </row>
    <row r="103" spans="1:6" x14ac:dyDescent="0.25">
      <c r="A103" s="28" t="s">
        <v>498</v>
      </c>
      <c r="B103" s="28" t="s">
        <v>513</v>
      </c>
      <c r="C103" s="29">
        <v>6</v>
      </c>
      <c r="D103" s="29">
        <v>6</v>
      </c>
      <c r="E103" s="29">
        <v>6</v>
      </c>
      <c r="F103" s="29">
        <v>6</v>
      </c>
    </row>
    <row r="104" spans="1:6" x14ac:dyDescent="0.25">
      <c r="A104" s="28" t="s">
        <v>498</v>
      </c>
      <c r="B104" s="28" t="s">
        <v>514</v>
      </c>
      <c r="C104" s="29">
        <v>6</v>
      </c>
      <c r="D104" s="29">
        <v>6</v>
      </c>
      <c r="E104" s="29">
        <v>6</v>
      </c>
      <c r="F104" s="29">
        <v>6</v>
      </c>
    </row>
    <row r="105" spans="1:6" x14ac:dyDescent="0.25">
      <c r="A105" s="28" t="s">
        <v>498</v>
      </c>
      <c r="B105" s="28" t="s">
        <v>515</v>
      </c>
      <c r="C105" s="29">
        <v>6</v>
      </c>
      <c r="D105" s="29">
        <v>6</v>
      </c>
      <c r="E105" s="29">
        <v>6</v>
      </c>
      <c r="F105" s="29">
        <v>6</v>
      </c>
    </row>
    <row r="106" spans="1:6" x14ac:dyDescent="0.25">
      <c r="A106" s="28" t="s">
        <v>498</v>
      </c>
      <c r="B106" s="28" t="s">
        <v>516</v>
      </c>
      <c r="C106" s="29">
        <v>6</v>
      </c>
      <c r="D106" s="29">
        <v>6</v>
      </c>
      <c r="E106" s="29">
        <v>6</v>
      </c>
      <c r="F106" s="29">
        <v>6</v>
      </c>
    </row>
    <row r="107" spans="1:6" x14ac:dyDescent="0.25">
      <c r="A107" s="28" t="s">
        <v>498</v>
      </c>
      <c r="B107" s="28" t="s">
        <v>517</v>
      </c>
      <c r="C107" s="29">
        <v>6</v>
      </c>
      <c r="D107" s="29">
        <v>6</v>
      </c>
      <c r="E107" s="29">
        <v>6</v>
      </c>
      <c r="F107" s="29">
        <v>6</v>
      </c>
    </row>
    <row r="108" spans="1:6" x14ac:dyDescent="0.25">
      <c r="A108" s="28" t="s">
        <v>498</v>
      </c>
      <c r="B108" s="28" t="s">
        <v>518</v>
      </c>
      <c r="C108" s="29">
        <v>6</v>
      </c>
      <c r="D108" s="29">
        <v>6</v>
      </c>
      <c r="E108" s="29">
        <v>6</v>
      </c>
      <c r="F108" s="29">
        <v>6</v>
      </c>
    </row>
    <row r="109" spans="1:6" x14ac:dyDescent="0.25">
      <c r="A109" s="28" t="s">
        <v>519</v>
      </c>
      <c r="B109" s="28" t="s">
        <v>520</v>
      </c>
      <c r="C109" s="29">
        <v>6</v>
      </c>
      <c r="D109" s="29">
        <v>6</v>
      </c>
      <c r="E109" s="29">
        <v>6</v>
      </c>
      <c r="F109" s="29">
        <v>6</v>
      </c>
    </row>
    <row r="110" spans="1:6" x14ac:dyDescent="0.25">
      <c r="A110" s="28" t="s">
        <v>519</v>
      </c>
      <c r="B110" s="28" t="s">
        <v>521</v>
      </c>
      <c r="C110" s="29">
        <v>6</v>
      </c>
      <c r="D110" s="29">
        <v>6</v>
      </c>
      <c r="E110" s="29">
        <v>6</v>
      </c>
      <c r="F110" s="29">
        <v>6</v>
      </c>
    </row>
    <row r="111" spans="1:6" x14ac:dyDescent="0.25">
      <c r="A111" s="28" t="s">
        <v>519</v>
      </c>
      <c r="B111" s="28" t="s">
        <v>522</v>
      </c>
      <c r="C111" s="29">
        <v>6</v>
      </c>
      <c r="D111" s="29">
        <v>6</v>
      </c>
      <c r="E111" s="29">
        <v>6</v>
      </c>
      <c r="F111" s="29">
        <v>6</v>
      </c>
    </row>
    <row r="112" spans="1:6" x14ac:dyDescent="0.25">
      <c r="A112" s="28" t="s">
        <v>519</v>
      </c>
      <c r="B112" s="28" t="s">
        <v>523</v>
      </c>
      <c r="C112" s="29">
        <v>6</v>
      </c>
      <c r="D112" s="29">
        <v>6</v>
      </c>
      <c r="E112" s="29">
        <v>6</v>
      </c>
      <c r="F112" s="29">
        <v>6</v>
      </c>
    </row>
    <row r="113" spans="1:6" x14ac:dyDescent="0.25">
      <c r="A113" s="28" t="s">
        <v>519</v>
      </c>
      <c r="B113" s="28" t="s">
        <v>524</v>
      </c>
      <c r="C113" s="29">
        <v>6</v>
      </c>
      <c r="D113" s="29">
        <v>6</v>
      </c>
      <c r="E113" s="29">
        <v>6</v>
      </c>
      <c r="F113" s="29">
        <v>6</v>
      </c>
    </row>
    <row r="114" spans="1:6" x14ac:dyDescent="0.25">
      <c r="A114" s="28" t="s">
        <v>519</v>
      </c>
      <c r="B114" s="28" t="s">
        <v>525</v>
      </c>
      <c r="C114" s="29">
        <v>6</v>
      </c>
      <c r="D114" s="29">
        <v>6</v>
      </c>
      <c r="E114" s="29">
        <v>6</v>
      </c>
      <c r="F114" s="29">
        <v>6</v>
      </c>
    </row>
    <row r="115" spans="1:6" x14ac:dyDescent="0.25">
      <c r="A115" s="28" t="s">
        <v>519</v>
      </c>
      <c r="B115" s="28" t="s">
        <v>526</v>
      </c>
      <c r="C115" s="29">
        <v>6</v>
      </c>
      <c r="D115" s="29">
        <v>6</v>
      </c>
      <c r="E115" s="29">
        <v>6</v>
      </c>
      <c r="F115" s="29">
        <v>6</v>
      </c>
    </row>
    <row r="116" spans="1:6" x14ac:dyDescent="0.25">
      <c r="A116" s="28" t="s">
        <v>527</v>
      </c>
      <c r="B116" s="28" t="s">
        <v>528</v>
      </c>
      <c r="C116" s="29">
        <v>6</v>
      </c>
      <c r="D116" s="29">
        <v>6</v>
      </c>
      <c r="E116" s="29">
        <v>6</v>
      </c>
      <c r="F116" s="29">
        <v>6</v>
      </c>
    </row>
    <row r="117" spans="1:6" x14ac:dyDescent="0.25">
      <c r="A117" s="28" t="s">
        <v>527</v>
      </c>
      <c r="B117" s="28" t="s">
        <v>529</v>
      </c>
      <c r="C117" s="29">
        <v>6</v>
      </c>
      <c r="D117" s="29">
        <v>6</v>
      </c>
      <c r="E117" s="29">
        <v>6</v>
      </c>
      <c r="F117" s="29">
        <v>6</v>
      </c>
    </row>
    <row r="118" spans="1:6" x14ac:dyDescent="0.25">
      <c r="A118" s="28" t="s">
        <v>527</v>
      </c>
      <c r="B118" s="28" t="s">
        <v>530</v>
      </c>
      <c r="C118" s="29">
        <v>6</v>
      </c>
      <c r="D118" s="29">
        <v>6</v>
      </c>
      <c r="E118" s="29">
        <v>6</v>
      </c>
      <c r="F118" s="29">
        <v>6</v>
      </c>
    </row>
    <row r="119" spans="1:6" x14ac:dyDescent="0.25">
      <c r="A119" s="28" t="s">
        <v>527</v>
      </c>
      <c r="B119" s="28" t="s">
        <v>531</v>
      </c>
      <c r="C119" s="29">
        <v>6</v>
      </c>
      <c r="D119" s="29">
        <v>6</v>
      </c>
      <c r="E119" s="29">
        <v>6</v>
      </c>
      <c r="F119" s="29">
        <v>6</v>
      </c>
    </row>
    <row r="120" spans="1:6" x14ac:dyDescent="0.25">
      <c r="A120" s="28" t="s">
        <v>527</v>
      </c>
      <c r="B120" s="28" t="s">
        <v>532</v>
      </c>
      <c r="C120" s="29">
        <v>6</v>
      </c>
      <c r="D120" s="29">
        <v>6</v>
      </c>
      <c r="E120" s="29">
        <v>6</v>
      </c>
      <c r="F120" s="29">
        <v>6</v>
      </c>
    </row>
    <row r="121" spans="1:6" x14ac:dyDescent="0.25">
      <c r="A121" s="28" t="s">
        <v>527</v>
      </c>
      <c r="B121" s="28" t="s">
        <v>533</v>
      </c>
      <c r="C121" s="29">
        <v>6</v>
      </c>
      <c r="D121" s="29">
        <v>6</v>
      </c>
      <c r="E121" s="29">
        <v>6</v>
      </c>
      <c r="F121" s="29">
        <v>6</v>
      </c>
    </row>
    <row r="122" spans="1:6" x14ac:dyDescent="0.25">
      <c r="A122" s="28" t="s">
        <v>527</v>
      </c>
      <c r="B122" s="28" t="s">
        <v>534</v>
      </c>
      <c r="C122" s="29">
        <v>6</v>
      </c>
      <c r="D122" s="29">
        <v>6</v>
      </c>
      <c r="E122" s="29">
        <v>6</v>
      </c>
      <c r="F122" s="29">
        <v>6</v>
      </c>
    </row>
    <row r="123" spans="1:6" x14ac:dyDescent="0.25">
      <c r="A123" s="28" t="s">
        <v>527</v>
      </c>
      <c r="B123" s="28" t="s">
        <v>535</v>
      </c>
      <c r="C123" s="29">
        <v>6</v>
      </c>
      <c r="D123" s="29">
        <v>6</v>
      </c>
      <c r="E123" s="29">
        <v>6</v>
      </c>
      <c r="F123" s="29">
        <v>6</v>
      </c>
    </row>
    <row r="124" spans="1:6" x14ac:dyDescent="0.25">
      <c r="A124" s="28" t="s">
        <v>536</v>
      </c>
      <c r="B124" s="28" t="s">
        <v>537</v>
      </c>
      <c r="C124" s="29">
        <v>6</v>
      </c>
      <c r="D124" s="29">
        <v>6</v>
      </c>
      <c r="E124" s="29">
        <v>6</v>
      </c>
      <c r="F124" s="29">
        <v>6</v>
      </c>
    </row>
    <row r="125" spans="1:6" x14ac:dyDescent="0.25">
      <c r="A125" s="28" t="s">
        <v>536</v>
      </c>
      <c r="B125" s="28" t="s">
        <v>538</v>
      </c>
      <c r="C125" s="29">
        <v>6</v>
      </c>
      <c r="D125" s="29">
        <v>6</v>
      </c>
      <c r="E125" s="29">
        <v>6</v>
      </c>
      <c r="F125" s="29">
        <v>6</v>
      </c>
    </row>
  </sheetData>
  <autoFilter ref="A2:F125" xr:uid="{00000000-0009-0000-0000-000006000000}"/>
  <mergeCells count="7">
    <mergeCell ref="A1:F1"/>
    <mergeCell ref="AC2:AF2"/>
    <mergeCell ref="Y2:AB2"/>
    <mergeCell ref="U2:X2"/>
    <mergeCell ref="Q2:T2"/>
    <mergeCell ref="M2:P2"/>
    <mergeCell ref="I2:L2"/>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C459"/>
    <pageSetUpPr fitToPage="1"/>
  </sheetPr>
  <dimension ref="A1:X313"/>
  <sheetViews>
    <sheetView topLeftCell="C1" zoomScale="78" zoomScaleNormal="60" workbookViewId="0">
      <pane ySplit="3" topLeftCell="A218" activePane="bottomLeft" state="frozen"/>
      <selection pane="bottomLeft" activeCell="J4" sqref="J4:K224"/>
    </sheetView>
  </sheetViews>
  <sheetFormatPr baseColWidth="10" defaultColWidth="11.42578125" defaultRowHeight="15" x14ac:dyDescent="0.25"/>
  <cols>
    <col min="1" max="1" width="6" style="32" customWidth="1"/>
    <col min="2" max="2" width="7.5703125" style="32" customWidth="1"/>
    <col min="3" max="3" width="10.42578125" style="32" customWidth="1"/>
    <col min="4" max="4" width="17.28515625" style="32" customWidth="1"/>
    <col min="5" max="5" width="25.140625" style="32" customWidth="1"/>
    <col min="6" max="6" width="11.140625" style="37" customWidth="1"/>
    <col min="7" max="7" width="16" style="37" bestFit="1" customWidth="1"/>
    <col min="8" max="8" width="10.140625" style="37" customWidth="1"/>
    <col min="9" max="10" width="11.140625" style="37" customWidth="1"/>
    <col min="11" max="11" width="15.85546875" customWidth="1"/>
    <col min="12" max="12" width="14.85546875" customWidth="1"/>
    <col min="13" max="14" width="10.28515625" customWidth="1"/>
    <col min="15" max="19" width="9.140625" customWidth="1"/>
    <col min="20" max="20" width="12.85546875" customWidth="1"/>
    <col min="21" max="21" width="11.7109375" customWidth="1"/>
    <col min="22" max="22" width="5.85546875" customWidth="1"/>
    <col min="24" max="24" width="22.140625" customWidth="1"/>
  </cols>
  <sheetData>
    <row r="1" spans="1:24" x14ac:dyDescent="0.25">
      <c r="A1"/>
      <c r="B1"/>
      <c r="C1" s="30"/>
      <c r="D1"/>
      <c r="E1"/>
      <c r="F1"/>
      <c r="G1"/>
      <c r="H1"/>
      <c r="I1"/>
      <c r="J1"/>
    </row>
    <row r="2" spans="1:24" ht="152.25" customHeight="1" x14ac:dyDescent="0.25">
      <c r="A2" s="259" t="s">
        <v>539</v>
      </c>
      <c r="B2" s="259"/>
      <c r="C2" s="259"/>
      <c r="D2" s="259"/>
      <c r="E2" s="260"/>
      <c r="F2" s="179" t="s">
        <v>1017</v>
      </c>
      <c r="G2" s="61" t="s">
        <v>1019</v>
      </c>
      <c r="H2" s="61" t="s">
        <v>1020</v>
      </c>
      <c r="I2" s="61" t="s">
        <v>1018</v>
      </c>
      <c r="J2" s="257" t="s">
        <v>175</v>
      </c>
      <c r="K2" s="258"/>
      <c r="L2" s="91" t="s">
        <v>176</v>
      </c>
      <c r="M2" s="91" t="s">
        <v>177</v>
      </c>
      <c r="N2" s="257" t="s">
        <v>178</v>
      </c>
      <c r="O2" s="258"/>
      <c r="P2" s="257" t="s">
        <v>179</v>
      </c>
      <c r="Q2" s="258"/>
      <c r="R2" s="257" t="s">
        <v>180</v>
      </c>
      <c r="S2" s="258"/>
      <c r="T2" s="91" t="s">
        <v>181</v>
      </c>
      <c r="U2" s="257" t="s">
        <v>182</v>
      </c>
      <c r="V2" s="258"/>
    </row>
    <row r="3" spans="1:24" x14ac:dyDescent="0.25">
      <c r="A3" s="33" t="s">
        <v>375</v>
      </c>
      <c r="B3" s="33" t="s">
        <v>376</v>
      </c>
      <c r="C3" s="33" t="s">
        <v>183</v>
      </c>
      <c r="D3" s="33" t="s">
        <v>540</v>
      </c>
      <c r="E3" s="33" t="s">
        <v>184</v>
      </c>
      <c r="F3" s="33">
        <v>0</v>
      </c>
      <c r="G3" s="33">
        <v>1</v>
      </c>
      <c r="H3" s="33">
        <v>2</v>
      </c>
      <c r="I3" s="33">
        <v>3</v>
      </c>
      <c r="J3" s="33" t="s">
        <v>1118</v>
      </c>
      <c r="K3" s="33" t="s">
        <v>185</v>
      </c>
      <c r="L3" s="33" t="s">
        <v>185</v>
      </c>
      <c r="M3" s="33" t="s">
        <v>185</v>
      </c>
      <c r="N3" s="33" t="s">
        <v>1118</v>
      </c>
      <c r="O3" s="33" t="s">
        <v>185</v>
      </c>
      <c r="P3" s="33" t="s">
        <v>1118</v>
      </c>
      <c r="Q3" s="33" t="s">
        <v>185</v>
      </c>
      <c r="R3" s="33" t="s">
        <v>1118</v>
      </c>
      <c r="S3" s="33" t="s">
        <v>185</v>
      </c>
      <c r="T3" s="33" t="s">
        <v>185</v>
      </c>
      <c r="U3" s="33" t="s">
        <v>1118</v>
      </c>
      <c r="V3" s="33" t="s">
        <v>185</v>
      </c>
    </row>
    <row r="4" spans="1:24" ht="105" x14ac:dyDescent="0.25">
      <c r="A4" s="39" t="s">
        <v>2</v>
      </c>
      <c r="B4" s="81" t="s">
        <v>5</v>
      </c>
      <c r="C4" s="39">
        <v>1000</v>
      </c>
      <c r="D4" s="40" t="s">
        <v>541</v>
      </c>
      <c r="E4" s="41" t="s">
        <v>683</v>
      </c>
      <c r="F4" s="42"/>
      <c r="G4" s="42"/>
      <c r="H4" s="42"/>
      <c r="I4" s="42"/>
      <c r="J4" s="191" t="s">
        <v>11</v>
      </c>
      <c r="K4" s="191">
        <v>1</v>
      </c>
      <c r="L4" s="180"/>
      <c r="M4" s="180"/>
      <c r="N4" s="191" t="s">
        <v>11</v>
      </c>
      <c r="O4" s="191">
        <v>1</v>
      </c>
      <c r="P4" s="2"/>
      <c r="Q4" s="2"/>
      <c r="R4" s="191" t="s">
        <v>11</v>
      </c>
      <c r="S4" s="191">
        <v>1</v>
      </c>
      <c r="T4" s="180"/>
      <c r="U4" s="191" t="s">
        <v>11</v>
      </c>
      <c r="V4" s="191">
        <v>3</v>
      </c>
      <c r="X4" s="264" t="s">
        <v>1117</v>
      </c>
    </row>
    <row r="5" spans="1:24" ht="60" x14ac:dyDescent="0.25">
      <c r="A5" s="38" t="s">
        <v>2</v>
      </c>
      <c r="B5" s="81" t="s">
        <v>5</v>
      </c>
      <c r="C5" s="38">
        <v>1010</v>
      </c>
      <c r="D5" s="34" t="s">
        <v>544</v>
      </c>
      <c r="E5" s="36" t="s">
        <v>1021</v>
      </c>
      <c r="F5" s="35"/>
      <c r="G5" s="35"/>
      <c r="H5" s="35"/>
      <c r="I5" s="35"/>
      <c r="J5" s="191" t="s">
        <v>11</v>
      </c>
      <c r="K5" s="191">
        <v>1</v>
      </c>
      <c r="L5" s="180"/>
      <c r="M5" s="180"/>
      <c r="N5" s="2"/>
      <c r="O5" s="2"/>
      <c r="P5" s="191" t="s">
        <v>11</v>
      </c>
      <c r="Q5" s="191">
        <v>3</v>
      </c>
      <c r="R5" s="191" t="s">
        <v>11</v>
      </c>
      <c r="S5" s="191">
        <v>2</v>
      </c>
      <c r="T5" s="180"/>
      <c r="U5" s="191" t="s">
        <v>11</v>
      </c>
      <c r="V5" s="191">
        <v>2</v>
      </c>
      <c r="X5" s="264"/>
    </row>
    <row r="6" spans="1:24" ht="60" x14ac:dyDescent="0.25">
      <c r="A6" s="38" t="s">
        <v>2</v>
      </c>
      <c r="B6" s="81" t="s">
        <v>5</v>
      </c>
      <c r="C6" s="38">
        <v>1020</v>
      </c>
      <c r="D6" s="34" t="s">
        <v>546</v>
      </c>
      <c r="E6" s="36" t="s">
        <v>1022</v>
      </c>
      <c r="F6" s="35"/>
      <c r="G6" s="35"/>
      <c r="H6" s="35"/>
      <c r="I6" s="35"/>
      <c r="J6" s="191" t="s">
        <v>11</v>
      </c>
      <c r="K6" s="191">
        <v>1</v>
      </c>
      <c r="L6" s="180"/>
      <c r="M6" s="180"/>
      <c r="N6" s="2"/>
      <c r="O6" s="2"/>
      <c r="P6" s="191" t="s">
        <v>11</v>
      </c>
      <c r="Q6" s="191">
        <v>2</v>
      </c>
      <c r="R6" s="2"/>
      <c r="S6" s="2"/>
      <c r="T6" s="16"/>
      <c r="U6" s="191" t="s">
        <v>11</v>
      </c>
      <c r="V6" s="191">
        <v>3</v>
      </c>
      <c r="X6" s="190"/>
    </row>
    <row r="7" spans="1:24" ht="75" x14ac:dyDescent="0.25">
      <c r="A7" s="38" t="s">
        <v>2</v>
      </c>
      <c r="B7" s="81" t="s">
        <v>5</v>
      </c>
      <c r="C7" s="38">
        <v>1030</v>
      </c>
      <c r="D7" s="34" t="s">
        <v>548</v>
      </c>
      <c r="E7" s="36" t="s">
        <v>1023</v>
      </c>
      <c r="F7" s="35"/>
      <c r="G7" s="35"/>
      <c r="H7" s="35"/>
      <c r="I7" s="35"/>
      <c r="J7" s="191" t="s">
        <v>11</v>
      </c>
      <c r="K7" s="191">
        <v>1</v>
      </c>
      <c r="L7" s="180"/>
      <c r="M7" s="180"/>
      <c r="N7" s="2"/>
      <c r="O7" s="2"/>
      <c r="P7" s="191" t="s">
        <v>11</v>
      </c>
      <c r="Q7" s="191">
        <v>3</v>
      </c>
      <c r="R7" s="2"/>
      <c r="S7" s="2"/>
      <c r="T7" s="16"/>
      <c r="U7" s="191" t="s">
        <v>11</v>
      </c>
      <c r="V7" s="191">
        <v>3</v>
      </c>
      <c r="X7" s="190"/>
    </row>
    <row r="8" spans="1:24" ht="75" x14ac:dyDescent="0.25">
      <c r="A8" s="38" t="s">
        <v>2</v>
      </c>
      <c r="B8" s="81" t="s">
        <v>5</v>
      </c>
      <c r="C8" s="38">
        <v>1040</v>
      </c>
      <c r="D8" s="34" t="s">
        <v>550</v>
      </c>
      <c r="E8" s="36" t="s">
        <v>1024</v>
      </c>
      <c r="F8" s="35"/>
      <c r="G8" s="35"/>
      <c r="H8" s="35"/>
      <c r="I8" s="35"/>
      <c r="J8" s="191" t="s">
        <v>11</v>
      </c>
      <c r="K8" s="191">
        <v>2</v>
      </c>
      <c r="L8" s="180"/>
      <c r="M8" s="180"/>
      <c r="N8" s="2"/>
      <c r="O8" s="2"/>
      <c r="P8" s="191" t="s">
        <v>11</v>
      </c>
      <c r="Q8" s="191">
        <v>3</v>
      </c>
      <c r="R8" s="2"/>
      <c r="S8" s="2"/>
      <c r="T8" s="16"/>
      <c r="U8" s="191" t="s">
        <v>11</v>
      </c>
      <c r="V8" s="191">
        <v>3</v>
      </c>
      <c r="X8" s="190"/>
    </row>
    <row r="9" spans="1:24" ht="75" x14ac:dyDescent="0.25">
      <c r="A9" s="38" t="s">
        <v>2</v>
      </c>
      <c r="B9" s="81" t="s">
        <v>5</v>
      </c>
      <c r="C9" s="38">
        <v>1050</v>
      </c>
      <c r="D9" s="34" t="s">
        <v>552</v>
      </c>
      <c r="E9" s="36" t="s">
        <v>1025</v>
      </c>
      <c r="F9" s="35"/>
      <c r="G9" s="35"/>
      <c r="H9" s="35"/>
      <c r="I9" s="35"/>
      <c r="J9" s="191" t="s">
        <v>11</v>
      </c>
      <c r="K9" s="191">
        <v>2</v>
      </c>
      <c r="L9" s="180"/>
      <c r="M9" s="180"/>
      <c r="N9" s="2"/>
      <c r="O9" s="2"/>
      <c r="P9" s="191" t="s">
        <v>11</v>
      </c>
      <c r="Q9" s="191">
        <v>3</v>
      </c>
      <c r="R9" s="2"/>
      <c r="S9" s="2"/>
      <c r="T9" s="16"/>
      <c r="U9" s="191" t="s">
        <v>11</v>
      </c>
      <c r="V9" s="191">
        <v>3</v>
      </c>
      <c r="X9" s="190"/>
    </row>
    <row r="10" spans="1:24" ht="75" x14ac:dyDescent="0.25">
      <c r="A10" s="38" t="s">
        <v>2</v>
      </c>
      <c r="B10" s="81" t="s">
        <v>5</v>
      </c>
      <c r="C10" s="38">
        <v>1060</v>
      </c>
      <c r="D10" s="34" t="s">
        <v>554</v>
      </c>
      <c r="E10" s="36" t="s">
        <v>1026</v>
      </c>
      <c r="F10" s="35"/>
      <c r="G10" s="35"/>
      <c r="H10" s="35"/>
      <c r="I10" s="35"/>
      <c r="J10" s="191" t="s">
        <v>11</v>
      </c>
      <c r="K10" s="191">
        <v>3</v>
      </c>
      <c r="L10" s="180"/>
      <c r="M10" s="180"/>
      <c r="N10" s="2"/>
      <c r="O10" s="2"/>
      <c r="P10" s="191" t="s">
        <v>11</v>
      </c>
      <c r="Q10" s="191">
        <v>3</v>
      </c>
      <c r="R10" s="2"/>
      <c r="S10" s="2"/>
      <c r="T10" s="16"/>
      <c r="U10" s="191" t="s">
        <v>11</v>
      </c>
      <c r="V10" s="191">
        <v>3</v>
      </c>
      <c r="X10" s="190"/>
    </row>
    <row r="11" spans="1:24" ht="90" x14ac:dyDescent="0.25">
      <c r="A11" s="38" t="s">
        <v>2</v>
      </c>
      <c r="B11" s="81" t="s">
        <v>5</v>
      </c>
      <c r="C11" s="38">
        <v>1070</v>
      </c>
      <c r="D11" s="34" t="s">
        <v>556</v>
      </c>
      <c r="E11" s="36" t="s">
        <v>1027</v>
      </c>
      <c r="F11" s="35"/>
      <c r="G11" s="35"/>
      <c r="H11" s="35"/>
      <c r="I11" s="35"/>
      <c r="J11" s="191" t="s">
        <v>11</v>
      </c>
      <c r="K11" s="191">
        <v>3</v>
      </c>
      <c r="L11" s="180"/>
      <c r="M11" s="180"/>
      <c r="N11" s="2"/>
      <c r="O11" s="2"/>
      <c r="P11" s="191" t="s">
        <v>11</v>
      </c>
      <c r="Q11" s="191">
        <v>2</v>
      </c>
      <c r="R11" s="2"/>
      <c r="S11" s="2"/>
      <c r="T11" s="16"/>
      <c r="U11" s="191" t="s">
        <v>11</v>
      </c>
      <c r="V11" s="191">
        <v>3</v>
      </c>
    </row>
    <row r="12" spans="1:24" ht="75" x14ac:dyDescent="0.25">
      <c r="A12" s="38" t="s">
        <v>2</v>
      </c>
      <c r="B12" s="81" t="s">
        <v>5</v>
      </c>
      <c r="C12" s="38">
        <v>1080</v>
      </c>
      <c r="D12" s="34" t="s">
        <v>558</v>
      </c>
      <c r="E12" s="36" t="s">
        <v>1028</v>
      </c>
      <c r="F12" s="35"/>
      <c r="G12" s="35"/>
      <c r="H12" s="35"/>
      <c r="I12" s="35"/>
      <c r="J12" s="191" t="s">
        <v>11</v>
      </c>
      <c r="K12" s="191">
        <v>3</v>
      </c>
      <c r="L12" s="180"/>
      <c r="M12" s="180"/>
      <c r="N12" s="2"/>
      <c r="O12" s="2"/>
      <c r="P12" s="191" t="s">
        <v>11</v>
      </c>
      <c r="Q12" s="191">
        <v>3</v>
      </c>
      <c r="R12" s="2"/>
      <c r="S12" s="2"/>
      <c r="T12" s="16"/>
      <c r="U12" s="191" t="s">
        <v>11</v>
      </c>
      <c r="V12" s="191">
        <v>3</v>
      </c>
    </row>
    <row r="13" spans="1:24" ht="75" x14ac:dyDescent="0.25">
      <c r="A13" s="38" t="s">
        <v>2</v>
      </c>
      <c r="B13" s="81" t="s">
        <v>5</v>
      </c>
      <c r="C13" s="38">
        <v>1090</v>
      </c>
      <c r="D13" s="34" t="s">
        <v>560</v>
      </c>
      <c r="E13" s="36" t="s">
        <v>1029</v>
      </c>
      <c r="F13" s="35"/>
      <c r="G13" s="35"/>
      <c r="H13" s="35"/>
      <c r="I13" s="35"/>
      <c r="J13" s="191" t="s">
        <v>11</v>
      </c>
      <c r="K13" s="191">
        <v>2</v>
      </c>
      <c r="L13" s="180"/>
      <c r="M13" s="180"/>
      <c r="N13" s="2"/>
      <c r="O13" s="2"/>
      <c r="P13" s="191" t="s">
        <v>11</v>
      </c>
      <c r="Q13" s="191">
        <v>3</v>
      </c>
      <c r="R13" s="191" t="s">
        <v>11</v>
      </c>
      <c r="S13" s="191">
        <v>2</v>
      </c>
      <c r="T13" s="180"/>
      <c r="U13" s="191" t="s">
        <v>11</v>
      </c>
      <c r="V13" s="191">
        <v>3</v>
      </c>
    </row>
    <row r="14" spans="1:24" ht="75" x14ac:dyDescent="0.25">
      <c r="A14" s="38" t="s">
        <v>2</v>
      </c>
      <c r="B14" s="81" t="s">
        <v>5</v>
      </c>
      <c r="C14" s="38">
        <v>1100</v>
      </c>
      <c r="D14" s="34" t="s">
        <v>562</v>
      </c>
      <c r="E14" s="36" t="s">
        <v>1030</v>
      </c>
      <c r="F14" s="35"/>
      <c r="G14" s="35"/>
      <c r="H14" s="35"/>
      <c r="I14" s="35"/>
      <c r="J14" s="191" t="s">
        <v>11</v>
      </c>
      <c r="K14" s="191">
        <v>1</v>
      </c>
      <c r="L14" s="180"/>
      <c r="M14" s="180"/>
      <c r="N14" s="2"/>
      <c r="O14" s="2"/>
      <c r="P14" s="191" t="s">
        <v>11</v>
      </c>
      <c r="Q14" s="191">
        <v>3</v>
      </c>
      <c r="R14" s="2"/>
      <c r="S14" s="2"/>
      <c r="T14" s="16"/>
      <c r="U14" s="191" t="s">
        <v>11</v>
      </c>
      <c r="V14" s="191">
        <v>1</v>
      </c>
    </row>
    <row r="15" spans="1:24" ht="75" x14ac:dyDescent="0.25">
      <c r="A15" s="38" t="s">
        <v>2</v>
      </c>
      <c r="B15" s="81" t="s">
        <v>5</v>
      </c>
      <c r="C15" s="38">
        <v>1110</v>
      </c>
      <c r="D15" s="34" t="s">
        <v>564</v>
      </c>
      <c r="E15" s="36" t="s">
        <v>1031</v>
      </c>
      <c r="F15" s="35"/>
      <c r="G15" s="35"/>
      <c r="H15" s="35"/>
      <c r="I15" s="35"/>
      <c r="J15" s="191" t="s">
        <v>11</v>
      </c>
      <c r="K15" s="191">
        <v>2</v>
      </c>
      <c r="L15" s="180"/>
      <c r="M15" s="180"/>
      <c r="N15" s="2"/>
      <c r="O15" s="2"/>
      <c r="P15" s="191" t="s">
        <v>11</v>
      </c>
      <c r="Q15" s="191">
        <v>3</v>
      </c>
      <c r="R15" s="2"/>
      <c r="S15" s="2"/>
      <c r="T15" s="16"/>
      <c r="U15" s="191" t="s">
        <v>11</v>
      </c>
      <c r="V15" s="191">
        <v>2</v>
      </c>
    </row>
    <row r="16" spans="1:24" ht="90" x14ac:dyDescent="0.25">
      <c r="A16" s="38" t="s">
        <v>2</v>
      </c>
      <c r="B16" s="81" t="s">
        <v>5</v>
      </c>
      <c r="C16" s="38">
        <v>1120</v>
      </c>
      <c r="D16" s="34" t="s">
        <v>566</v>
      </c>
      <c r="E16" s="36" t="s">
        <v>1032</v>
      </c>
      <c r="F16" s="35"/>
      <c r="G16" s="35"/>
      <c r="H16" s="35"/>
      <c r="I16" s="35"/>
      <c r="J16" s="191" t="s">
        <v>11</v>
      </c>
      <c r="K16" s="191">
        <v>1</v>
      </c>
      <c r="L16" s="180"/>
      <c r="M16" s="180"/>
      <c r="N16" s="2"/>
      <c r="O16" s="2"/>
      <c r="P16" s="191" t="s">
        <v>11</v>
      </c>
      <c r="Q16" s="191">
        <v>1</v>
      </c>
      <c r="R16" s="191" t="s">
        <v>11</v>
      </c>
      <c r="S16" s="191">
        <v>2</v>
      </c>
      <c r="T16" s="180"/>
      <c r="U16" s="191" t="s">
        <v>11</v>
      </c>
      <c r="V16" s="191">
        <v>0</v>
      </c>
    </row>
    <row r="17" spans="1:22" ht="60" x14ac:dyDescent="0.25">
      <c r="A17" s="38" t="s">
        <v>2</v>
      </c>
      <c r="B17" s="81" t="s">
        <v>5</v>
      </c>
      <c r="C17" s="38">
        <v>1130</v>
      </c>
      <c r="D17" s="34" t="s">
        <v>568</v>
      </c>
      <c r="E17" s="36" t="s">
        <v>1033</v>
      </c>
      <c r="F17" s="35"/>
      <c r="G17" s="35"/>
      <c r="H17" s="35"/>
      <c r="I17" s="35"/>
      <c r="J17" s="191" t="s">
        <v>11</v>
      </c>
      <c r="K17" s="191">
        <v>1</v>
      </c>
      <c r="L17" s="180"/>
      <c r="M17" s="180"/>
      <c r="N17" s="2"/>
      <c r="O17" s="2"/>
      <c r="P17" s="191"/>
      <c r="Q17" s="191"/>
      <c r="R17" s="2"/>
      <c r="S17" s="2"/>
      <c r="T17" s="16"/>
      <c r="U17" s="191" t="s">
        <v>11</v>
      </c>
      <c r="V17" s="191">
        <v>3</v>
      </c>
    </row>
    <row r="18" spans="1:22" ht="90" x14ac:dyDescent="0.25">
      <c r="A18" s="38" t="s">
        <v>2</v>
      </c>
      <c r="B18" s="81" t="s">
        <v>5</v>
      </c>
      <c r="C18" s="38">
        <v>1140</v>
      </c>
      <c r="D18" s="34" t="s">
        <v>570</v>
      </c>
      <c r="E18" s="36" t="s">
        <v>1034</v>
      </c>
      <c r="F18" s="35"/>
      <c r="G18" s="35"/>
      <c r="H18" s="35"/>
      <c r="I18" s="35"/>
      <c r="J18" s="191" t="s">
        <v>11</v>
      </c>
      <c r="K18" s="191">
        <v>1</v>
      </c>
      <c r="L18" s="180"/>
      <c r="M18" s="180"/>
      <c r="N18" s="2"/>
      <c r="O18" s="2"/>
      <c r="P18" s="191"/>
      <c r="Q18" s="191"/>
      <c r="R18" s="191" t="s">
        <v>11</v>
      </c>
      <c r="S18" s="191">
        <v>2</v>
      </c>
      <c r="T18" s="16"/>
      <c r="U18" s="191" t="s">
        <v>11</v>
      </c>
      <c r="V18" s="191">
        <v>3</v>
      </c>
    </row>
    <row r="19" spans="1:22" ht="75" x14ac:dyDescent="0.25">
      <c r="A19" s="38" t="s">
        <v>2</v>
      </c>
      <c r="B19" s="81" t="s">
        <v>5</v>
      </c>
      <c r="C19" s="38">
        <v>1150</v>
      </c>
      <c r="D19" s="34" t="s">
        <v>572</v>
      </c>
      <c r="E19" s="36" t="s">
        <v>1035</v>
      </c>
      <c r="F19" s="35"/>
      <c r="G19" s="35"/>
      <c r="H19" s="35"/>
      <c r="I19" s="35"/>
      <c r="J19" s="191" t="s">
        <v>11</v>
      </c>
      <c r="K19" s="191">
        <v>1</v>
      </c>
      <c r="L19" s="180"/>
      <c r="M19" s="180"/>
      <c r="N19" s="2"/>
      <c r="O19" s="2"/>
      <c r="P19" s="191"/>
      <c r="Q19" s="191"/>
      <c r="R19" s="191" t="s">
        <v>11</v>
      </c>
      <c r="S19" s="191">
        <v>2</v>
      </c>
      <c r="T19" s="16"/>
      <c r="U19" s="191" t="s">
        <v>11</v>
      </c>
      <c r="V19" s="191">
        <v>3</v>
      </c>
    </row>
    <row r="20" spans="1:22" ht="90" x14ac:dyDescent="0.25">
      <c r="A20" s="38" t="s">
        <v>2</v>
      </c>
      <c r="B20" s="81" t="s">
        <v>5</v>
      </c>
      <c r="C20" s="38">
        <v>1160</v>
      </c>
      <c r="D20" s="34" t="s">
        <v>574</v>
      </c>
      <c r="E20" s="36" t="s">
        <v>1036</v>
      </c>
      <c r="F20" s="35"/>
      <c r="G20" s="35"/>
      <c r="H20" s="35"/>
      <c r="I20" s="35"/>
      <c r="J20" s="191" t="s">
        <v>11</v>
      </c>
      <c r="K20" s="191">
        <v>1</v>
      </c>
      <c r="L20" s="180"/>
      <c r="M20" s="180"/>
      <c r="N20" s="191" t="s">
        <v>11</v>
      </c>
      <c r="O20" s="191">
        <v>2</v>
      </c>
      <c r="P20" s="191"/>
      <c r="Q20" s="191"/>
      <c r="R20" s="191" t="s">
        <v>11</v>
      </c>
      <c r="S20" s="191">
        <v>2</v>
      </c>
      <c r="T20" s="16"/>
      <c r="U20" s="191" t="s">
        <v>11</v>
      </c>
      <c r="V20" s="191">
        <v>1</v>
      </c>
    </row>
    <row r="21" spans="1:22" ht="75" x14ac:dyDescent="0.25">
      <c r="A21" s="38" t="s">
        <v>2</v>
      </c>
      <c r="B21" s="81" t="s">
        <v>5</v>
      </c>
      <c r="C21" s="38">
        <v>1170</v>
      </c>
      <c r="D21" s="34" t="s">
        <v>576</v>
      </c>
      <c r="E21" s="36" t="s">
        <v>1037</v>
      </c>
      <c r="F21" s="35"/>
      <c r="G21" s="35"/>
      <c r="H21" s="35"/>
      <c r="I21" s="35"/>
      <c r="J21" s="191" t="s">
        <v>11</v>
      </c>
      <c r="K21" s="191">
        <v>1</v>
      </c>
      <c r="L21" s="180"/>
      <c r="M21" s="180"/>
      <c r="N21" s="2"/>
      <c r="O21" s="2"/>
      <c r="P21" s="191" t="s">
        <v>11</v>
      </c>
      <c r="Q21" s="191">
        <v>1</v>
      </c>
      <c r="R21" s="191" t="s">
        <v>11</v>
      </c>
      <c r="S21" s="191">
        <v>2</v>
      </c>
      <c r="T21" s="180"/>
      <c r="U21" s="191" t="s">
        <v>11</v>
      </c>
      <c r="V21" s="191">
        <v>1</v>
      </c>
    </row>
    <row r="22" spans="1:22" ht="75" x14ac:dyDescent="0.25">
      <c r="A22" s="38" t="s">
        <v>2</v>
      </c>
      <c r="B22" s="81" t="s">
        <v>5</v>
      </c>
      <c r="C22" s="38">
        <v>1180</v>
      </c>
      <c r="D22" s="34" t="s">
        <v>578</v>
      </c>
      <c r="E22" s="36" t="s">
        <v>1038</v>
      </c>
      <c r="F22" s="35"/>
      <c r="G22" s="35"/>
      <c r="H22" s="35"/>
      <c r="I22" s="35"/>
      <c r="J22" s="191" t="s">
        <v>11</v>
      </c>
      <c r="K22" s="191">
        <v>1</v>
      </c>
      <c r="L22" s="180"/>
      <c r="M22" s="180"/>
      <c r="N22" s="2"/>
      <c r="O22" s="2"/>
      <c r="P22" s="191" t="s">
        <v>11</v>
      </c>
      <c r="Q22" s="191">
        <v>1</v>
      </c>
      <c r="R22" s="191" t="s">
        <v>11</v>
      </c>
      <c r="S22" s="191">
        <v>2</v>
      </c>
      <c r="T22" s="180"/>
      <c r="U22" s="191" t="s">
        <v>11</v>
      </c>
      <c r="V22" s="191">
        <v>2</v>
      </c>
    </row>
    <row r="23" spans="1:22" ht="75" x14ac:dyDescent="0.25">
      <c r="A23" s="38" t="s">
        <v>2</v>
      </c>
      <c r="B23" s="81" t="s">
        <v>5</v>
      </c>
      <c r="C23" s="38">
        <v>1190</v>
      </c>
      <c r="D23" s="34" t="s">
        <v>580</v>
      </c>
      <c r="E23" s="36" t="s">
        <v>1039</v>
      </c>
      <c r="F23" s="35"/>
      <c r="G23" s="35"/>
      <c r="H23" s="35"/>
      <c r="I23" s="35"/>
      <c r="J23" s="191" t="s">
        <v>11</v>
      </c>
      <c r="K23" s="191">
        <v>1</v>
      </c>
      <c r="L23" s="180"/>
      <c r="M23" s="180"/>
      <c r="N23" s="2"/>
      <c r="O23" s="2"/>
      <c r="P23" s="191" t="s">
        <v>11</v>
      </c>
      <c r="Q23" s="191">
        <v>1</v>
      </c>
      <c r="R23" s="191" t="s">
        <v>11</v>
      </c>
      <c r="S23" s="191">
        <v>2</v>
      </c>
      <c r="T23" s="180"/>
      <c r="U23" s="191" t="s">
        <v>11</v>
      </c>
      <c r="V23" s="191">
        <v>2</v>
      </c>
    </row>
    <row r="24" spans="1:22" ht="90" x14ac:dyDescent="0.25">
      <c r="A24" s="38" t="s">
        <v>2</v>
      </c>
      <c r="B24" s="81" t="s">
        <v>5</v>
      </c>
      <c r="C24" s="38">
        <v>1200</v>
      </c>
      <c r="D24" s="34" t="s">
        <v>582</v>
      </c>
      <c r="E24" s="36" t="s">
        <v>1040</v>
      </c>
      <c r="F24" s="35"/>
      <c r="G24" s="35"/>
      <c r="H24" s="35"/>
      <c r="I24" s="35"/>
      <c r="J24" s="191" t="s">
        <v>11</v>
      </c>
      <c r="K24" s="191">
        <v>1</v>
      </c>
      <c r="L24" s="180"/>
      <c r="M24" s="180"/>
      <c r="N24" s="2"/>
      <c r="O24" s="2"/>
      <c r="P24" s="191" t="s">
        <v>11</v>
      </c>
      <c r="Q24" s="191">
        <v>1</v>
      </c>
      <c r="R24" s="191" t="s">
        <v>11</v>
      </c>
      <c r="S24" s="191">
        <v>1</v>
      </c>
      <c r="T24" s="180"/>
      <c r="U24" s="191" t="s">
        <v>11</v>
      </c>
      <c r="V24" s="191">
        <v>2</v>
      </c>
    </row>
    <row r="25" spans="1:22" ht="90" x14ac:dyDescent="0.25">
      <c r="A25" s="38" t="s">
        <v>2</v>
      </c>
      <c r="B25" s="81" t="s">
        <v>5</v>
      </c>
      <c r="C25" s="38">
        <v>1210</v>
      </c>
      <c r="D25" s="34" t="s">
        <v>584</v>
      </c>
      <c r="E25" s="36" t="s">
        <v>1041</v>
      </c>
      <c r="F25" s="35"/>
      <c r="G25" s="35"/>
      <c r="H25" s="35"/>
      <c r="I25" s="35"/>
      <c r="J25" s="191" t="s">
        <v>11</v>
      </c>
      <c r="K25" s="191">
        <v>2</v>
      </c>
      <c r="L25" s="180"/>
      <c r="M25" s="180"/>
      <c r="N25" s="2"/>
      <c r="O25" s="2"/>
      <c r="P25" s="191"/>
      <c r="Q25" s="191"/>
      <c r="R25" s="2"/>
      <c r="S25" s="2"/>
      <c r="T25" s="180"/>
      <c r="U25" s="191" t="s">
        <v>11</v>
      </c>
      <c r="V25" s="191">
        <v>3</v>
      </c>
    </row>
    <row r="26" spans="1:22" ht="60" x14ac:dyDescent="0.25">
      <c r="A26" s="38" t="s">
        <v>2</v>
      </c>
      <c r="B26" s="81" t="s">
        <v>5</v>
      </c>
      <c r="C26" s="38">
        <v>1220</v>
      </c>
      <c r="D26" s="34" t="s">
        <v>586</v>
      </c>
      <c r="E26" s="36" t="s">
        <v>1047</v>
      </c>
      <c r="F26" s="35"/>
      <c r="G26" s="35"/>
      <c r="H26" s="35"/>
      <c r="I26" s="35"/>
      <c r="J26" s="35"/>
      <c r="K26" s="35"/>
      <c r="L26" s="16"/>
      <c r="M26" s="16"/>
      <c r="N26" s="2"/>
      <c r="O26" s="2"/>
      <c r="P26" s="191"/>
      <c r="Q26" s="191"/>
      <c r="R26" s="2"/>
      <c r="S26" s="2"/>
      <c r="T26" s="16"/>
      <c r="U26" s="191" t="s">
        <v>11</v>
      </c>
      <c r="V26" s="191">
        <v>3</v>
      </c>
    </row>
    <row r="27" spans="1:22" ht="75" x14ac:dyDescent="0.25">
      <c r="A27" s="38" t="s">
        <v>2</v>
      </c>
      <c r="B27" s="81" t="s">
        <v>5</v>
      </c>
      <c r="C27" s="38">
        <v>1230</v>
      </c>
      <c r="D27" s="34" t="s">
        <v>588</v>
      </c>
      <c r="E27" s="36" t="s">
        <v>1042</v>
      </c>
      <c r="F27" s="35"/>
      <c r="G27" s="35"/>
      <c r="H27" s="35"/>
      <c r="I27" s="35"/>
      <c r="J27" s="191" t="s">
        <v>11</v>
      </c>
      <c r="K27" s="191">
        <v>3</v>
      </c>
      <c r="L27" s="180"/>
      <c r="M27" s="180"/>
      <c r="N27" s="2"/>
      <c r="O27" s="2"/>
      <c r="P27" s="191" t="s">
        <v>11</v>
      </c>
      <c r="Q27" s="191">
        <v>2</v>
      </c>
      <c r="R27" s="2"/>
      <c r="S27" s="2"/>
      <c r="T27" s="16"/>
      <c r="U27" s="191" t="s">
        <v>11</v>
      </c>
      <c r="V27" s="191">
        <v>3</v>
      </c>
    </row>
    <row r="28" spans="1:22" ht="60" x14ac:dyDescent="0.25">
      <c r="A28" s="38" t="s">
        <v>2</v>
      </c>
      <c r="B28" s="81" t="s">
        <v>5</v>
      </c>
      <c r="C28" s="38">
        <v>1240</v>
      </c>
      <c r="D28" s="34" t="s">
        <v>590</v>
      </c>
      <c r="E28" s="36" t="s">
        <v>1043</v>
      </c>
      <c r="F28" s="35"/>
      <c r="G28" s="35"/>
      <c r="H28" s="35"/>
      <c r="I28" s="35"/>
      <c r="J28" s="191" t="s">
        <v>11</v>
      </c>
      <c r="K28" s="191">
        <v>2</v>
      </c>
      <c r="L28" s="180"/>
      <c r="M28" s="180"/>
      <c r="N28" s="2"/>
      <c r="O28" s="2"/>
      <c r="P28" s="191"/>
      <c r="Q28" s="191"/>
      <c r="R28" s="2"/>
      <c r="S28" s="2"/>
      <c r="T28" s="16"/>
      <c r="U28" s="191" t="s">
        <v>11</v>
      </c>
      <c r="V28" s="191">
        <v>3</v>
      </c>
    </row>
    <row r="29" spans="1:22" ht="75" x14ac:dyDescent="0.25">
      <c r="A29" s="38" t="s">
        <v>2</v>
      </c>
      <c r="B29" s="81" t="s">
        <v>5</v>
      </c>
      <c r="C29" s="38">
        <v>1250</v>
      </c>
      <c r="D29" s="34" t="s">
        <v>592</v>
      </c>
      <c r="E29" s="36" t="s">
        <v>1044</v>
      </c>
      <c r="F29" s="35"/>
      <c r="G29" s="35"/>
      <c r="H29" s="35"/>
      <c r="I29" s="35"/>
      <c r="J29" s="191" t="s">
        <v>11</v>
      </c>
      <c r="K29" s="191">
        <v>2</v>
      </c>
      <c r="L29" s="180"/>
      <c r="M29" s="180"/>
      <c r="N29" s="2"/>
      <c r="O29" s="2"/>
      <c r="P29" s="191"/>
      <c r="Q29" s="191"/>
      <c r="R29" s="191" t="s">
        <v>11</v>
      </c>
      <c r="S29" s="191">
        <v>2</v>
      </c>
      <c r="T29" s="16"/>
      <c r="U29" s="191" t="s">
        <v>11</v>
      </c>
      <c r="V29" s="191">
        <v>3</v>
      </c>
    </row>
    <row r="30" spans="1:22" ht="75" x14ac:dyDescent="0.25">
      <c r="A30" s="38" t="s">
        <v>2</v>
      </c>
      <c r="B30" s="81" t="s">
        <v>5</v>
      </c>
      <c r="C30" s="38">
        <v>1260</v>
      </c>
      <c r="D30" s="34" t="s">
        <v>594</v>
      </c>
      <c r="E30" s="36" t="s">
        <v>1045</v>
      </c>
      <c r="F30" s="35"/>
      <c r="G30" s="35"/>
      <c r="H30" s="35"/>
      <c r="I30" s="35"/>
      <c r="J30" s="191" t="s">
        <v>11</v>
      </c>
      <c r="K30" s="191">
        <v>2</v>
      </c>
      <c r="L30" s="180"/>
      <c r="M30" s="180"/>
      <c r="N30" s="191" t="s">
        <v>11</v>
      </c>
      <c r="O30" s="191">
        <v>2</v>
      </c>
      <c r="P30" s="191" t="s">
        <v>11</v>
      </c>
      <c r="Q30" s="191">
        <v>1</v>
      </c>
      <c r="R30" s="191" t="s">
        <v>11</v>
      </c>
      <c r="S30" s="191">
        <v>1</v>
      </c>
      <c r="T30" s="180"/>
      <c r="U30" s="191" t="s">
        <v>11</v>
      </c>
      <c r="V30" s="191">
        <v>3</v>
      </c>
    </row>
    <row r="31" spans="1:22" ht="60" x14ac:dyDescent="0.25">
      <c r="A31" s="38" t="s">
        <v>2</v>
      </c>
      <c r="B31" s="81" t="s">
        <v>5</v>
      </c>
      <c r="C31" s="38">
        <v>1270</v>
      </c>
      <c r="D31" s="34" t="s">
        <v>596</v>
      </c>
      <c r="E31" s="36" t="s">
        <v>1046</v>
      </c>
      <c r="F31" s="35"/>
      <c r="G31" s="35"/>
      <c r="H31" s="35"/>
      <c r="I31" s="35"/>
      <c r="J31" s="35"/>
      <c r="K31" s="2"/>
      <c r="L31" s="16"/>
      <c r="M31" s="16"/>
      <c r="N31" s="2"/>
      <c r="O31" s="2"/>
      <c r="P31" s="191"/>
      <c r="Q31" s="191"/>
      <c r="R31" s="2"/>
      <c r="S31" s="2"/>
      <c r="T31" s="16"/>
      <c r="U31" s="191" t="s">
        <v>11</v>
      </c>
      <c r="V31" s="191">
        <v>3</v>
      </c>
    </row>
    <row r="32" spans="1:22" ht="90" x14ac:dyDescent="0.25">
      <c r="A32" s="38" t="s">
        <v>2</v>
      </c>
      <c r="B32" s="81" t="s">
        <v>5</v>
      </c>
      <c r="C32" s="38">
        <v>1280</v>
      </c>
      <c r="D32" s="34" t="s">
        <v>598</v>
      </c>
      <c r="E32" s="36" t="s">
        <v>1048</v>
      </c>
      <c r="F32" s="35"/>
      <c r="G32" s="35"/>
      <c r="H32" s="35"/>
      <c r="I32" s="35"/>
      <c r="J32" s="191" t="s">
        <v>11</v>
      </c>
      <c r="K32" s="191">
        <v>2</v>
      </c>
      <c r="L32" s="180"/>
      <c r="M32" s="180"/>
      <c r="N32" s="2"/>
      <c r="O32" s="2"/>
      <c r="P32" s="191"/>
      <c r="Q32" s="191"/>
      <c r="R32" s="191" t="s">
        <v>11</v>
      </c>
      <c r="S32" s="191">
        <v>2</v>
      </c>
      <c r="T32" s="180"/>
      <c r="U32" s="191" t="s">
        <v>11</v>
      </c>
      <c r="V32" s="191">
        <v>3</v>
      </c>
    </row>
    <row r="33" spans="1:22" ht="75" x14ac:dyDescent="0.25">
      <c r="A33" s="38" t="s">
        <v>2</v>
      </c>
      <c r="B33" s="81" t="s">
        <v>5</v>
      </c>
      <c r="C33" s="38">
        <v>1290</v>
      </c>
      <c r="D33" s="34" t="s">
        <v>600</v>
      </c>
      <c r="E33" s="36" t="s">
        <v>1049</v>
      </c>
      <c r="F33" s="35"/>
      <c r="G33" s="35"/>
      <c r="H33" s="35"/>
      <c r="I33" s="35"/>
      <c r="J33" s="191" t="s">
        <v>11</v>
      </c>
      <c r="K33" s="191">
        <v>1</v>
      </c>
      <c r="L33" s="180"/>
      <c r="M33" s="180"/>
      <c r="N33" s="191" t="s">
        <v>11</v>
      </c>
      <c r="O33" s="191">
        <v>3</v>
      </c>
      <c r="P33" s="191"/>
      <c r="Q33" s="191"/>
      <c r="R33" s="2"/>
      <c r="S33" s="2"/>
      <c r="T33" s="16"/>
      <c r="U33" s="191" t="s">
        <v>11</v>
      </c>
      <c r="V33" s="191">
        <v>3</v>
      </c>
    </row>
    <row r="34" spans="1:22" ht="75" x14ac:dyDescent="0.25">
      <c r="A34" s="38" t="s">
        <v>2</v>
      </c>
      <c r="B34" s="81" t="s">
        <v>5</v>
      </c>
      <c r="C34" s="38">
        <v>1300</v>
      </c>
      <c r="D34" s="34" t="s">
        <v>602</v>
      </c>
      <c r="E34" s="36" t="s">
        <v>1050</v>
      </c>
      <c r="F34" s="35"/>
      <c r="G34" s="35"/>
      <c r="H34" s="35"/>
      <c r="I34" s="35"/>
      <c r="J34" s="191" t="s">
        <v>11</v>
      </c>
      <c r="K34" s="191">
        <v>1</v>
      </c>
      <c r="L34" s="180"/>
      <c r="M34" s="180"/>
      <c r="N34" s="2"/>
      <c r="O34" s="2"/>
      <c r="P34" s="191" t="s">
        <v>11</v>
      </c>
      <c r="Q34" s="191">
        <v>3</v>
      </c>
      <c r="R34" s="191" t="s">
        <v>11</v>
      </c>
      <c r="S34" s="191">
        <v>2</v>
      </c>
      <c r="T34" s="180"/>
      <c r="U34" s="191" t="s">
        <v>11</v>
      </c>
      <c r="V34" s="191">
        <v>3</v>
      </c>
    </row>
    <row r="35" spans="1:22" ht="75" x14ac:dyDescent="0.25">
      <c r="A35" s="38" t="s">
        <v>2</v>
      </c>
      <c r="B35" s="81" t="s">
        <v>5</v>
      </c>
      <c r="C35" s="38">
        <v>1310</v>
      </c>
      <c r="D35" s="34" t="s">
        <v>604</v>
      </c>
      <c r="E35" s="36" t="s">
        <v>1051</v>
      </c>
      <c r="F35" s="35"/>
      <c r="G35" s="35"/>
      <c r="H35" s="35"/>
      <c r="I35" s="35"/>
      <c r="J35" s="191" t="s">
        <v>11</v>
      </c>
      <c r="K35" s="191">
        <v>2</v>
      </c>
      <c r="L35" s="180"/>
      <c r="M35" s="180"/>
      <c r="N35" s="2"/>
      <c r="O35" s="2"/>
      <c r="P35" s="191" t="s">
        <v>11</v>
      </c>
      <c r="Q35" s="191">
        <v>2</v>
      </c>
      <c r="R35" s="2"/>
      <c r="S35" s="2"/>
      <c r="T35" s="16"/>
      <c r="U35" s="191" t="s">
        <v>11</v>
      </c>
      <c r="V35" s="191">
        <v>3</v>
      </c>
    </row>
    <row r="36" spans="1:22" ht="75" x14ac:dyDescent="0.25">
      <c r="A36" s="38" t="s">
        <v>2</v>
      </c>
      <c r="B36" s="81" t="s">
        <v>5</v>
      </c>
      <c r="C36" s="38">
        <v>1320</v>
      </c>
      <c r="D36" s="34" t="s">
        <v>606</v>
      </c>
      <c r="E36" s="36" t="s">
        <v>1052</v>
      </c>
      <c r="F36" s="35"/>
      <c r="G36" s="35"/>
      <c r="H36" s="35"/>
      <c r="I36" s="35"/>
      <c r="J36" s="191" t="s">
        <v>11</v>
      </c>
      <c r="K36" s="191">
        <v>2</v>
      </c>
      <c r="L36" s="180"/>
      <c r="M36" s="180"/>
      <c r="N36" s="2"/>
      <c r="O36" s="2"/>
      <c r="P36" s="191" t="s">
        <v>11</v>
      </c>
      <c r="Q36" s="191">
        <v>3</v>
      </c>
      <c r="R36" s="2"/>
      <c r="S36" s="2"/>
      <c r="T36" s="16"/>
      <c r="U36" s="191" t="s">
        <v>11</v>
      </c>
      <c r="V36" s="191">
        <v>3</v>
      </c>
    </row>
    <row r="37" spans="1:22" ht="90" x14ac:dyDescent="0.25">
      <c r="A37" s="38" t="s">
        <v>2</v>
      </c>
      <c r="B37" s="81" t="s">
        <v>5</v>
      </c>
      <c r="C37" s="38">
        <v>1330</v>
      </c>
      <c r="D37" s="34" t="s">
        <v>608</v>
      </c>
      <c r="E37" s="36" t="s">
        <v>1053</v>
      </c>
      <c r="F37" s="35"/>
      <c r="G37" s="35"/>
      <c r="H37" s="35"/>
      <c r="I37" s="35"/>
      <c r="J37" s="191" t="s">
        <v>11</v>
      </c>
      <c r="K37" s="191">
        <v>2</v>
      </c>
      <c r="L37" s="180"/>
      <c r="M37" s="180"/>
      <c r="N37" s="2"/>
      <c r="O37" s="2"/>
      <c r="P37" s="191" t="s">
        <v>11</v>
      </c>
      <c r="Q37" s="191">
        <v>2</v>
      </c>
      <c r="R37" s="2"/>
      <c r="S37" s="2"/>
      <c r="T37" s="16"/>
      <c r="U37" s="191" t="s">
        <v>11</v>
      </c>
      <c r="V37" s="191">
        <v>3</v>
      </c>
    </row>
    <row r="38" spans="1:22" ht="90" x14ac:dyDescent="0.25">
      <c r="A38" s="38" t="s">
        <v>2</v>
      </c>
      <c r="B38" s="81" t="s">
        <v>5</v>
      </c>
      <c r="C38" s="38">
        <v>1340</v>
      </c>
      <c r="D38" s="34" t="s">
        <v>610</v>
      </c>
      <c r="E38" s="36" t="s">
        <v>1054</v>
      </c>
      <c r="F38" s="35"/>
      <c r="G38" s="35"/>
      <c r="H38" s="35"/>
      <c r="I38" s="35"/>
      <c r="J38" s="35"/>
      <c r="K38" s="2"/>
      <c r="L38" s="180"/>
      <c r="M38" s="180"/>
      <c r="N38" s="2"/>
      <c r="O38" s="2"/>
      <c r="P38" s="191" t="s">
        <v>11</v>
      </c>
      <c r="Q38" s="191">
        <v>2</v>
      </c>
      <c r="R38" s="2"/>
      <c r="S38" s="2"/>
      <c r="T38" s="16"/>
      <c r="U38" s="191" t="s">
        <v>11</v>
      </c>
      <c r="V38" s="191">
        <v>3</v>
      </c>
    </row>
    <row r="39" spans="1:22" ht="90" x14ac:dyDescent="0.25">
      <c r="A39" s="38" t="s">
        <v>2</v>
      </c>
      <c r="B39" s="81" t="s">
        <v>5</v>
      </c>
      <c r="C39" s="38">
        <v>1350</v>
      </c>
      <c r="D39" s="34" t="s">
        <v>612</v>
      </c>
      <c r="E39" s="36" t="s">
        <v>1055</v>
      </c>
      <c r="F39" s="35"/>
      <c r="G39" s="35"/>
      <c r="H39" s="35"/>
      <c r="I39" s="35"/>
      <c r="J39" s="191" t="s">
        <v>11</v>
      </c>
      <c r="K39" s="191">
        <v>2</v>
      </c>
      <c r="L39" s="180"/>
      <c r="M39" s="180"/>
      <c r="N39" s="2"/>
      <c r="O39" s="2"/>
      <c r="P39" s="191" t="s">
        <v>11</v>
      </c>
      <c r="Q39" s="191">
        <v>2</v>
      </c>
      <c r="R39" s="2"/>
      <c r="S39" s="2"/>
      <c r="T39" s="16"/>
      <c r="U39" s="191" t="s">
        <v>11</v>
      </c>
      <c r="V39" s="191">
        <v>3</v>
      </c>
    </row>
    <row r="40" spans="1:22" ht="75" x14ac:dyDescent="0.25">
      <c r="A40" s="38" t="s">
        <v>2</v>
      </c>
      <c r="B40" s="81" t="s">
        <v>5</v>
      </c>
      <c r="C40" s="38">
        <v>1360</v>
      </c>
      <c r="D40" s="34" t="s">
        <v>614</v>
      </c>
      <c r="E40" s="36" t="s">
        <v>1056</v>
      </c>
      <c r="F40" s="35"/>
      <c r="G40" s="35"/>
      <c r="H40" s="35"/>
      <c r="I40" s="35"/>
      <c r="J40" s="191" t="s">
        <v>11</v>
      </c>
      <c r="K40" s="191">
        <v>2</v>
      </c>
      <c r="L40" s="180"/>
      <c r="M40" s="180"/>
      <c r="N40" s="2"/>
      <c r="O40" s="2"/>
      <c r="P40" s="191"/>
      <c r="Q40" s="191"/>
      <c r="R40" s="2"/>
      <c r="S40" s="2"/>
      <c r="T40" s="16"/>
      <c r="U40" s="191" t="s">
        <v>11</v>
      </c>
      <c r="V40" s="191">
        <v>3</v>
      </c>
    </row>
    <row r="41" spans="1:22" ht="90" x14ac:dyDescent="0.25">
      <c r="A41" s="38" t="s">
        <v>2</v>
      </c>
      <c r="B41" s="81" t="s">
        <v>5</v>
      </c>
      <c r="C41" s="38">
        <v>1370</v>
      </c>
      <c r="D41" s="34" t="s">
        <v>616</v>
      </c>
      <c r="E41" s="36" t="s">
        <v>1057</v>
      </c>
      <c r="F41" s="35"/>
      <c r="G41" s="35"/>
      <c r="H41" s="35"/>
      <c r="I41" s="35"/>
      <c r="J41" s="191" t="s">
        <v>11</v>
      </c>
      <c r="K41" s="191">
        <v>1</v>
      </c>
      <c r="L41" s="180"/>
      <c r="M41" s="180"/>
      <c r="N41" s="2"/>
      <c r="O41" s="2"/>
      <c r="P41" s="191" t="s">
        <v>11</v>
      </c>
      <c r="Q41" s="191">
        <v>2</v>
      </c>
      <c r="R41" s="191" t="s">
        <v>11</v>
      </c>
      <c r="S41" s="191">
        <v>1</v>
      </c>
      <c r="T41" s="180"/>
      <c r="U41" s="191" t="s">
        <v>11</v>
      </c>
      <c r="V41" s="191">
        <v>2</v>
      </c>
    </row>
    <row r="42" spans="1:22" ht="75" x14ac:dyDescent="0.25">
      <c r="A42" s="38" t="s">
        <v>2</v>
      </c>
      <c r="B42" s="81" t="s">
        <v>5</v>
      </c>
      <c r="C42" s="38">
        <v>1380</v>
      </c>
      <c r="D42" s="34" t="s">
        <v>618</v>
      </c>
      <c r="E42" s="36" t="s">
        <v>1058</v>
      </c>
      <c r="F42" s="35"/>
      <c r="G42" s="35"/>
      <c r="H42" s="35"/>
      <c r="I42" s="35"/>
      <c r="J42" s="191" t="s">
        <v>11</v>
      </c>
      <c r="K42" s="191">
        <v>3</v>
      </c>
      <c r="L42" s="180"/>
      <c r="M42" s="180"/>
      <c r="N42" s="191" t="s">
        <v>11</v>
      </c>
      <c r="O42" s="191">
        <v>2</v>
      </c>
      <c r="P42" s="191" t="s">
        <v>11</v>
      </c>
      <c r="Q42" s="191">
        <v>2</v>
      </c>
      <c r="R42" s="191" t="s">
        <v>11</v>
      </c>
      <c r="S42" s="191">
        <v>1</v>
      </c>
      <c r="T42" s="180"/>
      <c r="U42" s="191" t="s">
        <v>11</v>
      </c>
      <c r="V42" s="191">
        <v>3</v>
      </c>
    </row>
    <row r="43" spans="1:22" ht="75" x14ac:dyDescent="0.25">
      <c r="A43" s="38" t="s">
        <v>2</v>
      </c>
      <c r="B43" s="81" t="s">
        <v>5</v>
      </c>
      <c r="C43" s="38">
        <v>1390</v>
      </c>
      <c r="D43" s="34" t="s">
        <v>620</v>
      </c>
      <c r="E43" s="36" t="s">
        <v>1059</v>
      </c>
      <c r="F43" s="35"/>
      <c r="G43" s="35"/>
      <c r="H43" s="35"/>
      <c r="I43" s="35"/>
      <c r="J43" s="191" t="s">
        <v>11</v>
      </c>
      <c r="K43" s="191">
        <v>3</v>
      </c>
      <c r="L43" s="180"/>
      <c r="M43" s="180"/>
      <c r="N43" s="191" t="s">
        <v>11</v>
      </c>
      <c r="O43" s="191">
        <v>2</v>
      </c>
      <c r="P43" s="191"/>
      <c r="Q43" s="191"/>
      <c r="R43" s="2"/>
      <c r="S43" s="2"/>
      <c r="T43" s="16"/>
      <c r="U43" s="191" t="s">
        <v>11</v>
      </c>
      <c r="V43" s="191">
        <v>3</v>
      </c>
    </row>
    <row r="44" spans="1:22" ht="60" x14ac:dyDescent="0.25">
      <c r="A44" s="38" t="s">
        <v>2</v>
      </c>
      <c r="B44" s="81" t="s">
        <v>5</v>
      </c>
      <c r="C44" s="38">
        <v>1400</v>
      </c>
      <c r="D44" s="34" t="s">
        <v>622</v>
      </c>
      <c r="E44" s="36" t="s">
        <v>1060</v>
      </c>
      <c r="F44" s="35"/>
      <c r="G44" s="35"/>
      <c r="H44" s="35"/>
      <c r="I44" s="35"/>
      <c r="J44" s="191" t="s">
        <v>11</v>
      </c>
      <c r="K44" s="191">
        <v>3</v>
      </c>
      <c r="L44" s="180"/>
      <c r="M44" s="180"/>
      <c r="N44" s="2"/>
      <c r="O44" s="2"/>
      <c r="P44" s="191"/>
      <c r="Q44" s="191"/>
      <c r="R44" s="2"/>
      <c r="S44" s="2"/>
      <c r="T44" s="16"/>
      <c r="U44" s="191" t="s">
        <v>11</v>
      </c>
      <c r="V44" s="191">
        <v>3</v>
      </c>
    </row>
    <row r="45" spans="1:22" ht="90" x14ac:dyDescent="0.25">
      <c r="A45" s="38" t="s">
        <v>2</v>
      </c>
      <c r="B45" s="81" t="s">
        <v>5</v>
      </c>
      <c r="C45" s="38">
        <v>1410</v>
      </c>
      <c r="D45" s="34" t="s">
        <v>624</v>
      </c>
      <c r="E45" s="36" t="s">
        <v>1061</v>
      </c>
      <c r="F45" s="35"/>
      <c r="G45" s="35"/>
      <c r="H45" s="35"/>
      <c r="I45" s="35"/>
      <c r="J45" s="191" t="s">
        <v>11</v>
      </c>
      <c r="K45" s="191">
        <v>2</v>
      </c>
      <c r="L45" s="180"/>
      <c r="M45" s="180"/>
      <c r="N45" s="2"/>
      <c r="O45" s="2"/>
      <c r="P45" s="191"/>
      <c r="Q45" s="191"/>
      <c r="R45" s="2"/>
      <c r="S45" s="2"/>
      <c r="T45" s="16"/>
      <c r="U45" s="191" t="s">
        <v>11</v>
      </c>
      <c r="V45" s="191">
        <v>2</v>
      </c>
    </row>
    <row r="46" spans="1:22" ht="60" x14ac:dyDescent="0.25">
      <c r="A46" s="38" t="s">
        <v>2</v>
      </c>
      <c r="B46" s="81" t="s">
        <v>5</v>
      </c>
      <c r="C46" s="38">
        <v>1420</v>
      </c>
      <c r="D46" s="34" t="s">
        <v>626</v>
      </c>
      <c r="E46" s="36" t="s">
        <v>627</v>
      </c>
      <c r="F46" s="35"/>
      <c r="G46" s="35"/>
      <c r="H46" s="35"/>
      <c r="I46" s="35"/>
      <c r="J46" s="191" t="s">
        <v>11</v>
      </c>
      <c r="K46" s="191">
        <v>2</v>
      </c>
      <c r="L46" s="180"/>
      <c r="M46" s="180"/>
      <c r="N46" s="191" t="s">
        <v>11</v>
      </c>
      <c r="O46" s="191">
        <v>3</v>
      </c>
      <c r="P46" s="191" t="s">
        <v>11</v>
      </c>
      <c r="Q46" s="191">
        <v>3</v>
      </c>
      <c r="R46" s="191" t="s">
        <v>11</v>
      </c>
      <c r="S46" s="191">
        <v>2</v>
      </c>
      <c r="T46" s="180"/>
      <c r="U46" s="191" t="s">
        <v>11</v>
      </c>
      <c r="V46" s="191">
        <v>2</v>
      </c>
    </row>
    <row r="47" spans="1:22" ht="75" x14ac:dyDescent="0.25">
      <c r="A47" s="38" t="s">
        <v>2</v>
      </c>
      <c r="B47" s="81" t="s">
        <v>5</v>
      </c>
      <c r="C47" s="38">
        <v>1430</v>
      </c>
      <c r="D47" s="34" t="s">
        <v>628</v>
      </c>
      <c r="E47" s="36" t="s">
        <v>629</v>
      </c>
      <c r="F47" s="35"/>
      <c r="G47" s="35"/>
      <c r="H47" s="35"/>
      <c r="I47" s="35"/>
      <c r="J47" s="191" t="s">
        <v>11</v>
      </c>
      <c r="K47" s="191">
        <v>2</v>
      </c>
      <c r="L47" s="180"/>
      <c r="M47" s="180"/>
      <c r="N47" s="2"/>
      <c r="O47" s="2"/>
      <c r="P47" s="191"/>
      <c r="Q47" s="191"/>
      <c r="R47" s="191" t="s">
        <v>11</v>
      </c>
      <c r="S47" s="191">
        <v>2</v>
      </c>
      <c r="T47" s="180"/>
      <c r="U47" s="191" t="s">
        <v>11</v>
      </c>
      <c r="V47" s="191">
        <v>2</v>
      </c>
    </row>
    <row r="48" spans="1:22" ht="75" x14ac:dyDescent="0.25">
      <c r="A48" s="38" t="s">
        <v>2</v>
      </c>
      <c r="B48" s="81" t="s">
        <v>5</v>
      </c>
      <c r="C48" s="38">
        <v>1440</v>
      </c>
      <c r="D48" s="34" t="s">
        <v>630</v>
      </c>
      <c r="E48" s="36" t="s">
        <v>631</v>
      </c>
      <c r="F48" s="35"/>
      <c r="G48" s="35"/>
      <c r="H48" s="35"/>
      <c r="I48" s="35"/>
      <c r="J48" s="191" t="s">
        <v>11</v>
      </c>
      <c r="K48" s="191">
        <v>3</v>
      </c>
      <c r="L48" s="180"/>
      <c r="M48" s="180"/>
      <c r="N48" s="2"/>
      <c r="O48" s="2"/>
      <c r="P48" s="191"/>
      <c r="Q48" s="191"/>
      <c r="R48" s="2"/>
      <c r="S48" s="2"/>
      <c r="T48" s="16"/>
      <c r="U48" s="191" t="s">
        <v>11</v>
      </c>
      <c r="V48" s="191">
        <v>3</v>
      </c>
    </row>
    <row r="49" spans="1:22" ht="45" x14ac:dyDescent="0.25">
      <c r="A49" s="38" t="s">
        <v>2</v>
      </c>
      <c r="B49" s="81" t="s">
        <v>5</v>
      </c>
      <c r="C49" s="38">
        <v>1450</v>
      </c>
      <c r="D49" s="34" t="s">
        <v>632</v>
      </c>
      <c r="E49" s="36" t="s">
        <v>633</v>
      </c>
      <c r="F49" s="35"/>
      <c r="G49" s="35"/>
      <c r="H49" s="35"/>
      <c r="I49" s="35"/>
      <c r="J49" s="191" t="s">
        <v>11</v>
      </c>
      <c r="K49" s="191">
        <v>3</v>
      </c>
      <c r="L49" s="180"/>
      <c r="M49" s="180"/>
      <c r="N49" s="2"/>
      <c r="O49" s="2"/>
      <c r="P49" s="191"/>
      <c r="Q49" s="191"/>
      <c r="R49" s="2"/>
      <c r="S49" s="2"/>
      <c r="T49" s="16"/>
      <c r="U49" s="191" t="s">
        <v>11</v>
      </c>
      <c r="V49" s="191">
        <v>3</v>
      </c>
    </row>
    <row r="50" spans="1:22" ht="75" x14ac:dyDescent="0.25">
      <c r="A50" s="38" t="s">
        <v>2</v>
      </c>
      <c r="B50" s="81" t="s">
        <v>5</v>
      </c>
      <c r="C50" s="38">
        <v>1460</v>
      </c>
      <c r="D50" s="34" t="s">
        <v>634</v>
      </c>
      <c r="E50" s="36" t="s">
        <v>635</v>
      </c>
      <c r="F50" s="35"/>
      <c r="G50" s="35"/>
      <c r="H50" s="35"/>
      <c r="I50" s="35"/>
      <c r="J50" s="191" t="s">
        <v>11</v>
      </c>
      <c r="K50" s="191">
        <v>3</v>
      </c>
      <c r="L50" s="180"/>
      <c r="M50" s="180"/>
      <c r="N50" s="2"/>
      <c r="O50" s="2"/>
      <c r="P50" s="191"/>
      <c r="Q50" s="191"/>
      <c r="R50" s="2"/>
      <c r="S50" s="2"/>
      <c r="T50" s="16"/>
      <c r="U50" s="191" t="s">
        <v>11</v>
      </c>
      <c r="V50" s="191">
        <v>3</v>
      </c>
    </row>
    <row r="51" spans="1:22" ht="60" x14ac:dyDescent="0.25">
      <c r="A51" s="38" t="s">
        <v>2</v>
      </c>
      <c r="B51" s="81" t="s">
        <v>5</v>
      </c>
      <c r="C51" s="38">
        <v>1470</v>
      </c>
      <c r="D51" s="34" t="s">
        <v>636</v>
      </c>
      <c r="E51" s="36" t="s">
        <v>637</v>
      </c>
      <c r="F51" s="35"/>
      <c r="G51" s="35"/>
      <c r="H51" s="35"/>
      <c r="I51" s="35"/>
      <c r="J51" s="191" t="s">
        <v>11</v>
      </c>
      <c r="K51" s="191">
        <v>2</v>
      </c>
      <c r="L51" s="180"/>
      <c r="M51" s="180"/>
      <c r="N51" s="191" t="s">
        <v>11</v>
      </c>
      <c r="O51" s="191">
        <v>3</v>
      </c>
      <c r="P51" s="191" t="s">
        <v>11</v>
      </c>
      <c r="Q51" s="191">
        <v>3</v>
      </c>
      <c r="R51" s="191" t="s">
        <v>11</v>
      </c>
      <c r="S51" s="191">
        <v>2</v>
      </c>
      <c r="T51" s="180"/>
      <c r="U51" s="191" t="s">
        <v>11</v>
      </c>
      <c r="V51" s="191">
        <v>2</v>
      </c>
    </row>
    <row r="52" spans="1:22" ht="60" x14ac:dyDescent="0.25">
      <c r="A52" s="181" t="s">
        <v>2</v>
      </c>
      <c r="B52" s="181" t="s">
        <v>5</v>
      </c>
      <c r="C52" s="181">
        <v>1480</v>
      </c>
      <c r="D52" s="182" t="s">
        <v>638</v>
      </c>
      <c r="E52" s="183" t="s">
        <v>639</v>
      </c>
      <c r="F52" s="184"/>
      <c r="G52" s="184"/>
      <c r="H52" s="184"/>
      <c r="I52" s="184"/>
      <c r="J52" s="35"/>
      <c r="K52" s="2"/>
      <c r="L52" s="185"/>
      <c r="M52" s="185"/>
      <c r="N52" s="2"/>
      <c r="O52" s="2"/>
      <c r="P52" s="191"/>
      <c r="Q52" s="191"/>
      <c r="R52" s="2"/>
      <c r="S52" s="2"/>
      <c r="T52" s="185"/>
      <c r="U52" s="191"/>
      <c r="V52" s="191"/>
    </row>
    <row r="53" spans="1:22" ht="75" x14ac:dyDescent="0.25">
      <c r="A53" s="38" t="s">
        <v>2</v>
      </c>
      <c r="B53" s="81" t="s">
        <v>5</v>
      </c>
      <c r="C53" s="38">
        <v>1490</v>
      </c>
      <c r="D53" s="34" t="s">
        <v>640</v>
      </c>
      <c r="E53" s="36" t="s">
        <v>641</v>
      </c>
      <c r="F53" s="35"/>
      <c r="G53" s="35"/>
      <c r="H53" s="35"/>
      <c r="I53" s="35"/>
      <c r="J53" s="191" t="s">
        <v>11</v>
      </c>
      <c r="K53" s="191">
        <v>2</v>
      </c>
      <c r="L53" s="180"/>
      <c r="M53" s="180"/>
      <c r="N53" s="2"/>
      <c r="O53" s="2"/>
      <c r="P53" s="191"/>
      <c r="Q53" s="191"/>
      <c r="R53" s="2"/>
      <c r="S53" s="2"/>
      <c r="T53" s="16"/>
      <c r="U53" s="191" t="s">
        <v>11</v>
      </c>
      <c r="V53" s="191">
        <v>2</v>
      </c>
    </row>
    <row r="54" spans="1:22" ht="90" x14ac:dyDescent="0.25">
      <c r="A54" s="38" t="s">
        <v>2</v>
      </c>
      <c r="B54" s="81" t="s">
        <v>5</v>
      </c>
      <c r="C54" s="38">
        <v>1500</v>
      </c>
      <c r="D54" s="34" t="s">
        <v>642</v>
      </c>
      <c r="E54" s="36" t="s">
        <v>643</v>
      </c>
      <c r="F54" s="35"/>
      <c r="G54" s="35"/>
      <c r="H54" s="35"/>
      <c r="I54" s="35"/>
      <c r="J54" s="191" t="s">
        <v>11</v>
      </c>
      <c r="K54" s="191">
        <v>2</v>
      </c>
      <c r="L54" s="180"/>
      <c r="M54" s="180"/>
      <c r="N54" s="2"/>
      <c r="O54" s="2"/>
      <c r="P54" s="191"/>
      <c r="Q54" s="191"/>
      <c r="R54" s="2"/>
      <c r="S54" s="2"/>
      <c r="T54" s="16"/>
      <c r="U54" s="191" t="s">
        <v>11</v>
      </c>
      <c r="V54" s="191">
        <v>3</v>
      </c>
    </row>
    <row r="55" spans="1:22" ht="60" x14ac:dyDescent="0.25">
      <c r="A55" s="38" t="s">
        <v>2</v>
      </c>
      <c r="B55" s="81" t="s">
        <v>5</v>
      </c>
      <c r="C55" s="38">
        <v>1510</v>
      </c>
      <c r="D55" s="34" t="s">
        <v>644</v>
      </c>
      <c r="E55" s="36" t="s">
        <v>645</v>
      </c>
      <c r="F55" s="35"/>
      <c r="G55" s="35"/>
      <c r="H55" s="35"/>
      <c r="I55" s="35"/>
      <c r="J55" s="191" t="s">
        <v>11</v>
      </c>
      <c r="K55" s="191">
        <v>2</v>
      </c>
      <c r="L55" s="180"/>
      <c r="M55" s="180"/>
      <c r="N55" s="191" t="s">
        <v>11</v>
      </c>
      <c r="O55" s="191">
        <v>2</v>
      </c>
      <c r="P55" s="191" t="s">
        <v>11</v>
      </c>
      <c r="Q55" s="191">
        <v>2</v>
      </c>
      <c r="R55" s="191" t="s">
        <v>11</v>
      </c>
      <c r="S55" s="191">
        <v>2</v>
      </c>
      <c r="T55" s="180"/>
      <c r="U55" s="191" t="s">
        <v>11</v>
      </c>
      <c r="V55" s="191">
        <v>3</v>
      </c>
    </row>
    <row r="56" spans="1:22" ht="105" x14ac:dyDescent="0.25">
      <c r="A56" s="38" t="s">
        <v>2</v>
      </c>
      <c r="B56" s="81" t="s">
        <v>5</v>
      </c>
      <c r="C56" s="38">
        <v>1520</v>
      </c>
      <c r="D56" s="34" t="s">
        <v>646</v>
      </c>
      <c r="E56" s="36" t="s">
        <v>647</v>
      </c>
      <c r="F56" s="35"/>
      <c r="G56" s="35"/>
      <c r="H56" s="35"/>
      <c r="I56" s="35"/>
      <c r="J56" s="191" t="s">
        <v>11</v>
      </c>
      <c r="K56" s="191">
        <v>1</v>
      </c>
      <c r="L56" s="180"/>
      <c r="M56" s="180"/>
      <c r="N56" s="191" t="s">
        <v>11</v>
      </c>
      <c r="O56" s="191">
        <v>1</v>
      </c>
      <c r="P56" s="191" t="s">
        <v>11</v>
      </c>
      <c r="Q56" s="191">
        <v>3</v>
      </c>
      <c r="R56" s="191" t="s">
        <v>11</v>
      </c>
      <c r="S56" s="191">
        <v>2</v>
      </c>
      <c r="T56" s="180"/>
      <c r="U56" s="191" t="s">
        <v>11</v>
      </c>
      <c r="V56" s="191">
        <v>2</v>
      </c>
    </row>
    <row r="57" spans="1:22" ht="60" x14ac:dyDescent="0.25">
      <c r="A57" s="38" t="s">
        <v>2</v>
      </c>
      <c r="B57" s="81" t="s">
        <v>5</v>
      </c>
      <c r="C57" s="38">
        <v>1530</v>
      </c>
      <c r="D57" s="34" t="s">
        <v>648</v>
      </c>
      <c r="E57" s="36" t="s">
        <v>649</v>
      </c>
      <c r="F57" s="35"/>
      <c r="G57" s="35"/>
      <c r="H57" s="35"/>
      <c r="I57" s="35"/>
      <c r="J57" s="191" t="s">
        <v>11</v>
      </c>
      <c r="K57" s="191">
        <v>1</v>
      </c>
      <c r="L57" s="180"/>
      <c r="M57" s="180"/>
      <c r="N57" s="191" t="s">
        <v>11</v>
      </c>
      <c r="O57" s="191">
        <v>1</v>
      </c>
      <c r="P57" s="191" t="s">
        <v>11</v>
      </c>
      <c r="Q57" s="191">
        <v>1</v>
      </c>
      <c r="R57" s="191" t="s">
        <v>11</v>
      </c>
      <c r="S57" s="191">
        <v>2</v>
      </c>
      <c r="T57" s="180"/>
      <c r="U57" s="191" t="s">
        <v>11</v>
      </c>
      <c r="V57" s="191">
        <v>3</v>
      </c>
    </row>
    <row r="58" spans="1:22" ht="75" x14ac:dyDescent="0.25">
      <c r="A58" s="38" t="s">
        <v>2</v>
      </c>
      <c r="B58" s="81" t="s">
        <v>5</v>
      </c>
      <c r="C58" s="38">
        <v>1540</v>
      </c>
      <c r="D58" s="34" t="s">
        <v>650</v>
      </c>
      <c r="E58" s="36" t="s">
        <v>651</v>
      </c>
      <c r="F58" s="35"/>
      <c r="G58" s="35"/>
      <c r="H58" s="35"/>
      <c r="I58" s="35"/>
      <c r="J58" s="191" t="s">
        <v>11</v>
      </c>
      <c r="K58" s="191">
        <v>2</v>
      </c>
      <c r="L58" s="180"/>
      <c r="M58" s="180"/>
      <c r="N58" s="2"/>
      <c r="O58" s="2"/>
      <c r="P58" s="191" t="s">
        <v>11</v>
      </c>
      <c r="Q58" s="191">
        <v>3</v>
      </c>
      <c r="R58" s="2"/>
      <c r="S58" s="2"/>
      <c r="T58" s="16"/>
      <c r="U58" s="191" t="s">
        <v>11</v>
      </c>
      <c r="V58" s="191">
        <v>3</v>
      </c>
    </row>
    <row r="59" spans="1:22" ht="30" x14ac:dyDescent="0.25">
      <c r="A59" s="38" t="s">
        <v>2</v>
      </c>
      <c r="B59" s="81" t="s">
        <v>5</v>
      </c>
      <c r="C59" s="38">
        <v>1550</v>
      </c>
      <c r="D59" s="34" t="s">
        <v>652</v>
      </c>
      <c r="E59" s="36" t="s">
        <v>653</v>
      </c>
      <c r="F59" s="35"/>
      <c r="G59" s="35"/>
      <c r="H59" s="35"/>
      <c r="I59" s="35"/>
      <c r="J59" s="191" t="s">
        <v>11</v>
      </c>
      <c r="K59" s="191">
        <v>3</v>
      </c>
      <c r="L59" s="180"/>
      <c r="M59" s="180"/>
      <c r="N59" s="2"/>
      <c r="O59" s="2"/>
      <c r="P59" s="191" t="s">
        <v>11</v>
      </c>
      <c r="Q59" s="191">
        <v>2</v>
      </c>
      <c r="R59" s="2"/>
      <c r="S59" s="2"/>
      <c r="T59" s="16"/>
      <c r="U59" s="191" t="s">
        <v>11</v>
      </c>
      <c r="V59" s="191">
        <v>3</v>
      </c>
    </row>
    <row r="60" spans="1:22" ht="75" x14ac:dyDescent="0.25">
      <c r="A60" s="38" t="s">
        <v>2</v>
      </c>
      <c r="B60" s="81" t="s">
        <v>5</v>
      </c>
      <c r="C60" s="38">
        <v>1560</v>
      </c>
      <c r="D60" s="34" t="s">
        <v>654</v>
      </c>
      <c r="E60" s="36" t="s">
        <v>655</v>
      </c>
      <c r="F60" s="35"/>
      <c r="G60" s="35"/>
      <c r="H60" s="35"/>
      <c r="I60" s="35"/>
      <c r="J60" s="191" t="s">
        <v>11</v>
      </c>
      <c r="K60" s="191">
        <v>3</v>
      </c>
      <c r="L60" s="180"/>
      <c r="M60" s="180"/>
      <c r="N60" s="191" t="s">
        <v>11</v>
      </c>
      <c r="O60" s="191">
        <v>1</v>
      </c>
      <c r="P60" s="191" t="s">
        <v>11</v>
      </c>
      <c r="Q60" s="191">
        <v>3</v>
      </c>
      <c r="R60" s="191" t="s">
        <v>11</v>
      </c>
      <c r="S60" s="191">
        <v>2</v>
      </c>
      <c r="T60" s="180"/>
      <c r="U60" s="191" t="s">
        <v>11</v>
      </c>
      <c r="V60" s="191">
        <v>3</v>
      </c>
    </row>
    <row r="61" spans="1:22" ht="45" x14ac:dyDescent="0.25">
      <c r="A61" s="38" t="s">
        <v>2</v>
      </c>
      <c r="B61" s="81" t="s">
        <v>5</v>
      </c>
      <c r="C61" s="38">
        <v>1570</v>
      </c>
      <c r="D61" s="34" t="s">
        <v>656</v>
      </c>
      <c r="E61" s="36" t="s">
        <v>657</v>
      </c>
      <c r="F61" s="35"/>
      <c r="G61" s="35"/>
      <c r="H61" s="35"/>
      <c r="I61" s="35"/>
      <c r="J61" s="191" t="s">
        <v>11</v>
      </c>
      <c r="K61" s="191">
        <v>3</v>
      </c>
      <c r="L61" s="180"/>
      <c r="M61" s="180"/>
      <c r="N61" s="2"/>
      <c r="O61" s="2"/>
      <c r="P61" s="191" t="s">
        <v>11</v>
      </c>
      <c r="Q61" s="191">
        <v>2</v>
      </c>
      <c r="R61" s="191" t="s">
        <v>11</v>
      </c>
      <c r="S61" s="191">
        <v>2</v>
      </c>
      <c r="T61" s="180"/>
      <c r="U61" s="191" t="s">
        <v>11</v>
      </c>
      <c r="V61" s="191">
        <v>3</v>
      </c>
    </row>
    <row r="62" spans="1:22" ht="75" x14ac:dyDescent="0.25">
      <c r="A62" s="38" t="s">
        <v>2</v>
      </c>
      <c r="B62" s="81" t="s">
        <v>5</v>
      </c>
      <c r="C62" s="38">
        <v>1580</v>
      </c>
      <c r="D62" s="34" t="s">
        <v>658</v>
      </c>
      <c r="E62" s="36" t="s">
        <v>659</v>
      </c>
      <c r="F62" s="35"/>
      <c r="G62" s="35"/>
      <c r="H62" s="35"/>
      <c r="I62" s="35"/>
      <c r="J62" s="191" t="s">
        <v>11</v>
      </c>
      <c r="K62" s="191">
        <v>3</v>
      </c>
      <c r="L62" s="180"/>
      <c r="M62" s="180"/>
      <c r="N62" s="191" t="s">
        <v>11</v>
      </c>
      <c r="O62" s="191">
        <v>1</v>
      </c>
      <c r="P62" s="191" t="s">
        <v>11</v>
      </c>
      <c r="Q62" s="191">
        <v>2</v>
      </c>
      <c r="R62" s="191" t="s">
        <v>11</v>
      </c>
      <c r="S62" s="191">
        <v>2</v>
      </c>
      <c r="T62" s="180"/>
      <c r="U62" s="191" t="s">
        <v>11</v>
      </c>
      <c r="V62" s="191">
        <v>3</v>
      </c>
    </row>
    <row r="63" spans="1:22" ht="90" x14ac:dyDescent="0.25">
      <c r="A63" s="38" t="s">
        <v>2</v>
      </c>
      <c r="B63" s="81" t="s">
        <v>5</v>
      </c>
      <c r="C63" s="38">
        <v>1590</v>
      </c>
      <c r="D63" s="34" t="s">
        <v>660</v>
      </c>
      <c r="E63" s="36" t="s">
        <v>661</v>
      </c>
      <c r="F63" s="35"/>
      <c r="G63" s="35"/>
      <c r="H63" s="35"/>
      <c r="I63" s="35"/>
      <c r="J63" s="191" t="s">
        <v>11</v>
      </c>
      <c r="K63" s="191">
        <v>2</v>
      </c>
      <c r="L63" s="180"/>
      <c r="M63" s="180"/>
      <c r="N63" s="2"/>
      <c r="O63" s="2"/>
      <c r="P63" s="191" t="s">
        <v>11</v>
      </c>
      <c r="Q63" s="191">
        <v>2</v>
      </c>
      <c r="R63" s="191" t="s">
        <v>11</v>
      </c>
      <c r="S63" s="191">
        <v>2</v>
      </c>
      <c r="T63" s="180"/>
      <c r="U63" s="191" t="s">
        <v>11</v>
      </c>
      <c r="V63" s="191">
        <v>3</v>
      </c>
    </row>
    <row r="64" spans="1:22" ht="135" x14ac:dyDescent="0.25">
      <c r="A64" s="38" t="s">
        <v>2</v>
      </c>
      <c r="B64" s="81" t="s">
        <v>5</v>
      </c>
      <c r="C64" s="38">
        <v>1600</v>
      </c>
      <c r="D64" s="34" t="s">
        <v>662</v>
      </c>
      <c r="E64" s="36" t="s">
        <v>1062</v>
      </c>
      <c r="F64" s="35"/>
      <c r="G64" s="35"/>
      <c r="H64" s="35"/>
      <c r="I64" s="35"/>
      <c r="J64" s="191" t="s">
        <v>11</v>
      </c>
      <c r="K64" s="191">
        <v>2</v>
      </c>
      <c r="L64" s="180"/>
      <c r="M64" s="180"/>
      <c r="N64" s="2"/>
      <c r="O64" s="2"/>
      <c r="P64" s="191"/>
      <c r="Q64" s="191"/>
      <c r="R64" s="2"/>
      <c r="S64" s="2"/>
      <c r="T64" s="16"/>
      <c r="U64" s="191" t="s">
        <v>11</v>
      </c>
      <c r="V64" s="191">
        <v>2</v>
      </c>
    </row>
    <row r="65" spans="1:22" ht="60" x14ac:dyDescent="0.25">
      <c r="A65" s="38" t="s">
        <v>2</v>
      </c>
      <c r="B65" s="81" t="s">
        <v>5</v>
      </c>
      <c r="C65" s="38">
        <v>1610</v>
      </c>
      <c r="D65" s="34" t="s">
        <v>664</v>
      </c>
      <c r="E65" s="36" t="s">
        <v>665</v>
      </c>
      <c r="F65" s="35"/>
      <c r="G65" s="35"/>
      <c r="H65" s="35"/>
      <c r="I65" s="35"/>
      <c r="J65" s="191" t="s">
        <v>11</v>
      </c>
      <c r="K65" s="191">
        <v>1</v>
      </c>
      <c r="L65" s="180"/>
      <c r="M65" s="180"/>
      <c r="N65" s="2"/>
      <c r="O65" s="2"/>
      <c r="P65" s="191" t="s">
        <v>11</v>
      </c>
      <c r="Q65" s="191">
        <v>2</v>
      </c>
      <c r="R65" s="191" t="s">
        <v>11</v>
      </c>
      <c r="S65" s="191">
        <v>2</v>
      </c>
      <c r="T65" s="180"/>
      <c r="U65" s="191" t="s">
        <v>11</v>
      </c>
      <c r="V65" s="191">
        <v>3</v>
      </c>
    </row>
    <row r="66" spans="1:22" ht="45" x14ac:dyDescent="0.25">
      <c r="A66" s="38" t="s">
        <v>2</v>
      </c>
      <c r="B66" s="81" t="s">
        <v>5</v>
      </c>
      <c r="C66" s="38">
        <v>1620</v>
      </c>
      <c r="D66" s="34" t="s">
        <v>666</v>
      </c>
      <c r="E66" s="36" t="s">
        <v>667</v>
      </c>
      <c r="F66" s="35"/>
      <c r="G66" s="35"/>
      <c r="H66" s="35"/>
      <c r="I66" s="35"/>
      <c r="J66" s="191" t="s">
        <v>11</v>
      </c>
      <c r="K66" s="191">
        <v>2</v>
      </c>
      <c r="L66" s="180"/>
      <c r="M66" s="180"/>
      <c r="N66" s="2"/>
      <c r="O66" s="2"/>
      <c r="P66" s="191" t="s">
        <v>11</v>
      </c>
      <c r="Q66" s="191">
        <v>1</v>
      </c>
      <c r="R66" s="2"/>
      <c r="S66" s="2"/>
      <c r="T66" s="16"/>
      <c r="U66" s="191"/>
      <c r="V66" s="191"/>
    </row>
    <row r="67" spans="1:22" ht="60" x14ac:dyDescent="0.25">
      <c r="A67" s="38" t="s">
        <v>2</v>
      </c>
      <c r="B67" s="81" t="s">
        <v>5</v>
      </c>
      <c r="C67" s="38">
        <v>1630</v>
      </c>
      <c r="D67" s="34" t="s">
        <v>668</v>
      </c>
      <c r="E67" s="36" t="s">
        <v>669</v>
      </c>
      <c r="F67" s="35"/>
      <c r="G67" s="35"/>
      <c r="H67" s="35"/>
      <c r="I67" s="35"/>
      <c r="J67" s="191" t="s">
        <v>11</v>
      </c>
      <c r="K67" s="191">
        <v>3</v>
      </c>
      <c r="L67" s="180"/>
      <c r="M67" s="180"/>
      <c r="N67" s="2"/>
      <c r="O67" s="2"/>
      <c r="P67" s="191" t="s">
        <v>11</v>
      </c>
      <c r="Q67" s="191">
        <v>0</v>
      </c>
      <c r="R67" s="2"/>
      <c r="S67" s="2"/>
      <c r="T67" s="16"/>
      <c r="U67" s="191" t="s">
        <v>11</v>
      </c>
      <c r="V67" s="191">
        <v>1</v>
      </c>
    </row>
    <row r="68" spans="1:22" ht="75" x14ac:dyDescent="0.25">
      <c r="A68" s="38" t="s">
        <v>2</v>
      </c>
      <c r="B68" s="81" t="s">
        <v>5</v>
      </c>
      <c r="C68" s="38">
        <v>1640</v>
      </c>
      <c r="D68" s="34" t="s">
        <v>670</v>
      </c>
      <c r="E68" s="36" t="s">
        <v>671</v>
      </c>
      <c r="F68" s="35"/>
      <c r="G68" s="35"/>
      <c r="H68" s="35"/>
      <c r="I68" s="35"/>
      <c r="J68" s="191" t="s">
        <v>11</v>
      </c>
      <c r="K68" s="191">
        <v>2</v>
      </c>
      <c r="L68" s="180"/>
      <c r="M68" s="180"/>
      <c r="N68" s="2"/>
      <c r="O68" s="2"/>
      <c r="P68" s="191"/>
      <c r="Q68" s="191"/>
      <c r="R68" s="2"/>
      <c r="S68" s="2"/>
      <c r="T68" s="16"/>
      <c r="U68" s="191"/>
      <c r="V68" s="191"/>
    </row>
    <row r="69" spans="1:22" ht="60" x14ac:dyDescent="0.25">
      <c r="A69" s="38" t="s">
        <v>2</v>
      </c>
      <c r="B69" s="81" t="s">
        <v>5</v>
      </c>
      <c r="C69" s="38">
        <v>1650</v>
      </c>
      <c r="D69" s="34" t="s">
        <v>672</v>
      </c>
      <c r="E69" s="36" t="s">
        <v>673</v>
      </c>
      <c r="F69" s="35"/>
      <c r="G69" s="35"/>
      <c r="H69" s="35"/>
      <c r="I69" s="35"/>
      <c r="J69" s="191" t="s">
        <v>11</v>
      </c>
      <c r="K69" s="191">
        <v>3</v>
      </c>
      <c r="L69" s="180"/>
      <c r="M69" s="180"/>
      <c r="N69" s="191" t="s">
        <v>11</v>
      </c>
      <c r="O69" s="191">
        <v>2</v>
      </c>
      <c r="P69" s="191" t="s">
        <v>11</v>
      </c>
      <c r="Q69" s="191">
        <v>3</v>
      </c>
      <c r="R69" s="191" t="s">
        <v>11</v>
      </c>
      <c r="S69" s="191">
        <v>2</v>
      </c>
      <c r="T69" s="180"/>
      <c r="U69" s="191" t="s">
        <v>11</v>
      </c>
      <c r="V69" s="191">
        <v>3</v>
      </c>
    </row>
    <row r="70" spans="1:22" ht="90" x14ac:dyDescent="0.25">
      <c r="A70" s="38" t="s">
        <v>2</v>
      </c>
      <c r="B70" s="81" t="s">
        <v>5</v>
      </c>
      <c r="C70" s="38">
        <v>1660</v>
      </c>
      <c r="D70" s="34" t="s">
        <v>674</v>
      </c>
      <c r="E70" s="36" t="s">
        <v>675</v>
      </c>
      <c r="F70" s="35"/>
      <c r="G70" s="35"/>
      <c r="H70" s="35"/>
      <c r="I70" s="35"/>
      <c r="J70" s="191" t="s">
        <v>11</v>
      </c>
      <c r="K70" s="191">
        <v>3</v>
      </c>
      <c r="L70" s="180"/>
      <c r="M70" s="180"/>
      <c r="N70" s="191" t="s">
        <v>11</v>
      </c>
      <c r="O70" s="191">
        <v>1</v>
      </c>
      <c r="P70" s="191" t="s">
        <v>11</v>
      </c>
      <c r="Q70" s="191">
        <v>3</v>
      </c>
      <c r="R70" s="191" t="s">
        <v>11</v>
      </c>
      <c r="S70" s="191">
        <v>2</v>
      </c>
      <c r="T70" s="180"/>
      <c r="U70" s="191" t="s">
        <v>11</v>
      </c>
      <c r="V70" s="191">
        <v>3</v>
      </c>
    </row>
    <row r="71" spans="1:22" ht="120" x14ac:dyDescent="0.25">
      <c r="A71" s="38" t="s">
        <v>2</v>
      </c>
      <c r="B71" s="81" t="s">
        <v>5</v>
      </c>
      <c r="C71" s="38">
        <v>1670</v>
      </c>
      <c r="D71" s="34" t="s">
        <v>676</v>
      </c>
      <c r="E71" s="36" t="s">
        <v>677</v>
      </c>
      <c r="F71" s="35"/>
      <c r="G71" s="35"/>
      <c r="H71" s="35"/>
      <c r="I71" s="35"/>
      <c r="J71" s="191" t="s">
        <v>11</v>
      </c>
      <c r="K71" s="191">
        <v>2</v>
      </c>
      <c r="L71" s="180"/>
      <c r="M71" s="180"/>
      <c r="N71" s="191" t="s">
        <v>11</v>
      </c>
      <c r="O71" s="191">
        <v>2</v>
      </c>
      <c r="P71" s="191" t="s">
        <v>11</v>
      </c>
      <c r="Q71" s="191">
        <v>3</v>
      </c>
      <c r="R71" s="191" t="s">
        <v>11</v>
      </c>
      <c r="S71" s="191">
        <v>2</v>
      </c>
      <c r="T71" s="180"/>
      <c r="U71" s="191" t="s">
        <v>11</v>
      </c>
      <c r="V71" s="191">
        <v>3</v>
      </c>
    </row>
    <row r="72" spans="1:22" ht="165" x14ac:dyDescent="0.25">
      <c r="A72" s="38" t="s">
        <v>2</v>
      </c>
      <c r="B72" s="81" t="s">
        <v>5</v>
      </c>
      <c r="C72" s="38">
        <v>1680</v>
      </c>
      <c r="D72" s="34" t="s">
        <v>678</v>
      </c>
      <c r="E72" s="36" t="s">
        <v>679</v>
      </c>
      <c r="F72" s="35"/>
      <c r="G72" s="35"/>
      <c r="H72" s="35"/>
      <c r="I72" s="35"/>
      <c r="J72" s="191" t="s">
        <v>11</v>
      </c>
      <c r="K72" s="191">
        <v>2</v>
      </c>
      <c r="L72" s="180"/>
      <c r="M72" s="180"/>
      <c r="N72" s="2"/>
      <c r="O72" s="2"/>
      <c r="P72" s="191" t="s">
        <v>11</v>
      </c>
      <c r="Q72" s="191">
        <v>3</v>
      </c>
      <c r="R72" s="191" t="s">
        <v>11</v>
      </c>
      <c r="S72" s="191">
        <v>1</v>
      </c>
      <c r="T72" s="180"/>
      <c r="U72" s="191" t="s">
        <v>11</v>
      </c>
      <c r="V72" s="191">
        <v>3</v>
      </c>
    </row>
    <row r="73" spans="1:22" ht="60" x14ac:dyDescent="0.25">
      <c r="A73" s="38" t="s">
        <v>2</v>
      </c>
      <c r="B73" s="81" t="s">
        <v>5</v>
      </c>
      <c r="C73" s="38">
        <v>1690</v>
      </c>
      <c r="D73" s="34" t="s">
        <v>680</v>
      </c>
      <c r="E73" s="36" t="s">
        <v>681</v>
      </c>
      <c r="F73" s="35"/>
      <c r="G73" s="35"/>
      <c r="H73" s="35"/>
      <c r="I73" s="35"/>
      <c r="J73" s="191" t="s">
        <v>11</v>
      </c>
      <c r="K73" s="191">
        <v>3</v>
      </c>
      <c r="L73" s="180"/>
      <c r="M73" s="180"/>
      <c r="N73" s="2"/>
      <c r="O73" s="2"/>
      <c r="P73" s="191" t="s">
        <v>11</v>
      </c>
      <c r="Q73" s="191">
        <v>2</v>
      </c>
      <c r="R73" s="191" t="s">
        <v>11</v>
      </c>
      <c r="S73" s="191">
        <v>2</v>
      </c>
      <c r="T73" s="180"/>
      <c r="U73" s="191" t="s">
        <v>11</v>
      </c>
      <c r="V73" s="191">
        <v>1</v>
      </c>
    </row>
    <row r="74" spans="1:22" ht="105" x14ac:dyDescent="0.25">
      <c r="A74" s="39" t="s">
        <v>2</v>
      </c>
      <c r="B74" s="82" t="s">
        <v>240</v>
      </c>
      <c r="C74" s="39">
        <v>1000</v>
      </c>
      <c r="D74" s="40" t="s">
        <v>682</v>
      </c>
      <c r="E74" s="41" t="s">
        <v>683</v>
      </c>
      <c r="F74" s="42"/>
      <c r="G74" s="42"/>
      <c r="H74" s="42"/>
      <c r="I74" s="42"/>
      <c r="J74" s="191" t="s">
        <v>11</v>
      </c>
      <c r="K74" s="191">
        <v>2</v>
      </c>
      <c r="L74" s="180"/>
      <c r="M74" s="180"/>
      <c r="N74" s="191" t="s">
        <v>11</v>
      </c>
      <c r="O74" s="191">
        <v>1</v>
      </c>
      <c r="P74" s="191"/>
      <c r="Q74" s="191"/>
      <c r="R74" s="191" t="s">
        <v>11</v>
      </c>
      <c r="S74" s="191">
        <v>1</v>
      </c>
      <c r="T74" s="180"/>
      <c r="U74" s="191" t="s">
        <v>11</v>
      </c>
      <c r="V74" s="191">
        <v>2</v>
      </c>
    </row>
    <row r="75" spans="1:22" ht="60" x14ac:dyDescent="0.25">
      <c r="A75" s="38" t="s">
        <v>2</v>
      </c>
      <c r="B75" s="82" t="s">
        <v>240</v>
      </c>
      <c r="C75" s="38">
        <v>1700</v>
      </c>
      <c r="D75" s="34" t="s">
        <v>684</v>
      </c>
      <c r="E75" s="36" t="s">
        <v>1068</v>
      </c>
      <c r="F75" s="35"/>
      <c r="G75" s="35"/>
      <c r="H75" s="35"/>
      <c r="I75" s="35"/>
      <c r="J75" s="191" t="s">
        <v>11</v>
      </c>
      <c r="K75" s="191">
        <v>1</v>
      </c>
      <c r="L75" s="180"/>
      <c r="M75" s="180"/>
      <c r="N75" s="2"/>
      <c r="O75" s="2"/>
      <c r="P75" s="191" t="s">
        <v>11</v>
      </c>
      <c r="Q75" s="191">
        <v>3</v>
      </c>
      <c r="R75" s="191" t="s">
        <v>11</v>
      </c>
      <c r="S75" s="191">
        <v>1</v>
      </c>
      <c r="T75" s="180"/>
      <c r="U75" s="191" t="s">
        <v>11</v>
      </c>
      <c r="V75" s="191">
        <v>3</v>
      </c>
    </row>
    <row r="76" spans="1:22" ht="75" x14ac:dyDescent="0.25">
      <c r="A76" s="38" t="s">
        <v>2</v>
      </c>
      <c r="B76" s="82" t="s">
        <v>240</v>
      </c>
      <c r="C76" s="38">
        <v>1710</v>
      </c>
      <c r="D76" s="34" t="s">
        <v>686</v>
      </c>
      <c r="E76" s="36" t="s">
        <v>1069</v>
      </c>
      <c r="F76" s="35"/>
      <c r="G76" s="35"/>
      <c r="H76" s="35"/>
      <c r="I76" s="35"/>
      <c r="J76" s="191" t="s">
        <v>11</v>
      </c>
      <c r="K76" s="191">
        <v>1</v>
      </c>
      <c r="L76" s="180"/>
      <c r="M76" s="180"/>
      <c r="N76" s="2"/>
      <c r="O76" s="2"/>
      <c r="P76" s="191" t="s">
        <v>11</v>
      </c>
      <c r="Q76" s="191">
        <v>2</v>
      </c>
      <c r="R76" s="191" t="s">
        <v>11</v>
      </c>
      <c r="S76" s="191">
        <v>2</v>
      </c>
      <c r="T76" s="180"/>
      <c r="U76" s="191" t="s">
        <v>11</v>
      </c>
      <c r="V76" s="191">
        <v>3</v>
      </c>
    </row>
    <row r="77" spans="1:22" ht="75" x14ac:dyDescent="0.25">
      <c r="A77" s="38" t="s">
        <v>2</v>
      </c>
      <c r="B77" s="82" t="s">
        <v>240</v>
      </c>
      <c r="C77" s="38">
        <v>1720</v>
      </c>
      <c r="D77" s="34" t="s">
        <v>688</v>
      </c>
      <c r="E77" s="36" t="s">
        <v>1070</v>
      </c>
      <c r="F77" s="35"/>
      <c r="G77" s="35"/>
      <c r="H77" s="35"/>
      <c r="I77" s="35"/>
      <c r="J77" s="191" t="s">
        <v>11</v>
      </c>
      <c r="K77" s="191">
        <v>1</v>
      </c>
      <c r="L77" s="180"/>
      <c r="M77" s="180"/>
      <c r="N77" s="2"/>
      <c r="O77" s="2"/>
      <c r="P77" s="191" t="s">
        <v>11</v>
      </c>
      <c r="Q77" s="191">
        <v>3</v>
      </c>
      <c r="R77" s="191" t="s">
        <v>11</v>
      </c>
      <c r="S77" s="191">
        <v>2</v>
      </c>
      <c r="T77" s="180"/>
      <c r="U77" s="191" t="s">
        <v>11</v>
      </c>
      <c r="V77" s="191">
        <v>3</v>
      </c>
    </row>
    <row r="78" spans="1:22" ht="75" x14ac:dyDescent="0.25">
      <c r="A78" s="38" t="s">
        <v>2</v>
      </c>
      <c r="B78" s="82" t="s">
        <v>240</v>
      </c>
      <c r="C78" s="38">
        <v>1730</v>
      </c>
      <c r="D78" s="34" t="s">
        <v>690</v>
      </c>
      <c r="E78" s="36" t="s">
        <v>1071</v>
      </c>
      <c r="F78" s="35"/>
      <c r="G78" s="35"/>
      <c r="H78" s="35"/>
      <c r="I78" s="35"/>
      <c r="J78" s="191" t="s">
        <v>11</v>
      </c>
      <c r="K78" s="191">
        <v>3</v>
      </c>
      <c r="L78" s="180"/>
      <c r="M78" s="180"/>
      <c r="N78" s="2"/>
      <c r="O78" s="2"/>
      <c r="P78" s="191" t="s">
        <v>11</v>
      </c>
      <c r="Q78" s="191">
        <v>3</v>
      </c>
      <c r="R78" s="2"/>
      <c r="S78" s="2"/>
      <c r="T78" s="16"/>
      <c r="U78" s="191" t="s">
        <v>11</v>
      </c>
      <c r="V78" s="191">
        <v>3</v>
      </c>
    </row>
    <row r="79" spans="1:22" ht="75" x14ac:dyDescent="0.25">
      <c r="A79" s="38" t="s">
        <v>2</v>
      </c>
      <c r="B79" s="82" t="s">
        <v>240</v>
      </c>
      <c r="C79" s="38">
        <v>1740</v>
      </c>
      <c r="D79" s="34" t="s">
        <v>692</v>
      </c>
      <c r="E79" s="36" t="s">
        <v>1072</v>
      </c>
      <c r="F79" s="35"/>
      <c r="G79" s="35"/>
      <c r="H79" s="35"/>
      <c r="I79" s="35"/>
      <c r="J79" s="191" t="s">
        <v>11</v>
      </c>
      <c r="K79" s="191">
        <v>3</v>
      </c>
      <c r="L79" s="180"/>
      <c r="M79" s="180"/>
      <c r="N79" s="2"/>
      <c r="O79" s="2"/>
      <c r="P79" s="191" t="s">
        <v>11</v>
      </c>
      <c r="Q79" s="191">
        <v>2</v>
      </c>
      <c r="R79" s="2"/>
      <c r="S79" s="2"/>
      <c r="T79" s="16"/>
      <c r="U79" s="191" t="s">
        <v>11</v>
      </c>
      <c r="V79" s="191">
        <v>3</v>
      </c>
    </row>
    <row r="80" spans="1:22" ht="75" x14ac:dyDescent="0.25">
      <c r="A80" s="38" t="s">
        <v>2</v>
      </c>
      <c r="B80" s="82" t="s">
        <v>240</v>
      </c>
      <c r="C80" s="38">
        <v>1750</v>
      </c>
      <c r="D80" s="34" t="s">
        <v>694</v>
      </c>
      <c r="E80" s="36" t="s">
        <v>1073</v>
      </c>
      <c r="F80" s="35"/>
      <c r="G80" s="35"/>
      <c r="H80" s="35"/>
      <c r="I80" s="35"/>
      <c r="J80" s="191" t="s">
        <v>11</v>
      </c>
      <c r="K80" s="191">
        <v>3</v>
      </c>
      <c r="L80" s="180"/>
      <c r="M80" s="180"/>
      <c r="N80" s="2"/>
      <c r="O80" s="2"/>
      <c r="P80" s="191" t="s">
        <v>11</v>
      </c>
      <c r="Q80" s="191">
        <v>2</v>
      </c>
      <c r="R80" s="2"/>
      <c r="S80" s="2"/>
      <c r="T80" s="16"/>
      <c r="U80" s="191" t="s">
        <v>11</v>
      </c>
      <c r="V80" s="191">
        <v>3</v>
      </c>
    </row>
    <row r="81" spans="1:22" ht="90" x14ac:dyDescent="0.25">
      <c r="A81" s="38" t="s">
        <v>2</v>
      </c>
      <c r="B81" s="82" t="s">
        <v>240</v>
      </c>
      <c r="C81" s="38">
        <v>1760</v>
      </c>
      <c r="D81" s="34" t="s">
        <v>696</v>
      </c>
      <c r="E81" s="36" t="s">
        <v>1074</v>
      </c>
      <c r="F81" s="35"/>
      <c r="G81" s="35"/>
      <c r="H81" s="35"/>
      <c r="I81" s="35"/>
      <c r="J81" s="191" t="s">
        <v>11</v>
      </c>
      <c r="K81" s="191">
        <v>3</v>
      </c>
      <c r="L81" s="180"/>
      <c r="M81" s="180"/>
      <c r="N81" s="2"/>
      <c r="O81" s="2"/>
      <c r="P81" s="191" t="s">
        <v>11</v>
      </c>
      <c r="Q81" s="191">
        <v>2</v>
      </c>
      <c r="R81" s="2"/>
      <c r="S81" s="2"/>
      <c r="T81" s="16"/>
      <c r="U81" s="191" t="s">
        <v>11</v>
      </c>
      <c r="V81" s="191">
        <v>3</v>
      </c>
    </row>
    <row r="82" spans="1:22" ht="75" x14ac:dyDescent="0.25">
      <c r="A82" s="38" t="s">
        <v>2</v>
      </c>
      <c r="B82" s="82" t="s">
        <v>240</v>
      </c>
      <c r="C82" s="38">
        <v>1770</v>
      </c>
      <c r="D82" s="34" t="s">
        <v>698</v>
      </c>
      <c r="E82" s="36" t="s">
        <v>1075</v>
      </c>
      <c r="F82" s="35"/>
      <c r="G82" s="35"/>
      <c r="H82" s="35"/>
      <c r="I82" s="35"/>
      <c r="J82" s="191" t="s">
        <v>11</v>
      </c>
      <c r="K82" s="191">
        <v>3</v>
      </c>
      <c r="L82" s="180"/>
      <c r="M82" s="180"/>
      <c r="N82" s="2"/>
      <c r="O82" s="2"/>
      <c r="P82" s="191" t="s">
        <v>11</v>
      </c>
      <c r="Q82" s="191">
        <v>2</v>
      </c>
      <c r="R82" s="2"/>
      <c r="S82" s="2"/>
      <c r="T82" s="16"/>
      <c r="U82" s="191" t="s">
        <v>11</v>
      </c>
      <c r="V82" s="191">
        <v>3</v>
      </c>
    </row>
    <row r="83" spans="1:22" ht="90" x14ac:dyDescent="0.25">
      <c r="A83" s="38" t="s">
        <v>2</v>
      </c>
      <c r="B83" s="82" t="s">
        <v>240</v>
      </c>
      <c r="C83" s="38">
        <v>1780</v>
      </c>
      <c r="D83" s="34" t="s">
        <v>700</v>
      </c>
      <c r="E83" s="36" t="s">
        <v>701</v>
      </c>
      <c r="F83" s="35"/>
      <c r="G83" s="35"/>
      <c r="H83" s="35"/>
      <c r="I83" s="35"/>
      <c r="J83" s="191" t="s">
        <v>11</v>
      </c>
      <c r="K83" s="191">
        <v>2</v>
      </c>
      <c r="L83" s="180"/>
      <c r="M83" s="180"/>
      <c r="N83" s="2"/>
      <c r="O83" s="2"/>
      <c r="P83" s="191" t="s">
        <v>11</v>
      </c>
      <c r="Q83" s="191">
        <v>2</v>
      </c>
      <c r="R83" s="191" t="s">
        <v>11</v>
      </c>
      <c r="S83" s="191">
        <v>2</v>
      </c>
      <c r="T83" s="180"/>
      <c r="U83" s="191" t="s">
        <v>11</v>
      </c>
      <c r="V83" s="191">
        <v>3</v>
      </c>
    </row>
    <row r="84" spans="1:22" ht="75" x14ac:dyDescent="0.25">
      <c r="A84" s="38" t="s">
        <v>2</v>
      </c>
      <c r="B84" s="82" t="s">
        <v>240</v>
      </c>
      <c r="C84" s="38">
        <v>1790</v>
      </c>
      <c r="D84" s="34" t="s">
        <v>702</v>
      </c>
      <c r="E84" s="36" t="s">
        <v>1076</v>
      </c>
      <c r="F84" s="35"/>
      <c r="G84" s="35"/>
      <c r="H84" s="35"/>
      <c r="I84" s="35"/>
      <c r="J84" s="191" t="s">
        <v>11</v>
      </c>
      <c r="K84" s="191">
        <v>1</v>
      </c>
      <c r="L84" s="180"/>
      <c r="M84" s="180"/>
      <c r="N84" s="2"/>
      <c r="O84" s="2"/>
      <c r="P84" s="191" t="s">
        <v>11</v>
      </c>
      <c r="Q84" s="191">
        <v>1</v>
      </c>
      <c r="R84" s="2"/>
      <c r="S84" s="2"/>
      <c r="T84" s="16"/>
      <c r="U84" s="191" t="s">
        <v>11</v>
      </c>
      <c r="V84" s="191">
        <v>2</v>
      </c>
    </row>
    <row r="85" spans="1:22" ht="90" x14ac:dyDescent="0.25">
      <c r="A85" s="38" t="s">
        <v>2</v>
      </c>
      <c r="B85" s="82" t="s">
        <v>240</v>
      </c>
      <c r="C85" s="38">
        <v>1800</v>
      </c>
      <c r="D85" s="34" t="s">
        <v>704</v>
      </c>
      <c r="E85" s="36" t="s">
        <v>1077</v>
      </c>
      <c r="F85" s="35"/>
      <c r="G85" s="35"/>
      <c r="H85" s="35"/>
      <c r="I85" s="35"/>
      <c r="J85" s="191" t="s">
        <v>11</v>
      </c>
      <c r="K85" s="191">
        <v>1</v>
      </c>
      <c r="L85" s="180"/>
      <c r="M85" s="180"/>
      <c r="N85" s="2"/>
      <c r="O85" s="2"/>
      <c r="P85" s="191" t="s">
        <v>11</v>
      </c>
      <c r="Q85" s="191">
        <v>1</v>
      </c>
      <c r="R85" s="2"/>
      <c r="S85" s="2"/>
      <c r="T85" s="16"/>
      <c r="U85" s="191" t="s">
        <v>11</v>
      </c>
      <c r="V85" s="191">
        <v>3</v>
      </c>
    </row>
    <row r="86" spans="1:22" ht="90" x14ac:dyDescent="0.25">
      <c r="A86" s="38" t="s">
        <v>2</v>
      </c>
      <c r="B86" s="82" t="s">
        <v>240</v>
      </c>
      <c r="C86" s="38">
        <v>1810</v>
      </c>
      <c r="D86" s="34" t="s">
        <v>706</v>
      </c>
      <c r="E86" s="36" t="s">
        <v>1078</v>
      </c>
      <c r="F86" s="35"/>
      <c r="G86" s="35"/>
      <c r="H86" s="35"/>
      <c r="I86" s="35"/>
      <c r="J86" s="191" t="s">
        <v>11</v>
      </c>
      <c r="K86" s="191">
        <v>1</v>
      </c>
      <c r="L86" s="180"/>
      <c r="M86" s="180"/>
      <c r="N86" s="2"/>
      <c r="O86" s="2"/>
      <c r="P86" s="191" t="s">
        <v>11</v>
      </c>
      <c r="Q86" s="191">
        <v>1</v>
      </c>
      <c r="R86" s="191" t="s">
        <v>11</v>
      </c>
      <c r="S86" s="191">
        <v>2</v>
      </c>
      <c r="T86" s="180"/>
      <c r="U86" s="191" t="s">
        <v>11</v>
      </c>
      <c r="V86" s="191">
        <v>1</v>
      </c>
    </row>
    <row r="87" spans="1:22" ht="75" x14ac:dyDescent="0.25">
      <c r="A87" s="38" t="s">
        <v>2</v>
      </c>
      <c r="B87" s="82" t="s">
        <v>240</v>
      </c>
      <c r="C87" s="38">
        <v>1820</v>
      </c>
      <c r="D87" s="34" t="s">
        <v>708</v>
      </c>
      <c r="E87" s="36" t="s">
        <v>709</v>
      </c>
      <c r="F87" s="35"/>
      <c r="G87" s="35"/>
      <c r="H87" s="35"/>
      <c r="I87" s="35"/>
      <c r="J87" s="191" t="s">
        <v>11</v>
      </c>
      <c r="K87" s="191">
        <v>2</v>
      </c>
      <c r="L87" s="180"/>
      <c r="M87" s="180"/>
      <c r="N87" s="2"/>
      <c r="O87" s="2"/>
      <c r="P87" s="191"/>
      <c r="Q87" s="191"/>
      <c r="R87" s="191" t="s">
        <v>11</v>
      </c>
      <c r="S87" s="191">
        <v>2</v>
      </c>
      <c r="T87" s="180"/>
      <c r="U87" s="191" t="s">
        <v>11</v>
      </c>
      <c r="V87" s="191">
        <v>3</v>
      </c>
    </row>
    <row r="88" spans="1:22" ht="90" x14ac:dyDescent="0.25">
      <c r="A88" s="38" t="s">
        <v>2</v>
      </c>
      <c r="B88" s="82" t="s">
        <v>240</v>
      </c>
      <c r="C88" s="38">
        <v>1830</v>
      </c>
      <c r="D88" s="34" t="s">
        <v>710</v>
      </c>
      <c r="E88" s="36" t="s">
        <v>711</v>
      </c>
      <c r="F88" s="35"/>
      <c r="G88" s="35"/>
      <c r="H88" s="35"/>
      <c r="I88" s="35"/>
      <c r="J88" s="191" t="s">
        <v>11</v>
      </c>
      <c r="K88" s="191">
        <v>2</v>
      </c>
      <c r="L88" s="180"/>
      <c r="M88" s="180"/>
      <c r="N88" s="2"/>
      <c r="O88" s="2"/>
      <c r="P88" s="191"/>
      <c r="Q88" s="191"/>
      <c r="R88" s="191" t="s">
        <v>11</v>
      </c>
      <c r="S88" s="191">
        <v>2</v>
      </c>
      <c r="T88" s="16"/>
      <c r="U88" s="191" t="s">
        <v>11</v>
      </c>
      <c r="V88" s="191">
        <v>3</v>
      </c>
    </row>
    <row r="89" spans="1:22" ht="75" x14ac:dyDescent="0.25">
      <c r="A89" s="38" t="s">
        <v>2</v>
      </c>
      <c r="B89" s="82" t="s">
        <v>240</v>
      </c>
      <c r="C89" s="38">
        <v>1840</v>
      </c>
      <c r="D89" s="34" t="s">
        <v>712</v>
      </c>
      <c r="E89" s="36" t="s">
        <v>713</v>
      </c>
      <c r="F89" s="35"/>
      <c r="G89" s="35"/>
      <c r="H89" s="35"/>
      <c r="I89" s="35"/>
      <c r="J89" s="191" t="s">
        <v>11</v>
      </c>
      <c r="K89" s="191">
        <v>2</v>
      </c>
      <c r="L89" s="180"/>
      <c r="M89" s="180"/>
      <c r="N89" s="2"/>
      <c r="O89" s="2"/>
      <c r="P89" s="191"/>
      <c r="Q89" s="191"/>
      <c r="R89" s="191" t="s">
        <v>11</v>
      </c>
      <c r="S89" s="191">
        <v>2</v>
      </c>
      <c r="T89" s="16"/>
      <c r="U89" s="191" t="s">
        <v>11</v>
      </c>
      <c r="V89" s="191">
        <v>3</v>
      </c>
    </row>
    <row r="90" spans="1:22" ht="90" x14ac:dyDescent="0.25">
      <c r="A90" s="38" t="s">
        <v>2</v>
      </c>
      <c r="B90" s="82" t="s">
        <v>240</v>
      </c>
      <c r="C90" s="38">
        <v>1850</v>
      </c>
      <c r="D90" s="34" t="s">
        <v>714</v>
      </c>
      <c r="E90" s="36" t="s">
        <v>715</v>
      </c>
      <c r="F90" s="35"/>
      <c r="G90" s="35"/>
      <c r="H90" s="35"/>
      <c r="I90" s="35"/>
      <c r="J90" s="191" t="s">
        <v>11</v>
      </c>
      <c r="K90" s="191">
        <v>2</v>
      </c>
      <c r="L90" s="180"/>
      <c r="M90" s="180"/>
      <c r="N90" s="191" t="s">
        <v>11</v>
      </c>
      <c r="O90" s="191">
        <v>0</v>
      </c>
      <c r="P90" s="191"/>
      <c r="Q90" s="191"/>
      <c r="R90" s="191" t="s">
        <v>11</v>
      </c>
      <c r="S90" s="191">
        <v>2</v>
      </c>
      <c r="T90" s="16"/>
      <c r="U90" s="191" t="s">
        <v>11</v>
      </c>
      <c r="V90" s="191">
        <v>1</v>
      </c>
    </row>
    <row r="91" spans="1:22" ht="75" x14ac:dyDescent="0.25">
      <c r="A91" s="38" t="s">
        <v>2</v>
      </c>
      <c r="B91" s="82" t="s">
        <v>240</v>
      </c>
      <c r="C91" s="38">
        <v>1860</v>
      </c>
      <c r="D91" s="34" t="s">
        <v>716</v>
      </c>
      <c r="E91" s="36" t="s">
        <v>717</v>
      </c>
      <c r="F91" s="35"/>
      <c r="G91" s="35"/>
      <c r="H91" s="35"/>
      <c r="I91" s="35"/>
      <c r="J91" s="191" t="s">
        <v>11</v>
      </c>
      <c r="K91" s="191">
        <v>1</v>
      </c>
      <c r="L91" s="180"/>
      <c r="M91" s="180"/>
      <c r="N91" s="2"/>
      <c r="O91" s="2"/>
      <c r="P91" s="191" t="s">
        <v>11</v>
      </c>
      <c r="Q91" s="191">
        <v>1</v>
      </c>
      <c r="R91" s="191" t="s">
        <v>11</v>
      </c>
      <c r="S91" s="191">
        <v>2</v>
      </c>
      <c r="T91" s="180"/>
      <c r="U91" s="191" t="s">
        <v>11</v>
      </c>
      <c r="V91" s="191">
        <v>1</v>
      </c>
    </row>
    <row r="92" spans="1:22" ht="90" x14ac:dyDescent="0.25">
      <c r="A92" s="38" t="s">
        <v>2</v>
      </c>
      <c r="B92" s="82" t="s">
        <v>240</v>
      </c>
      <c r="C92" s="38">
        <v>1870</v>
      </c>
      <c r="D92" s="34" t="s">
        <v>718</v>
      </c>
      <c r="E92" s="36" t="s">
        <v>719</v>
      </c>
      <c r="F92" s="35"/>
      <c r="G92" s="35"/>
      <c r="H92" s="35"/>
      <c r="I92" s="35"/>
      <c r="J92" s="191" t="s">
        <v>11</v>
      </c>
      <c r="K92" s="191">
        <v>1</v>
      </c>
      <c r="L92" s="180"/>
      <c r="M92" s="180"/>
      <c r="N92" s="2"/>
      <c r="O92" s="2"/>
      <c r="P92" s="191" t="s">
        <v>11</v>
      </c>
      <c r="Q92" s="191">
        <v>1</v>
      </c>
      <c r="R92" s="191" t="s">
        <v>11</v>
      </c>
      <c r="S92" s="191">
        <v>2</v>
      </c>
      <c r="T92" s="180"/>
      <c r="U92" s="191" t="s">
        <v>11</v>
      </c>
      <c r="V92" s="191">
        <v>1</v>
      </c>
    </row>
    <row r="93" spans="1:22" ht="90" x14ac:dyDescent="0.25">
      <c r="A93" s="38" t="s">
        <v>2</v>
      </c>
      <c r="B93" s="82" t="s">
        <v>240</v>
      </c>
      <c r="C93" s="38">
        <v>1880</v>
      </c>
      <c r="D93" s="34" t="s">
        <v>720</v>
      </c>
      <c r="E93" s="36" t="s">
        <v>721</v>
      </c>
      <c r="F93" s="35"/>
      <c r="G93" s="35"/>
      <c r="H93" s="35"/>
      <c r="I93" s="35"/>
      <c r="J93" s="191" t="s">
        <v>11</v>
      </c>
      <c r="K93" s="191">
        <v>1</v>
      </c>
      <c r="L93" s="180"/>
      <c r="M93" s="180"/>
      <c r="N93" s="2"/>
      <c r="O93" s="2"/>
      <c r="P93" s="191" t="s">
        <v>11</v>
      </c>
      <c r="Q93" s="191">
        <v>1</v>
      </c>
      <c r="R93" s="191" t="s">
        <v>11</v>
      </c>
      <c r="S93" s="191">
        <v>2</v>
      </c>
      <c r="T93" s="180"/>
      <c r="U93" s="191" t="s">
        <v>11</v>
      </c>
      <c r="V93" s="191">
        <v>1</v>
      </c>
    </row>
    <row r="94" spans="1:22" ht="90" x14ac:dyDescent="0.25">
      <c r="A94" s="38" t="s">
        <v>2</v>
      </c>
      <c r="B94" s="82" t="s">
        <v>240</v>
      </c>
      <c r="C94" s="38">
        <v>1890</v>
      </c>
      <c r="D94" s="34" t="s">
        <v>722</v>
      </c>
      <c r="E94" s="36" t="s">
        <v>723</v>
      </c>
      <c r="F94" s="35"/>
      <c r="G94" s="35"/>
      <c r="H94" s="35"/>
      <c r="I94" s="35"/>
      <c r="J94" s="191" t="s">
        <v>11</v>
      </c>
      <c r="K94" s="191">
        <v>2</v>
      </c>
      <c r="L94" s="180"/>
      <c r="M94" s="180"/>
      <c r="N94" s="2"/>
      <c r="O94" s="2"/>
      <c r="P94" s="191" t="s">
        <v>11</v>
      </c>
      <c r="Q94" s="191">
        <v>1</v>
      </c>
      <c r="R94" s="191" t="s">
        <v>11</v>
      </c>
      <c r="S94" s="191">
        <v>2</v>
      </c>
      <c r="T94" s="180"/>
      <c r="U94" s="191" t="s">
        <v>11</v>
      </c>
      <c r="V94" s="191">
        <v>1</v>
      </c>
    </row>
    <row r="95" spans="1:22" ht="75" x14ac:dyDescent="0.25">
      <c r="A95" s="38" t="s">
        <v>2</v>
      </c>
      <c r="B95" s="82" t="s">
        <v>240</v>
      </c>
      <c r="C95" s="38">
        <v>1900</v>
      </c>
      <c r="D95" s="34" t="s">
        <v>724</v>
      </c>
      <c r="E95" s="36" t="s">
        <v>725</v>
      </c>
      <c r="F95" s="35"/>
      <c r="G95" s="35"/>
      <c r="H95" s="35"/>
      <c r="I95" s="35"/>
      <c r="J95" s="191" t="s">
        <v>11</v>
      </c>
      <c r="K95" s="191">
        <v>3</v>
      </c>
      <c r="L95" s="180"/>
      <c r="M95" s="180"/>
      <c r="N95" s="2"/>
      <c r="O95" s="2"/>
      <c r="P95" s="191"/>
      <c r="Q95" s="191"/>
      <c r="R95" s="2"/>
      <c r="S95" s="2"/>
      <c r="T95" s="180"/>
      <c r="U95" s="191" t="s">
        <v>11</v>
      </c>
      <c r="V95" s="191">
        <v>3</v>
      </c>
    </row>
    <row r="96" spans="1:22" ht="75" x14ac:dyDescent="0.25">
      <c r="A96" s="38" t="s">
        <v>2</v>
      </c>
      <c r="B96" s="82" t="s">
        <v>240</v>
      </c>
      <c r="C96" s="38">
        <v>1910</v>
      </c>
      <c r="D96" s="34" t="s">
        <v>726</v>
      </c>
      <c r="E96" s="36" t="s">
        <v>727</v>
      </c>
      <c r="F96" s="35"/>
      <c r="G96" s="35"/>
      <c r="H96" s="35"/>
      <c r="I96" s="35"/>
      <c r="J96" s="35"/>
      <c r="K96" s="35"/>
      <c r="L96" s="16"/>
      <c r="M96" s="16"/>
      <c r="N96" s="2"/>
      <c r="O96" s="2"/>
      <c r="P96" s="191"/>
      <c r="Q96" s="191"/>
      <c r="R96" s="2"/>
      <c r="S96" s="2"/>
      <c r="T96" s="16"/>
      <c r="U96" s="191" t="s">
        <v>11</v>
      </c>
      <c r="V96" s="191">
        <v>3</v>
      </c>
    </row>
    <row r="97" spans="1:22" ht="75" x14ac:dyDescent="0.25">
      <c r="A97" s="38" t="s">
        <v>2</v>
      </c>
      <c r="B97" s="82" t="s">
        <v>240</v>
      </c>
      <c r="C97" s="38">
        <v>1920</v>
      </c>
      <c r="D97" s="34" t="s">
        <v>728</v>
      </c>
      <c r="E97" s="36" t="s">
        <v>729</v>
      </c>
      <c r="F97" s="35"/>
      <c r="G97" s="35"/>
      <c r="H97" s="35"/>
      <c r="I97" s="35"/>
      <c r="J97" s="191" t="s">
        <v>11</v>
      </c>
      <c r="K97" s="191">
        <v>2</v>
      </c>
      <c r="L97" s="180"/>
      <c r="M97" s="180"/>
      <c r="N97" s="2"/>
      <c r="O97" s="2"/>
      <c r="P97" s="191" t="s">
        <v>11</v>
      </c>
      <c r="Q97" s="191">
        <v>2</v>
      </c>
      <c r="R97" s="2"/>
      <c r="S97" s="2"/>
      <c r="T97" s="16"/>
      <c r="U97" s="191" t="s">
        <v>11</v>
      </c>
      <c r="V97" s="191">
        <v>3</v>
      </c>
    </row>
    <row r="98" spans="1:22" ht="75" x14ac:dyDescent="0.25">
      <c r="A98" s="38" t="s">
        <v>2</v>
      </c>
      <c r="B98" s="82" t="s">
        <v>240</v>
      </c>
      <c r="C98" s="38">
        <v>1930</v>
      </c>
      <c r="D98" s="34" t="s">
        <v>730</v>
      </c>
      <c r="E98" s="36" t="s">
        <v>731</v>
      </c>
      <c r="F98" s="35"/>
      <c r="G98" s="35"/>
      <c r="H98" s="35"/>
      <c r="I98" s="35"/>
      <c r="J98" s="191" t="s">
        <v>11</v>
      </c>
      <c r="K98" s="191">
        <v>2</v>
      </c>
      <c r="L98" s="180"/>
      <c r="M98" s="180"/>
      <c r="N98" s="2"/>
      <c r="O98" s="2"/>
      <c r="P98" s="191"/>
      <c r="Q98" s="191"/>
      <c r="R98" s="2"/>
      <c r="S98" s="2"/>
      <c r="T98" s="16"/>
      <c r="U98" s="191" t="s">
        <v>11</v>
      </c>
      <c r="V98" s="191">
        <v>3</v>
      </c>
    </row>
    <row r="99" spans="1:22" ht="75" x14ac:dyDescent="0.25">
      <c r="A99" s="38" t="s">
        <v>2</v>
      </c>
      <c r="B99" s="82" t="s">
        <v>240</v>
      </c>
      <c r="C99" s="38">
        <v>1940</v>
      </c>
      <c r="D99" s="34" t="s">
        <v>732</v>
      </c>
      <c r="E99" s="36" t="s">
        <v>733</v>
      </c>
      <c r="F99" s="35"/>
      <c r="G99" s="35"/>
      <c r="H99" s="35"/>
      <c r="I99" s="35"/>
      <c r="J99" s="191" t="s">
        <v>11</v>
      </c>
      <c r="K99" s="191">
        <v>2</v>
      </c>
      <c r="L99" s="180"/>
      <c r="M99" s="180"/>
      <c r="N99" s="2"/>
      <c r="O99" s="2"/>
      <c r="P99" s="191"/>
      <c r="Q99" s="191"/>
      <c r="R99" s="191" t="s">
        <v>11</v>
      </c>
      <c r="S99" s="191">
        <v>2</v>
      </c>
      <c r="T99" s="16"/>
      <c r="U99" s="191" t="s">
        <v>11</v>
      </c>
      <c r="V99" s="191">
        <v>3</v>
      </c>
    </row>
    <row r="100" spans="1:22" ht="90" x14ac:dyDescent="0.25">
      <c r="A100" s="38" t="s">
        <v>2</v>
      </c>
      <c r="B100" s="82" t="s">
        <v>240</v>
      </c>
      <c r="C100" s="38">
        <v>1950</v>
      </c>
      <c r="D100" s="34" t="s">
        <v>734</v>
      </c>
      <c r="E100" s="36" t="s">
        <v>735</v>
      </c>
      <c r="F100" s="35"/>
      <c r="G100" s="35"/>
      <c r="H100" s="35"/>
      <c r="I100" s="35"/>
      <c r="J100" s="191" t="s">
        <v>11</v>
      </c>
      <c r="K100" s="191">
        <v>2</v>
      </c>
      <c r="L100" s="180"/>
      <c r="M100" s="180"/>
      <c r="N100" s="191" t="s">
        <v>11</v>
      </c>
      <c r="O100" s="191">
        <v>0</v>
      </c>
      <c r="P100" s="191" t="s">
        <v>11</v>
      </c>
      <c r="Q100" s="191">
        <v>1</v>
      </c>
      <c r="R100" s="191" t="s">
        <v>11</v>
      </c>
      <c r="S100" s="191">
        <v>2</v>
      </c>
      <c r="T100" s="180"/>
      <c r="U100" s="191" t="s">
        <v>11</v>
      </c>
      <c r="V100" s="191">
        <v>1</v>
      </c>
    </row>
    <row r="101" spans="1:22" ht="60" x14ac:dyDescent="0.25">
      <c r="A101" s="38" t="s">
        <v>2</v>
      </c>
      <c r="B101" s="82" t="s">
        <v>240</v>
      </c>
      <c r="C101" s="38">
        <v>1960</v>
      </c>
      <c r="D101" s="34" t="s">
        <v>736</v>
      </c>
      <c r="E101" s="36" t="s">
        <v>737</v>
      </c>
      <c r="F101" s="35"/>
      <c r="G101" s="35"/>
      <c r="H101" s="35"/>
      <c r="I101" s="35"/>
      <c r="J101" s="35"/>
      <c r="K101" s="35"/>
      <c r="L101" s="16"/>
      <c r="M101" s="16"/>
      <c r="N101" s="2"/>
      <c r="O101" s="2"/>
      <c r="P101" s="191"/>
      <c r="Q101" s="191"/>
      <c r="R101" s="2"/>
      <c r="S101" s="2"/>
      <c r="T101" s="16"/>
      <c r="U101" s="191" t="s">
        <v>11</v>
      </c>
      <c r="V101" s="191">
        <v>3</v>
      </c>
    </row>
    <row r="102" spans="1:22" ht="90" x14ac:dyDescent="0.25">
      <c r="A102" s="38" t="s">
        <v>2</v>
      </c>
      <c r="B102" s="82" t="s">
        <v>240</v>
      </c>
      <c r="C102" s="38">
        <v>1970</v>
      </c>
      <c r="D102" s="34" t="s">
        <v>738</v>
      </c>
      <c r="E102" s="36" t="s">
        <v>739</v>
      </c>
      <c r="F102" s="35"/>
      <c r="G102" s="35"/>
      <c r="H102" s="35"/>
      <c r="I102" s="35"/>
      <c r="J102" s="191" t="s">
        <v>11</v>
      </c>
      <c r="K102" s="191">
        <v>2</v>
      </c>
      <c r="L102" s="180"/>
      <c r="M102" s="180"/>
      <c r="N102" s="2"/>
      <c r="O102" s="2"/>
      <c r="P102" s="191"/>
      <c r="Q102" s="191"/>
      <c r="R102" s="191" t="s">
        <v>11</v>
      </c>
      <c r="S102" s="191">
        <v>2</v>
      </c>
      <c r="T102" s="180"/>
      <c r="U102" s="191" t="s">
        <v>11</v>
      </c>
      <c r="V102" s="191">
        <v>3</v>
      </c>
    </row>
    <row r="103" spans="1:22" ht="75" x14ac:dyDescent="0.25">
      <c r="A103" s="38" t="s">
        <v>2</v>
      </c>
      <c r="B103" s="82" t="s">
        <v>240</v>
      </c>
      <c r="C103" s="38">
        <v>1980</v>
      </c>
      <c r="D103" s="34" t="s">
        <v>740</v>
      </c>
      <c r="E103" s="36" t="s">
        <v>741</v>
      </c>
      <c r="F103" s="35"/>
      <c r="G103" s="35"/>
      <c r="H103" s="35"/>
      <c r="I103" s="35"/>
      <c r="J103" s="191" t="s">
        <v>11</v>
      </c>
      <c r="K103" s="191">
        <v>2</v>
      </c>
      <c r="L103" s="180"/>
      <c r="M103" s="180"/>
      <c r="N103" s="191" t="s">
        <v>11</v>
      </c>
      <c r="O103" s="191">
        <v>1</v>
      </c>
      <c r="P103" s="191"/>
      <c r="Q103" s="191"/>
      <c r="R103" s="2"/>
      <c r="S103" s="2"/>
      <c r="T103" s="16"/>
      <c r="U103" s="191" t="s">
        <v>11</v>
      </c>
      <c r="V103" s="191">
        <v>3</v>
      </c>
    </row>
    <row r="104" spans="1:22" ht="90" x14ac:dyDescent="0.25">
      <c r="A104" s="38" t="s">
        <v>2</v>
      </c>
      <c r="B104" s="82" t="s">
        <v>240</v>
      </c>
      <c r="C104" s="38">
        <v>1990</v>
      </c>
      <c r="D104" s="34" t="s">
        <v>742</v>
      </c>
      <c r="E104" s="36" t="s">
        <v>743</v>
      </c>
      <c r="F104" s="35"/>
      <c r="G104" s="35"/>
      <c r="H104" s="35"/>
      <c r="I104" s="35"/>
      <c r="J104" s="191" t="s">
        <v>11</v>
      </c>
      <c r="K104" s="191">
        <v>1</v>
      </c>
      <c r="L104" s="180"/>
      <c r="M104" s="180"/>
      <c r="N104" s="2"/>
      <c r="O104" s="2"/>
      <c r="P104" s="191" t="s">
        <v>11</v>
      </c>
      <c r="Q104" s="191">
        <v>3</v>
      </c>
      <c r="R104" s="2"/>
      <c r="S104" s="2"/>
      <c r="T104" s="180"/>
      <c r="U104" s="191" t="s">
        <v>11</v>
      </c>
      <c r="V104" s="191">
        <v>2</v>
      </c>
    </row>
    <row r="105" spans="1:22" ht="75" x14ac:dyDescent="0.25">
      <c r="A105" s="38" t="s">
        <v>2</v>
      </c>
      <c r="B105" s="82" t="s">
        <v>240</v>
      </c>
      <c r="C105" s="38">
        <v>2000</v>
      </c>
      <c r="D105" s="34" t="s">
        <v>744</v>
      </c>
      <c r="E105" s="36" t="s">
        <v>745</v>
      </c>
      <c r="F105" s="35"/>
      <c r="G105" s="35"/>
      <c r="H105" s="35"/>
      <c r="I105" s="35"/>
      <c r="J105" s="191" t="s">
        <v>11</v>
      </c>
      <c r="K105" s="191">
        <v>2</v>
      </c>
      <c r="L105" s="180"/>
      <c r="M105" s="180"/>
      <c r="N105" s="2"/>
      <c r="O105" s="2"/>
      <c r="P105" s="191" t="s">
        <v>11</v>
      </c>
      <c r="Q105" s="191">
        <v>2</v>
      </c>
      <c r="R105" s="2"/>
      <c r="S105" s="2"/>
      <c r="T105" s="16"/>
      <c r="U105" s="191" t="s">
        <v>11</v>
      </c>
      <c r="V105" s="191">
        <v>3</v>
      </c>
    </row>
    <row r="106" spans="1:22" ht="75" x14ac:dyDescent="0.25">
      <c r="A106" s="38" t="s">
        <v>2</v>
      </c>
      <c r="B106" s="82" t="s">
        <v>240</v>
      </c>
      <c r="C106" s="38">
        <v>2010</v>
      </c>
      <c r="D106" s="34" t="s">
        <v>746</v>
      </c>
      <c r="E106" s="36" t="s">
        <v>747</v>
      </c>
      <c r="F106" s="35"/>
      <c r="G106" s="35"/>
      <c r="H106" s="35"/>
      <c r="I106" s="35"/>
      <c r="J106" s="191" t="s">
        <v>11</v>
      </c>
      <c r="K106" s="191">
        <v>2</v>
      </c>
      <c r="L106" s="180"/>
      <c r="M106" s="180"/>
      <c r="N106" s="2"/>
      <c r="O106" s="2"/>
      <c r="P106" s="191" t="s">
        <v>11</v>
      </c>
      <c r="Q106" s="191">
        <v>3</v>
      </c>
      <c r="R106" s="2"/>
      <c r="S106" s="2"/>
      <c r="T106" s="16"/>
      <c r="U106" s="191" t="s">
        <v>11</v>
      </c>
      <c r="V106" s="191">
        <v>3</v>
      </c>
    </row>
    <row r="107" spans="1:22" ht="75" x14ac:dyDescent="0.25">
      <c r="A107" s="38" t="s">
        <v>2</v>
      </c>
      <c r="B107" s="82" t="s">
        <v>240</v>
      </c>
      <c r="C107" s="38">
        <v>2020</v>
      </c>
      <c r="D107" s="34" t="s">
        <v>748</v>
      </c>
      <c r="E107" s="36" t="s">
        <v>749</v>
      </c>
      <c r="F107" s="35"/>
      <c r="G107" s="35"/>
      <c r="H107" s="35"/>
      <c r="I107" s="35"/>
      <c r="J107" s="191" t="s">
        <v>11</v>
      </c>
      <c r="K107" s="191">
        <v>1</v>
      </c>
      <c r="L107" s="180"/>
      <c r="M107" s="180"/>
      <c r="N107" s="2"/>
      <c r="O107" s="2"/>
      <c r="P107" s="191" t="s">
        <v>11</v>
      </c>
      <c r="Q107" s="191">
        <v>2</v>
      </c>
      <c r="R107" s="2"/>
      <c r="S107" s="2"/>
      <c r="T107" s="16"/>
      <c r="U107" s="191" t="s">
        <v>11</v>
      </c>
      <c r="V107" s="191">
        <v>3</v>
      </c>
    </row>
    <row r="108" spans="1:22" ht="90" x14ac:dyDescent="0.25">
      <c r="A108" s="38" t="s">
        <v>2</v>
      </c>
      <c r="B108" s="82" t="s">
        <v>240</v>
      </c>
      <c r="C108" s="38">
        <v>2030</v>
      </c>
      <c r="D108" s="34" t="s">
        <v>750</v>
      </c>
      <c r="E108" s="36" t="s">
        <v>751</v>
      </c>
      <c r="F108" s="35"/>
      <c r="G108" s="35"/>
      <c r="H108" s="35"/>
      <c r="I108" s="35"/>
      <c r="J108" s="191" t="s">
        <v>11</v>
      </c>
      <c r="K108" s="191">
        <v>2</v>
      </c>
      <c r="L108" s="180"/>
      <c r="M108" s="180"/>
      <c r="N108" s="2"/>
      <c r="O108" s="2"/>
      <c r="P108" s="191" t="s">
        <v>11</v>
      </c>
      <c r="Q108" s="191">
        <v>2</v>
      </c>
      <c r="R108" s="2"/>
      <c r="S108" s="2"/>
      <c r="T108" s="16"/>
      <c r="U108" s="191" t="s">
        <v>11</v>
      </c>
      <c r="V108" s="191">
        <v>3</v>
      </c>
    </row>
    <row r="109" spans="1:22" ht="75" x14ac:dyDescent="0.25">
      <c r="A109" s="38" t="s">
        <v>2</v>
      </c>
      <c r="B109" s="82" t="s">
        <v>240</v>
      </c>
      <c r="C109" s="38">
        <v>2040</v>
      </c>
      <c r="D109" s="34" t="s">
        <v>752</v>
      </c>
      <c r="E109" s="36" t="s">
        <v>753</v>
      </c>
      <c r="F109" s="35"/>
      <c r="G109" s="35"/>
      <c r="H109" s="35"/>
      <c r="I109" s="35"/>
      <c r="J109" s="191" t="s">
        <v>11</v>
      </c>
      <c r="K109" s="191">
        <v>2</v>
      </c>
      <c r="L109" s="180"/>
      <c r="M109" s="180"/>
      <c r="N109" s="2"/>
      <c r="O109" s="2"/>
      <c r="P109" s="191" t="s">
        <v>11</v>
      </c>
      <c r="Q109" s="191">
        <v>2</v>
      </c>
      <c r="R109" s="2"/>
      <c r="S109" s="2"/>
      <c r="T109" s="16"/>
      <c r="U109" s="191" t="s">
        <v>11</v>
      </c>
      <c r="V109" s="191">
        <v>2</v>
      </c>
    </row>
    <row r="110" spans="1:22" ht="75" x14ac:dyDescent="0.25">
      <c r="A110" s="38" t="s">
        <v>2</v>
      </c>
      <c r="B110" s="82" t="s">
        <v>240</v>
      </c>
      <c r="C110" s="38">
        <v>2050</v>
      </c>
      <c r="D110" s="34" t="s">
        <v>754</v>
      </c>
      <c r="E110" s="36" t="s">
        <v>755</v>
      </c>
      <c r="F110" s="35"/>
      <c r="G110" s="35"/>
      <c r="H110" s="35"/>
      <c r="I110" s="35"/>
      <c r="J110" s="191" t="s">
        <v>11</v>
      </c>
      <c r="K110" s="191">
        <v>2</v>
      </c>
      <c r="L110" s="180"/>
      <c r="M110" s="180"/>
      <c r="N110" s="2"/>
      <c r="O110" s="2"/>
      <c r="P110" s="191"/>
      <c r="Q110" s="191"/>
      <c r="R110" s="2"/>
      <c r="S110" s="2"/>
      <c r="T110" s="16"/>
      <c r="U110" s="191" t="s">
        <v>11</v>
      </c>
      <c r="V110" s="191">
        <v>3</v>
      </c>
    </row>
    <row r="111" spans="1:22" ht="90" x14ac:dyDescent="0.25">
      <c r="A111" s="38" t="s">
        <v>2</v>
      </c>
      <c r="B111" s="82" t="s">
        <v>240</v>
      </c>
      <c r="C111" s="38">
        <v>2060</v>
      </c>
      <c r="D111" s="34" t="s">
        <v>756</v>
      </c>
      <c r="E111" s="36" t="s">
        <v>757</v>
      </c>
      <c r="F111" s="35"/>
      <c r="G111" s="35"/>
      <c r="H111" s="35"/>
      <c r="I111" s="35"/>
      <c r="J111" s="191" t="s">
        <v>11</v>
      </c>
      <c r="K111" s="191">
        <v>2</v>
      </c>
      <c r="L111" s="180"/>
      <c r="M111" s="180"/>
      <c r="N111" s="2"/>
      <c r="O111" s="2"/>
      <c r="P111" s="191" t="s">
        <v>11</v>
      </c>
      <c r="Q111" s="191">
        <v>1</v>
      </c>
      <c r="R111" s="191" t="s">
        <v>11</v>
      </c>
      <c r="S111" s="191">
        <v>2</v>
      </c>
      <c r="T111" s="180"/>
      <c r="U111" s="191" t="s">
        <v>11</v>
      </c>
      <c r="V111" s="191">
        <v>1</v>
      </c>
    </row>
    <row r="112" spans="1:22" ht="75" x14ac:dyDescent="0.25">
      <c r="A112" s="38" t="s">
        <v>2</v>
      </c>
      <c r="B112" s="82" t="s">
        <v>240</v>
      </c>
      <c r="C112" s="38">
        <v>2070</v>
      </c>
      <c r="D112" s="34" t="s">
        <v>758</v>
      </c>
      <c r="E112" s="36" t="s">
        <v>759</v>
      </c>
      <c r="F112" s="35"/>
      <c r="G112" s="35"/>
      <c r="H112" s="35"/>
      <c r="I112" s="35"/>
      <c r="J112" s="191" t="s">
        <v>11</v>
      </c>
      <c r="K112" s="191">
        <v>2</v>
      </c>
      <c r="L112" s="180"/>
      <c r="M112" s="180"/>
      <c r="N112" s="191" t="s">
        <v>11</v>
      </c>
      <c r="O112" s="191">
        <v>1</v>
      </c>
      <c r="P112" s="191" t="s">
        <v>11</v>
      </c>
      <c r="Q112" s="191">
        <v>2</v>
      </c>
      <c r="R112" s="191" t="s">
        <v>11</v>
      </c>
      <c r="S112" s="191">
        <v>1</v>
      </c>
      <c r="T112" s="180"/>
      <c r="U112" s="191" t="s">
        <v>11</v>
      </c>
      <c r="V112" s="191">
        <v>3</v>
      </c>
    </row>
    <row r="113" spans="1:22" ht="90" x14ac:dyDescent="0.25">
      <c r="A113" s="38" t="s">
        <v>2</v>
      </c>
      <c r="B113" s="82" t="s">
        <v>240</v>
      </c>
      <c r="C113" s="38">
        <v>2080</v>
      </c>
      <c r="D113" s="34" t="s">
        <v>760</v>
      </c>
      <c r="E113" s="36" t="s">
        <v>761</v>
      </c>
      <c r="F113" s="35"/>
      <c r="G113" s="35"/>
      <c r="H113" s="35"/>
      <c r="I113" s="35"/>
      <c r="J113" s="191" t="s">
        <v>11</v>
      </c>
      <c r="K113" s="191">
        <v>2</v>
      </c>
      <c r="L113" s="180"/>
      <c r="M113" s="180"/>
      <c r="N113" s="191" t="s">
        <v>11</v>
      </c>
      <c r="O113" s="191">
        <v>1</v>
      </c>
      <c r="P113" s="191"/>
      <c r="Q113" s="191"/>
      <c r="R113" s="2"/>
      <c r="S113" s="2"/>
      <c r="T113" s="16"/>
      <c r="U113" s="191" t="s">
        <v>11</v>
      </c>
      <c r="V113" s="191">
        <v>3</v>
      </c>
    </row>
    <row r="114" spans="1:22" ht="75" x14ac:dyDescent="0.25">
      <c r="A114" s="38" t="s">
        <v>2</v>
      </c>
      <c r="B114" s="82" t="s">
        <v>240</v>
      </c>
      <c r="C114" s="38">
        <v>2090</v>
      </c>
      <c r="D114" s="34" t="s">
        <v>762</v>
      </c>
      <c r="E114" s="36" t="s">
        <v>763</v>
      </c>
      <c r="F114" s="35"/>
      <c r="G114" s="35"/>
      <c r="H114" s="35"/>
      <c r="I114" s="35"/>
      <c r="J114" s="191" t="s">
        <v>11</v>
      </c>
      <c r="K114" s="191">
        <v>1</v>
      </c>
      <c r="L114" s="180"/>
      <c r="M114" s="180"/>
      <c r="N114" s="2"/>
      <c r="O114" s="2"/>
      <c r="P114" s="191"/>
      <c r="Q114" s="191"/>
      <c r="R114" s="2"/>
      <c r="S114" s="2"/>
      <c r="T114" s="16"/>
      <c r="U114" s="191" t="s">
        <v>11</v>
      </c>
      <c r="V114" s="191">
        <v>3</v>
      </c>
    </row>
    <row r="115" spans="1:22" ht="90" x14ac:dyDescent="0.25">
      <c r="A115" s="38" t="s">
        <v>2</v>
      </c>
      <c r="B115" s="82" t="s">
        <v>240</v>
      </c>
      <c r="C115" s="38">
        <v>2100</v>
      </c>
      <c r="D115" s="34" t="s">
        <v>764</v>
      </c>
      <c r="E115" s="36" t="s">
        <v>765</v>
      </c>
      <c r="F115" s="35"/>
      <c r="G115" s="35"/>
      <c r="H115" s="35"/>
      <c r="I115" s="35"/>
      <c r="J115" s="191" t="s">
        <v>11</v>
      </c>
      <c r="K115" s="191">
        <v>2</v>
      </c>
      <c r="L115" s="180"/>
      <c r="M115" s="180"/>
      <c r="N115" s="2"/>
      <c r="O115" s="2"/>
      <c r="P115" s="191" t="s">
        <v>11</v>
      </c>
      <c r="Q115" s="191">
        <v>2</v>
      </c>
      <c r="R115" s="191" t="s">
        <v>11</v>
      </c>
      <c r="S115" s="191">
        <v>2</v>
      </c>
      <c r="T115" s="180"/>
      <c r="U115" s="191" t="s">
        <v>11</v>
      </c>
      <c r="V115" s="191">
        <v>3</v>
      </c>
    </row>
    <row r="116" spans="1:22" ht="60" x14ac:dyDescent="0.25">
      <c r="A116" s="38" t="s">
        <v>2</v>
      </c>
      <c r="B116" s="82" t="s">
        <v>240</v>
      </c>
      <c r="C116" s="38">
        <v>2110</v>
      </c>
      <c r="D116" s="34" t="s">
        <v>766</v>
      </c>
      <c r="E116" s="36" t="s">
        <v>1079</v>
      </c>
      <c r="F116" s="35"/>
      <c r="G116" s="35"/>
      <c r="H116" s="35"/>
      <c r="I116" s="35"/>
      <c r="J116" s="191" t="s">
        <v>11</v>
      </c>
      <c r="K116" s="191">
        <v>2</v>
      </c>
      <c r="L116" s="180"/>
      <c r="M116" s="180"/>
      <c r="N116" s="2"/>
      <c r="O116" s="2"/>
      <c r="P116" s="191" t="s">
        <v>11</v>
      </c>
      <c r="Q116" s="191">
        <v>2</v>
      </c>
      <c r="R116" s="191" t="s">
        <v>11</v>
      </c>
      <c r="S116" s="191">
        <v>1</v>
      </c>
      <c r="T116" s="180"/>
      <c r="U116" s="191" t="s">
        <v>11</v>
      </c>
      <c r="V116" s="191">
        <v>3</v>
      </c>
    </row>
    <row r="117" spans="1:22" ht="75" x14ac:dyDescent="0.25">
      <c r="A117" s="38" t="s">
        <v>2</v>
      </c>
      <c r="B117" s="82" t="s">
        <v>240</v>
      </c>
      <c r="C117" s="38">
        <v>2120</v>
      </c>
      <c r="D117" s="34" t="s">
        <v>768</v>
      </c>
      <c r="E117" s="36" t="s">
        <v>769</v>
      </c>
      <c r="F117" s="35"/>
      <c r="G117" s="35"/>
      <c r="H117" s="35"/>
      <c r="I117" s="35"/>
      <c r="J117" s="191" t="s">
        <v>11</v>
      </c>
      <c r="K117" s="191">
        <v>1</v>
      </c>
      <c r="L117" s="180"/>
      <c r="M117" s="180"/>
      <c r="N117" s="2"/>
      <c r="O117" s="2"/>
      <c r="P117" s="191"/>
      <c r="Q117" s="191"/>
      <c r="R117" s="191" t="s">
        <v>11</v>
      </c>
      <c r="S117" s="191">
        <v>2</v>
      </c>
      <c r="T117" s="180"/>
      <c r="U117" s="191" t="s">
        <v>11</v>
      </c>
      <c r="V117" s="191">
        <v>3</v>
      </c>
    </row>
    <row r="118" spans="1:22" ht="75" x14ac:dyDescent="0.25">
      <c r="A118" s="38" t="s">
        <v>2</v>
      </c>
      <c r="B118" s="82" t="s">
        <v>240</v>
      </c>
      <c r="C118" s="38">
        <v>2130</v>
      </c>
      <c r="D118" s="34" t="s">
        <v>770</v>
      </c>
      <c r="E118" s="36" t="s">
        <v>771</v>
      </c>
      <c r="F118" s="35"/>
      <c r="G118" s="35"/>
      <c r="H118" s="35"/>
      <c r="I118" s="35"/>
      <c r="J118" s="191" t="s">
        <v>11</v>
      </c>
      <c r="K118" s="191">
        <v>2</v>
      </c>
      <c r="L118" s="180"/>
      <c r="M118" s="180"/>
      <c r="N118" s="2"/>
      <c r="O118" s="2"/>
      <c r="P118" s="191" t="s">
        <v>11</v>
      </c>
      <c r="Q118" s="191">
        <v>1</v>
      </c>
      <c r="R118" s="191" t="s">
        <v>11</v>
      </c>
      <c r="S118" s="191">
        <v>1</v>
      </c>
      <c r="T118" s="180"/>
      <c r="U118" s="191" t="s">
        <v>11</v>
      </c>
      <c r="V118" s="191">
        <v>3</v>
      </c>
    </row>
    <row r="119" spans="1:22" ht="75" x14ac:dyDescent="0.25">
      <c r="A119" s="38" t="s">
        <v>2</v>
      </c>
      <c r="B119" s="82" t="s">
        <v>240</v>
      </c>
      <c r="C119" s="38">
        <v>2140</v>
      </c>
      <c r="D119" s="34" t="s">
        <v>772</v>
      </c>
      <c r="E119" s="36" t="s">
        <v>773</v>
      </c>
      <c r="F119" s="35"/>
      <c r="G119" s="35"/>
      <c r="H119" s="35"/>
      <c r="I119" s="35"/>
      <c r="J119" s="191" t="s">
        <v>11</v>
      </c>
      <c r="K119" s="191">
        <v>3</v>
      </c>
      <c r="L119" s="180"/>
      <c r="M119" s="180"/>
      <c r="N119" s="2"/>
      <c r="O119" s="2"/>
      <c r="P119" s="191" t="s">
        <v>11</v>
      </c>
      <c r="Q119" s="191">
        <v>3</v>
      </c>
      <c r="R119" s="191" t="s">
        <v>11</v>
      </c>
      <c r="S119" s="191">
        <v>1</v>
      </c>
      <c r="T119" s="180"/>
      <c r="U119" s="191" t="s">
        <v>11</v>
      </c>
      <c r="V119" s="191">
        <v>3</v>
      </c>
    </row>
    <row r="120" spans="1:22" ht="90" x14ac:dyDescent="0.25">
      <c r="A120" s="38" t="s">
        <v>2</v>
      </c>
      <c r="B120" s="82" t="s">
        <v>240</v>
      </c>
      <c r="C120" s="38">
        <v>2150</v>
      </c>
      <c r="D120" s="34" t="s">
        <v>774</v>
      </c>
      <c r="E120" s="36" t="s">
        <v>775</v>
      </c>
      <c r="F120" s="35"/>
      <c r="G120" s="35"/>
      <c r="H120" s="35"/>
      <c r="I120" s="35"/>
      <c r="J120" s="191" t="s">
        <v>11</v>
      </c>
      <c r="K120" s="191">
        <v>3</v>
      </c>
      <c r="L120" s="180"/>
      <c r="M120" s="180"/>
      <c r="N120" s="2"/>
      <c r="O120" s="2"/>
      <c r="P120" s="191"/>
      <c r="Q120" s="191"/>
      <c r="R120" s="191" t="s">
        <v>11</v>
      </c>
      <c r="S120" s="191">
        <v>1</v>
      </c>
      <c r="T120" s="180"/>
      <c r="U120" s="191" t="s">
        <v>11</v>
      </c>
      <c r="V120" s="191">
        <v>3</v>
      </c>
    </row>
    <row r="121" spans="1:22" ht="120" x14ac:dyDescent="0.25">
      <c r="A121" s="38" t="s">
        <v>2</v>
      </c>
      <c r="B121" s="82" t="s">
        <v>240</v>
      </c>
      <c r="C121" s="38">
        <v>2160</v>
      </c>
      <c r="D121" s="34" t="s">
        <v>776</v>
      </c>
      <c r="E121" s="36" t="s">
        <v>777</v>
      </c>
      <c r="F121" s="35"/>
      <c r="G121" s="35"/>
      <c r="H121" s="35"/>
      <c r="I121" s="35"/>
      <c r="J121" s="191" t="s">
        <v>11</v>
      </c>
      <c r="K121" s="191">
        <v>3</v>
      </c>
      <c r="L121" s="180"/>
      <c r="M121" s="180"/>
      <c r="N121" s="2"/>
      <c r="O121" s="2"/>
      <c r="P121" s="191" t="s">
        <v>11</v>
      </c>
      <c r="Q121" s="191">
        <v>2</v>
      </c>
      <c r="R121" s="191" t="s">
        <v>11</v>
      </c>
      <c r="S121" s="191">
        <v>2</v>
      </c>
      <c r="T121" s="180"/>
      <c r="U121" s="191" t="s">
        <v>11</v>
      </c>
      <c r="V121" s="191">
        <v>3</v>
      </c>
    </row>
    <row r="122" spans="1:22" ht="90" x14ac:dyDescent="0.25">
      <c r="A122" s="38" t="s">
        <v>2</v>
      </c>
      <c r="B122" s="82" t="s">
        <v>240</v>
      </c>
      <c r="C122" s="38">
        <v>2170</v>
      </c>
      <c r="D122" s="34" t="s">
        <v>778</v>
      </c>
      <c r="E122" s="36" t="s">
        <v>779</v>
      </c>
      <c r="F122" s="35"/>
      <c r="G122" s="35"/>
      <c r="H122" s="35"/>
      <c r="I122" s="35"/>
      <c r="J122" s="191" t="s">
        <v>11</v>
      </c>
      <c r="K122" s="191">
        <v>3</v>
      </c>
      <c r="L122" s="180"/>
      <c r="M122" s="180"/>
      <c r="N122" s="2"/>
      <c r="O122" s="2"/>
      <c r="P122" s="191"/>
      <c r="Q122" s="191"/>
      <c r="R122" s="2"/>
      <c r="S122" s="2"/>
      <c r="T122" s="16"/>
      <c r="U122" s="191" t="s">
        <v>11</v>
      </c>
      <c r="V122" s="191">
        <v>3</v>
      </c>
    </row>
    <row r="123" spans="1:22" ht="150" x14ac:dyDescent="0.25">
      <c r="A123" s="38" t="s">
        <v>2</v>
      </c>
      <c r="B123" s="82" t="s">
        <v>240</v>
      </c>
      <c r="C123" s="38">
        <v>2180</v>
      </c>
      <c r="D123" s="34" t="s">
        <v>780</v>
      </c>
      <c r="E123" s="36" t="s">
        <v>781</v>
      </c>
      <c r="F123" s="35"/>
      <c r="G123" s="35"/>
      <c r="H123" s="35"/>
      <c r="I123" s="35"/>
      <c r="J123" s="191" t="s">
        <v>11</v>
      </c>
      <c r="K123" s="191">
        <v>2</v>
      </c>
      <c r="L123" s="180"/>
      <c r="M123" s="180"/>
      <c r="N123" s="191" t="s">
        <v>11</v>
      </c>
      <c r="O123" s="191">
        <v>0</v>
      </c>
      <c r="P123" s="191" t="s">
        <v>11</v>
      </c>
      <c r="Q123" s="191">
        <v>2</v>
      </c>
      <c r="R123" s="191" t="s">
        <v>11</v>
      </c>
      <c r="S123" s="191">
        <v>2</v>
      </c>
      <c r="T123" s="180"/>
      <c r="U123" s="191" t="s">
        <v>11</v>
      </c>
      <c r="V123" s="191">
        <v>3</v>
      </c>
    </row>
    <row r="124" spans="1:22" ht="90" x14ac:dyDescent="0.25">
      <c r="A124" s="38" t="s">
        <v>2</v>
      </c>
      <c r="B124" s="82" t="s">
        <v>240</v>
      </c>
      <c r="C124" s="38">
        <v>2190</v>
      </c>
      <c r="D124" s="34" t="s">
        <v>782</v>
      </c>
      <c r="E124" s="36" t="s">
        <v>783</v>
      </c>
      <c r="F124" s="35"/>
      <c r="G124" s="35"/>
      <c r="H124" s="35"/>
      <c r="I124" s="35"/>
      <c r="J124" s="191" t="s">
        <v>11</v>
      </c>
      <c r="K124" s="191">
        <v>2</v>
      </c>
      <c r="L124" s="180"/>
      <c r="M124" s="180"/>
      <c r="N124" s="2"/>
      <c r="O124" s="2"/>
      <c r="P124" s="191" t="s">
        <v>11</v>
      </c>
      <c r="Q124" s="191">
        <v>1</v>
      </c>
      <c r="R124" s="191" t="s">
        <v>11</v>
      </c>
      <c r="S124" s="191">
        <v>1</v>
      </c>
      <c r="T124" s="180"/>
      <c r="U124" s="191" t="s">
        <v>11</v>
      </c>
      <c r="V124" s="191">
        <v>1</v>
      </c>
    </row>
    <row r="125" spans="1:22" ht="105" x14ac:dyDescent="0.25">
      <c r="A125" s="38" t="s">
        <v>2</v>
      </c>
      <c r="B125" s="82" t="s">
        <v>240</v>
      </c>
      <c r="C125" s="38">
        <v>2200</v>
      </c>
      <c r="D125" s="34" t="s">
        <v>784</v>
      </c>
      <c r="E125" s="36" t="s">
        <v>785</v>
      </c>
      <c r="F125" s="35"/>
      <c r="G125" s="35"/>
      <c r="H125" s="35"/>
      <c r="I125" s="35"/>
      <c r="J125" s="191" t="s">
        <v>11</v>
      </c>
      <c r="K125" s="191">
        <v>2</v>
      </c>
      <c r="L125" s="180"/>
      <c r="M125" s="180"/>
      <c r="N125" s="2"/>
      <c r="O125" s="2"/>
      <c r="P125" s="191" t="s">
        <v>11</v>
      </c>
      <c r="Q125" s="191">
        <v>1</v>
      </c>
      <c r="R125" s="191" t="s">
        <v>11</v>
      </c>
      <c r="S125" s="191">
        <v>1</v>
      </c>
      <c r="T125" s="180"/>
      <c r="U125" s="191" t="s">
        <v>11</v>
      </c>
      <c r="V125" s="191">
        <v>3</v>
      </c>
    </row>
    <row r="126" spans="1:22" ht="75" x14ac:dyDescent="0.25">
      <c r="A126" s="38" t="s">
        <v>2</v>
      </c>
      <c r="B126" s="82" t="s">
        <v>240</v>
      </c>
      <c r="C126" s="38">
        <v>2210</v>
      </c>
      <c r="D126" s="34" t="s">
        <v>786</v>
      </c>
      <c r="E126" s="36" t="s">
        <v>787</v>
      </c>
      <c r="F126" s="35"/>
      <c r="G126" s="35"/>
      <c r="H126" s="35"/>
      <c r="I126" s="35"/>
      <c r="J126" s="191" t="s">
        <v>11</v>
      </c>
      <c r="K126" s="191">
        <v>1</v>
      </c>
      <c r="L126" s="180"/>
      <c r="M126" s="180"/>
      <c r="N126" s="191" t="s">
        <v>11</v>
      </c>
      <c r="O126" s="191">
        <v>0</v>
      </c>
      <c r="P126" s="191" t="s">
        <v>11</v>
      </c>
      <c r="Q126" s="191">
        <v>1</v>
      </c>
      <c r="R126" s="191" t="s">
        <v>11</v>
      </c>
      <c r="S126" s="191">
        <v>1</v>
      </c>
      <c r="T126" s="180"/>
      <c r="U126" s="191" t="s">
        <v>11</v>
      </c>
      <c r="V126" s="191">
        <v>3</v>
      </c>
    </row>
    <row r="127" spans="1:22" ht="75" x14ac:dyDescent="0.25">
      <c r="A127" s="38" t="s">
        <v>2</v>
      </c>
      <c r="B127" s="82" t="s">
        <v>240</v>
      </c>
      <c r="C127" s="38">
        <v>2220</v>
      </c>
      <c r="D127" s="34" t="s">
        <v>788</v>
      </c>
      <c r="E127" s="36" t="s">
        <v>789</v>
      </c>
      <c r="F127" s="35"/>
      <c r="G127" s="35"/>
      <c r="H127" s="35"/>
      <c r="I127" s="35"/>
      <c r="J127" s="191" t="s">
        <v>11</v>
      </c>
      <c r="K127" s="191">
        <v>1</v>
      </c>
      <c r="L127" s="180"/>
      <c r="M127" s="180"/>
      <c r="N127" s="2"/>
      <c r="O127" s="2"/>
      <c r="P127" s="191"/>
      <c r="Q127" s="191"/>
      <c r="R127" s="2"/>
      <c r="S127" s="2"/>
      <c r="T127" s="16"/>
      <c r="U127" s="191" t="s">
        <v>11</v>
      </c>
      <c r="V127" s="191">
        <v>2</v>
      </c>
    </row>
    <row r="128" spans="1:22" ht="60" x14ac:dyDescent="0.25">
      <c r="A128" s="38" t="s">
        <v>2</v>
      </c>
      <c r="B128" s="82" t="s">
        <v>240</v>
      </c>
      <c r="C128" s="38">
        <v>2230</v>
      </c>
      <c r="D128" s="34" t="s">
        <v>790</v>
      </c>
      <c r="E128" s="36" t="s">
        <v>791</v>
      </c>
      <c r="F128" s="35"/>
      <c r="G128" s="35"/>
      <c r="H128" s="35"/>
      <c r="I128" s="35"/>
      <c r="J128" s="191" t="s">
        <v>11</v>
      </c>
      <c r="K128" s="191">
        <v>1</v>
      </c>
      <c r="L128" s="180"/>
      <c r="M128" s="180"/>
      <c r="N128" s="2"/>
      <c r="O128" s="2"/>
      <c r="P128" s="191" t="s">
        <v>11</v>
      </c>
      <c r="Q128" s="191">
        <v>2</v>
      </c>
      <c r="R128" s="2"/>
      <c r="S128" s="2"/>
      <c r="T128" s="16"/>
      <c r="U128" s="191" t="s">
        <v>11</v>
      </c>
      <c r="V128" s="191">
        <v>3</v>
      </c>
    </row>
    <row r="129" spans="1:22" ht="105" x14ac:dyDescent="0.25">
      <c r="A129" s="39" t="s">
        <v>2</v>
      </c>
      <c r="B129" s="83" t="s">
        <v>258</v>
      </c>
      <c r="C129" s="39">
        <v>1000</v>
      </c>
      <c r="D129" s="40" t="s">
        <v>682</v>
      </c>
      <c r="E129" s="41" t="s">
        <v>683</v>
      </c>
      <c r="F129" s="35"/>
      <c r="G129" s="35"/>
      <c r="H129" s="35"/>
      <c r="I129" s="35"/>
      <c r="J129" s="191" t="s">
        <v>11</v>
      </c>
      <c r="K129" s="191">
        <v>1</v>
      </c>
      <c r="L129" s="180"/>
      <c r="M129" s="180"/>
      <c r="N129" s="191" t="s">
        <v>11</v>
      </c>
      <c r="O129" s="191">
        <v>1</v>
      </c>
      <c r="P129" s="191"/>
      <c r="Q129" s="191"/>
      <c r="R129" s="191" t="s">
        <v>11</v>
      </c>
      <c r="S129" s="191">
        <v>1</v>
      </c>
      <c r="T129" s="180"/>
      <c r="U129" s="191" t="s">
        <v>11</v>
      </c>
      <c r="V129" s="191">
        <v>3</v>
      </c>
    </row>
    <row r="130" spans="1:22" ht="105" x14ac:dyDescent="0.25">
      <c r="A130" s="38" t="s">
        <v>2</v>
      </c>
      <c r="B130" s="83" t="s">
        <v>258</v>
      </c>
      <c r="C130" s="38">
        <v>2240</v>
      </c>
      <c r="D130" s="34" t="s">
        <v>792</v>
      </c>
      <c r="E130" s="36" t="s">
        <v>1063</v>
      </c>
      <c r="F130" s="35"/>
      <c r="G130" s="35"/>
      <c r="H130" s="35"/>
      <c r="I130" s="35"/>
      <c r="J130" s="191" t="s">
        <v>11</v>
      </c>
      <c r="K130" s="191">
        <v>2</v>
      </c>
      <c r="L130" s="180"/>
      <c r="M130" s="180"/>
      <c r="N130" s="2"/>
      <c r="O130" s="2"/>
      <c r="P130" s="191" t="s">
        <v>11</v>
      </c>
      <c r="Q130" s="191">
        <v>2</v>
      </c>
      <c r="R130" s="191" t="s">
        <v>11</v>
      </c>
      <c r="S130" s="191">
        <v>1</v>
      </c>
      <c r="T130" s="180"/>
      <c r="U130" s="191" t="s">
        <v>11</v>
      </c>
      <c r="V130" s="191">
        <v>3</v>
      </c>
    </row>
    <row r="131" spans="1:22" ht="105" x14ac:dyDescent="0.25">
      <c r="A131" s="38" t="s">
        <v>2</v>
      </c>
      <c r="B131" s="83" t="s">
        <v>258</v>
      </c>
      <c r="C131" s="38">
        <v>2250</v>
      </c>
      <c r="D131" s="34" t="s">
        <v>794</v>
      </c>
      <c r="E131" s="36" t="s">
        <v>1064</v>
      </c>
      <c r="F131" s="35"/>
      <c r="G131" s="35"/>
      <c r="H131" s="35"/>
      <c r="I131" s="35"/>
      <c r="J131" s="191" t="s">
        <v>11</v>
      </c>
      <c r="K131" s="191">
        <v>2</v>
      </c>
      <c r="L131" s="180"/>
      <c r="M131" s="180"/>
      <c r="N131" s="2"/>
      <c r="O131" s="2"/>
      <c r="P131" s="191"/>
      <c r="Q131" s="191"/>
      <c r="R131" s="2"/>
      <c r="S131" s="2"/>
      <c r="T131" s="16"/>
      <c r="U131" s="191" t="s">
        <v>11</v>
      </c>
      <c r="V131" s="191">
        <v>3</v>
      </c>
    </row>
    <row r="132" spans="1:22" ht="105" x14ac:dyDescent="0.25">
      <c r="A132" s="38" t="s">
        <v>2</v>
      </c>
      <c r="B132" s="83" t="s">
        <v>258</v>
      </c>
      <c r="C132" s="38">
        <v>2260</v>
      </c>
      <c r="D132" s="34" t="s">
        <v>796</v>
      </c>
      <c r="E132" s="36" t="s">
        <v>797</v>
      </c>
      <c r="F132" s="35"/>
      <c r="G132" s="35"/>
      <c r="H132" s="35"/>
      <c r="I132" s="35"/>
      <c r="J132" s="191" t="s">
        <v>11</v>
      </c>
      <c r="K132" s="191">
        <v>2</v>
      </c>
      <c r="L132" s="180"/>
      <c r="M132" s="180"/>
      <c r="N132" s="2"/>
      <c r="O132" s="2"/>
      <c r="P132" s="191" t="s">
        <v>11</v>
      </c>
      <c r="Q132" s="191">
        <v>2</v>
      </c>
      <c r="R132" s="2"/>
      <c r="S132" s="2"/>
      <c r="T132" s="16"/>
      <c r="U132" s="191" t="s">
        <v>11</v>
      </c>
      <c r="V132" s="191">
        <v>3</v>
      </c>
    </row>
    <row r="133" spans="1:22" ht="105" x14ac:dyDescent="0.25">
      <c r="A133" s="38" t="s">
        <v>2</v>
      </c>
      <c r="B133" s="83" t="s">
        <v>258</v>
      </c>
      <c r="C133" s="38">
        <v>2270</v>
      </c>
      <c r="D133" s="34" t="s">
        <v>798</v>
      </c>
      <c r="E133" s="36" t="s">
        <v>799</v>
      </c>
      <c r="F133" s="35"/>
      <c r="G133" s="35"/>
      <c r="H133" s="35"/>
      <c r="I133" s="35"/>
      <c r="J133" s="191" t="s">
        <v>11</v>
      </c>
      <c r="K133" s="191">
        <v>2</v>
      </c>
      <c r="L133" s="180"/>
      <c r="M133" s="180"/>
      <c r="N133" s="2"/>
      <c r="O133" s="2"/>
      <c r="P133" s="191" t="s">
        <v>11</v>
      </c>
      <c r="Q133" s="191">
        <v>2</v>
      </c>
      <c r="R133" s="2"/>
      <c r="S133" s="2"/>
      <c r="T133" s="16"/>
      <c r="U133" s="191" t="s">
        <v>11</v>
      </c>
      <c r="V133" s="191">
        <v>3</v>
      </c>
    </row>
    <row r="134" spans="1:22" ht="105" x14ac:dyDescent="0.25">
      <c r="A134" s="38" t="s">
        <v>2</v>
      </c>
      <c r="B134" s="83" t="s">
        <v>258</v>
      </c>
      <c r="C134" s="38">
        <v>2280</v>
      </c>
      <c r="D134" s="34" t="s">
        <v>800</v>
      </c>
      <c r="E134" s="36" t="s">
        <v>801</v>
      </c>
      <c r="F134" s="35"/>
      <c r="G134" s="35"/>
      <c r="H134" s="35"/>
      <c r="I134" s="35"/>
      <c r="J134" s="191" t="s">
        <v>11</v>
      </c>
      <c r="K134" s="191">
        <v>2</v>
      </c>
      <c r="L134" s="180"/>
      <c r="M134" s="180"/>
      <c r="N134" s="2"/>
      <c r="O134" s="2"/>
      <c r="P134" s="191" t="s">
        <v>11</v>
      </c>
      <c r="Q134" s="191">
        <v>2</v>
      </c>
      <c r="R134" s="2"/>
      <c r="S134" s="2"/>
      <c r="T134" s="16"/>
      <c r="U134" s="191" t="s">
        <v>11</v>
      </c>
      <c r="V134" s="191">
        <v>3</v>
      </c>
    </row>
    <row r="135" spans="1:22" ht="105" x14ac:dyDescent="0.25">
      <c r="A135" s="38" t="s">
        <v>2</v>
      </c>
      <c r="B135" s="83" t="s">
        <v>258</v>
      </c>
      <c r="C135" s="38">
        <v>2290</v>
      </c>
      <c r="D135" s="34" t="s">
        <v>802</v>
      </c>
      <c r="E135" s="36" t="s">
        <v>803</v>
      </c>
      <c r="F135" s="35"/>
      <c r="G135" s="35"/>
      <c r="H135" s="35"/>
      <c r="I135" s="35"/>
      <c r="J135" s="191" t="s">
        <v>11</v>
      </c>
      <c r="K135" s="191">
        <v>3</v>
      </c>
      <c r="L135" s="180"/>
      <c r="M135" s="180"/>
      <c r="N135" s="2"/>
      <c r="O135" s="2"/>
      <c r="P135" s="191" t="s">
        <v>11</v>
      </c>
      <c r="Q135" s="191">
        <v>2</v>
      </c>
      <c r="R135" s="2"/>
      <c r="S135" s="2"/>
      <c r="T135" s="16"/>
      <c r="U135" s="191" t="s">
        <v>11</v>
      </c>
      <c r="V135" s="191">
        <v>3</v>
      </c>
    </row>
    <row r="136" spans="1:22" ht="105" x14ac:dyDescent="0.25">
      <c r="A136" s="38" t="s">
        <v>2</v>
      </c>
      <c r="B136" s="83" t="s">
        <v>258</v>
      </c>
      <c r="C136" s="38">
        <v>2300</v>
      </c>
      <c r="D136" s="34" t="s">
        <v>804</v>
      </c>
      <c r="E136" s="36" t="s">
        <v>805</v>
      </c>
      <c r="F136" s="35"/>
      <c r="G136" s="35"/>
      <c r="H136" s="35"/>
      <c r="I136" s="35"/>
      <c r="J136" s="191" t="s">
        <v>11</v>
      </c>
      <c r="K136" s="191">
        <v>3</v>
      </c>
      <c r="L136" s="180"/>
      <c r="M136" s="180"/>
      <c r="N136" s="2"/>
      <c r="O136" s="2"/>
      <c r="P136" s="191" t="s">
        <v>11</v>
      </c>
      <c r="Q136" s="191">
        <v>1</v>
      </c>
      <c r="R136" s="2"/>
      <c r="S136" s="2"/>
      <c r="T136" s="16"/>
      <c r="U136" s="191" t="s">
        <v>11</v>
      </c>
      <c r="V136" s="191">
        <v>3</v>
      </c>
    </row>
    <row r="137" spans="1:22" ht="105" x14ac:dyDescent="0.25">
      <c r="A137" s="38" t="s">
        <v>2</v>
      </c>
      <c r="B137" s="83" t="s">
        <v>258</v>
      </c>
      <c r="C137" s="38">
        <v>2310</v>
      </c>
      <c r="D137" s="34" t="s">
        <v>806</v>
      </c>
      <c r="E137" s="36" t="s">
        <v>807</v>
      </c>
      <c r="F137" s="35"/>
      <c r="G137" s="35"/>
      <c r="H137" s="35"/>
      <c r="I137" s="35"/>
      <c r="J137" s="191" t="s">
        <v>11</v>
      </c>
      <c r="K137" s="191">
        <v>3</v>
      </c>
      <c r="L137" s="180"/>
      <c r="M137" s="180"/>
      <c r="N137" s="2"/>
      <c r="O137" s="2"/>
      <c r="P137" s="191" t="s">
        <v>11</v>
      </c>
      <c r="Q137" s="191">
        <v>2</v>
      </c>
      <c r="R137" s="2"/>
      <c r="S137" s="2"/>
      <c r="T137" s="16"/>
      <c r="U137" s="191" t="s">
        <v>11</v>
      </c>
      <c r="V137" s="191">
        <v>3</v>
      </c>
    </row>
    <row r="138" spans="1:22" ht="105" x14ac:dyDescent="0.25">
      <c r="A138" s="38" t="s">
        <v>2</v>
      </c>
      <c r="B138" s="83" t="s">
        <v>258</v>
      </c>
      <c r="C138" s="38">
        <v>2320</v>
      </c>
      <c r="D138" s="34" t="s">
        <v>808</v>
      </c>
      <c r="E138" s="36" t="s">
        <v>809</v>
      </c>
      <c r="F138" s="35"/>
      <c r="G138" s="35"/>
      <c r="H138" s="35"/>
      <c r="I138" s="35"/>
      <c r="J138" s="191" t="s">
        <v>11</v>
      </c>
      <c r="K138" s="191">
        <v>2</v>
      </c>
      <c r="L138" s="180"/>
      <c r="M138" s="180"/>
      <c r="N138" s="2"/>
      <c r="O138" s="2"/>
      <c r="P138" s="191" t="s">
        <v>11</v>
      </c>
      <c r="Q138" s="191">
        <v>2</v>
      </c>
      <c r="R138" s="191" t="s">
        <v>11</v>
      </c>
      <c r="S138" s="191">
        <v>1</v>
      </c>
      <c r="T138" s="180"/>
      <c r="U138" s="191" t="s">
        <v>11</v>
      </c>
      <c r="V138" s="191">
        <v>3</v>
      </c>
    </row>
    <row r="139" spans="1:22" ht="105" x14ac:dyDescent="0.25">
      <c r="A139" s="38" t="s">
        <v>2</v>
      </c>
      <c r="B139" s="83" t="s">
        <v>258</v>
      </c>
      <c r="C139" s="38">
        <v>2330</v>
      </c>
      <c r="D139" s="34" t="s">
        <v>810</v>
      </c>
      <c r="E139" s="36" t="s">
        <v>811</v>
      </c>
      <c r="F139" s="35"/>
      <c r="G139" s="35"/>
      <c r="H139" s="35"/>
      <c r="I139" s="35"/>
      <c r="J139" s="191" t="s">
        <v>11</v>
      </c>
      <c r="K139" s="191">
        <v>2</v>
      </c>
      <c r="L139" s="180"/>
      <c r="M139" s="180"/>
      <c r="N139" s="2"/>
      <c r="O139" s="2"/>
      <c r="P139" s="191" t="s">
        <v>11</v>
      </c>
      <c r="Q139" s="191">
        <v>2</v>
      </c>
      <c r="R139" s="2"/>
      <c r="S139" s="2"/>
      <c r="T139" s="16"/>
      <c r="U139" s="191" t="s">
        <v>11</v>
      </c>
      <c r="V139" s="191">
        <v>2</v>
      </c>
    </row>
    <row r="140" spans="1:22" ht="105" x14ac:dyDescent="0.25">
      <c r="A140" s="38" t="s">
        <v>2</v>
      </c>
      <c r="B140" s="83" t="s">
        <v>258</v>
      </c>
      <c r="C140" s="38">
        <v>2340</v>
      </c>
      <c r="D140" s="34" t="s">
        <v>812</v>
      </c>
      <c r="E140" s="36" t="s">
        <v>813</v>
      </c>
      <c r="F140" s="35"/>
      <c r="G140" s="35"/>
      <c r="H140" s="35"/>
      <c r="I140" s="35"/>
      <c r="J140" s="191" t="s">
        <v>11</v>
      </c>
      <c r="K140" s="191">
        <v>2</v>
      </c>
      <c r="L140" s="180"/>
      <c r="M140" s="180"/>
      <c r="N140" s="2"/>
      <c r="O140" s="2"/>
      <c r="P140" s="191" t="s">
        <v>11</v>
      </c>
      <c r="Q140" s="191">
        <v>2</v>
      </c>
      <c r="R140" s="2"/>
      <c r="S140" s="2"/>
      <c r="T140" s="16"/>
      <c r="U140" s="191" t="s">
        <v>11</v>
      </c>
      <c r="V140" s="191">
        <v>3</v>
      </c>
    </row>
    <row r="141" spans="1:22" ht="120" x14ac:dyDescent="0.25">
      <c r="A141" s="38" t="s">
        <v>2</v>
      </c>
      <c r="B141" s="83" t="s">
        <v>258</v>
      </c>
      <c r="C141" s="38">
        <v>2350</v>
      </c>
      <c r="D141" s="34" t="s">
        <v>814</v>
      </c>
      <c r="E141" s="36" t="s">
        <v>815</v>
      </c>
      <c r="F141" s="35"/>
      <c r="G141" s="35"/>
      <c r="H141" s="35"/>
      <c r="I141" s="35"/>
      <c r="J141" s="191" t="s">
        <v>11</v>
      </c>
      <c r="K141" s="191">
        <v>2</v>
      </c>
      <c r="L141" s="180"/>
      <c r="M141" s="180"/>
      <c r="N141" s="2"/>
      <c r="O141" s="2"/>
      <c r="P141" s="191" t="s">
        <v>11</v>
      </c>
      <c r="Q141" s="191">
        <v>1</v>
      </c>
      <c r="R141" s="191" t="s">
        <v>11</v>
      </c>
      <c r="S141" s="191">
        <v>1</v>
      </c>
      <c r="T141" s="180"/>
      <c r="U141" s="191" t="s">
        <v>11</v>
      </c>
      <c r="V141" s="191">
        <v>1</v>
      </c>
    </row>
    <row r="142" spans="1:22" ht="105" x14ac:dyDescent="0.25">
      <c r="A142" s="38" t="s">
        <v>2</v>
      </c>
      <c r="B142" s="83" t="s">
        <v>258</v>
      </c>
      <c r="C142" s="38">
        <v>2360</v>
      </c>
      <c r="D142" s="34" t="s">
        <v>816</v>
      </c>
      <c r="E142" s="36" t="s">
        <v>817</v>
      </c>
      <c r="F142" s="35"/>
      <c r="G142" s="35"/>
      <c r="H142" s="35"/>
      <c r="I142" s="35"/>
      <c r="J142" s="191" t="s">
        <v>11</v>
      </c>
      <c r="K142" s="191">
        <v>2</v>
      </c>
      <c r="L142" s="180"/>
      <c r="M142" s="180"/>
      <c r="N142" s="2"/>
      <c r="O142" s="2"/>
      <c r="P142" s="191"/>
      <c r="Q142" s="191"/>
      <c r="R142" s="2"/>
      <c r="S142" s="2"/>
      <c r="T142" s="16"/>
      <c r="U142" s="191" t="s">
        <v>11</v>
      </c>
      <c r="V142" s="191">
        <v>3</v>
      </c>
    </row>
    <row r="143" spans="1:22" ht="120" x14ac:dyDescent="0.25">
      <c r="A143" s="38" t="s">
        <v>2</v>
      </c>
      <c r="B143" s="83" t="s">
        <v>258</v>
      </c>
      <c r="C143" s="38">
        <v>2370</v>
      </c>
      <c r="D143" s="34" t="s">
        <v>818</v>
      </c>
      <c r="E143" s="36" t="s">
        <v>819</v>
      </c>
      <c r="F143" s="35"/>
      <c r="G143" s="35"/>
      <c r="H143" s="35"/>
      <c r="I143" s="35"/>
      <c r="J143" s="191" t="s">
        <v>11</v>
      </c>
      <c r="K143" s="191">
        <v>2</v>
      </c>
      <c r="L143" s="180"/>
      <c r="M143" s="180"/>
      <c r="N143" s="2"/>
      <c r="O143" s="2"/>
      <c r="P143" s="191"/>
      <c r="Q143" s="191"/>
      <c r="R143" s="2"/>
      <c r="S143" s="2"/>
      <c r="T143" s="16"/>
      <c r="U143" s="191" t="s">
        <v>11</v>
      </c>
      <c r="V143" s="191">
        <v>3</v>
      </c>
    </row>
    <row r="144" spans="1:22" ht="105" x14ac:dyDescent="0.25">
      <c r="A144" s="38" t="s">
        <v>2</v>
      </c>
      <c r="B144" s="83" t="s">
        <v>258</v>
      </c>
      <c r="C144" s="38">
        <v>2380</v>
      </c>
      <c r="D144" s="34" t="s">
        <v>820</v>
      </c>
      <c r="E144" s="36" t="s">
        <v>821</v>
      </c>
      <c r="F144" s="35"/>
      <c r="G144" s="35"/>
      <c r="H144" s="35"/>
      <c r="I144" s="35"/>
      <c r="J144" s="191" t="s">
        <v>11</v>
      </c>
      <c r="K144" s="191">
        <v>2</v>
      </c>
      <c r="L144" s="180"/>
      <c r="M144" s="180"/>
      <c r="N144" s="2"/>
      <c r="O144" s="2"/>
      <c r="P144" s="191"/>
      <c r="Q144" s="191"/>
      <c r="R144" s="2"/>
      <c r="S144" s="2"/>
      <c r="T144" s="16"/>
      <c r="U144" s="191" t="s">
        <v>11</v>
      </c>
      <c r="V144" s="191">
        <v>3</v>
      </c>
    </row>
    <row r="145" spans="1:22" ht="120" x14ac:dyDescent="0.25">
      <c r="A145" s="38" t="s">
        <v>2</v>
      </c>
      <c r="B145" s="83" t="s">
        <v>258</v>
      </c>
      <c r="C145" s="38">
        <v>2390</v>
      </c>
      <c r="D145" s="34" t="s">
        <v>822</v>
      </c>
      <c r="E145" s="36" t="s">
        <v>823</v>
      </c>
      <c r="F145" s="35"/>
      <c r="G145" s="35"/>
      <c r="H145" s="35"/>
      <c r="I145" s="35"/>
      <c r="J145" s="35"/>
      <c r="K145" s="35"/>
      <c r="L145" s="180"/>
      <c r="M145" s="180"/>
      <c r="N145" s="191" t="s">
        <v>11</v>
      </c>
      <c r="O145" s="191">
        <v>0</v>
      </c>
      <c r="P145" s="191"/>
      <c r="Q145" s="191"/>
      <c r="R145" s="191" t="s">
        <v>11</v>
      </c>
      <c r="S145" s="191">
        <v>1</v>
      </c>
      <c r="T145" s="16"/>
      <c r="U145" s="191" t="s">
        <v>11</v>
      </c>
      <c r="V145" s="191">
        <v>1</v>
      </c>
    </row>
    <row r="146" spans="1:22" ht="105" x14ac:dyDescent="0.25">
      <c r="A146" s="38" t="s">
        <v>2</v>
      </c>
      <c r="B146" s="83" t="s">
        <v>258</v>
      </c>
      <c r="C146" s="38">
        <v>2400</v>
      </c>
      <c r="D146" s="34" t="s">
        <v>824</v>
      </c>
      <c r="E146" s="36" t="s">
        <v>825</v>
      </c>
      <c r="F146" s="35"/>
      <c r="G146" s="35"/>
      <c r="H146" s="35"/>
      <c r="I146" s="35"/>
      <c r="J146" s="191" t="s">
        <v>11</v>
      </c>
      <c r="K146" s="191">
        <v>2</v>
      </c>
      <c r="L146" s="180"/>
      <c r="M146" s="180"/>
      <c r="N146" s="2"/>
      <c r="O146" s="2"/>
      <c r="P146" s="191" t="s">
        <v>11</v>
      </c>
      <c r="Q146" s="191">
        <v>1</v>
      </c>
      <c r="R146" s="191" t="s">
        <v>11</v>
      </c>
      <c r="S146" s="191">
        <v>1</v>
      </c>
      <c r="T146" s="180"/>
      <c r="U146" s="191" t="s">
        <v>11</v>
      </c>
      <c r="V146" s="191">
        <v>1</v>
      </c>
    </row>
    <row r="147" spans="1:22" ht="105" x14ac:dyDescent="0.25">
      <c r="A147" s="38" t="s">
        <v>2</v>
      </c>
      <c r="B147" s="83" t="s">
        <v>258</v>
      </c>
      <c r="C147" s="38">
        <v>2410</v>
      </c>
      <c r="D147" s="34" t="s">
        <v>826</v>
      </c>
      <c r="E147" s="36" t="s">
        <v>827</v>
      </c>
      <c r="F147" s="35"/>
      <c r="G147" s="35"/>
      <c r="H147" s="35"/>
      <c r="I147" s="35"/>
      <c r="J147" s="191" t="s">
        <v>11</v>
      </c>
      <c r="K147" s="191">
        <v>2</v>
      </c>
      <c r="L147" s="180"/>
      <c r="M147" s="180"/>
      <c r="N147" s="2"/>
      <c r="O147" s="2"/>
      <c r="P147" s="191" t="s">
        <v>11</v>
      </c>
      <c r="Q147" s="191">
        <v>1</v>
      </c>
      <c r="R147" s="191" t="s">
        <v>11</v>
      </c>
      <c r="S147" s="191">
        <v>1</v>
      </c>
      <c r="T147" s="180"/>
      <c r="U147" s="191" t="s">
        <v>11</v>
      </c>
      <c r="V147" s="191">
        <v>1</v>
      </c>
    </row>
    <row r="148" spans="1:22" ht="120" x14ac:dyDescent="0.25">
      <c r="A148" s="38" t="s">
        <v>2</v>
      </c>
      <c r="B148" s="83" t="s">
        <v>258</v>
      </c>
      <c r="C148" s="38">
        <v>2420</v>
      </c>
      <c r="D148" s="34" t="s">
        <v>828</v>
      </c>
      <c r="E148" s="36" t="s">
        <v>829</v>
      </c>
      <c r="F148" s="35"/>
      <c r="G148" s="35"/>
      <c r="H148" s="35"/>
      <c r="I148" s="35"/>
      <c r="J148" s="191" t="s">
        <v>11</v>
      </c>
      <c r="K148" s="191">
        <v>2</v>
      </c>
      <c r="L148" s="180"/>
      <c r="M148" s="180"/>
      <c r="N148" s="2"/>
      <c r="O148" s="2"/>
      <c r="P148" s="191" t="s">
        <v>11</v>
      </c>
      <c r="Q148" s="191">
        <v>1</v>
      </c>
      <c r="R148" s="191" t="s">
        <v>11</v>
      </c>
      <c r="S148" s="191">
        <v>1</v>
      </c>
      <c r="T148" s="180"/>
      <c r="U148" s="191" t="s">
        <v>11</v>
      </c>
      <c r="V148" s="191">
        <v>1</v>
      </c>
    </row>
    <row r="149" spans="1:22" ht="120" x14ac:dyDescent="0.25">
      <c r="A149" s="38" t="s">
        <v>2</v>
      </c>
      <c r="B149" s="83" t="s">
        <v>258</v>
      </c>
      <c r="C149" s="38">
        <v>2430</v>
      </c>
      <c r="D149" s="34" t="s">
        <v>830</v>
      </c>
      <c r="E149" s="36" t="s">
        <v>831</v>
      </c>
      <c r="F149" s="35"/>
      <c r="G149" s="35"/>
      <c r="H149" s="35"/>
      <c r="I149" s="35"/>
      <c r="J149" s="191" t="s">
        <v>11</v>
      </c>
      <c r="K149" s="191">
        <v>2</v>
      </c>
      <c r="L149" s="180"/>
      <c r="M149" s="180"/>
      <c r="N149" s="2"/>
      <c r="O149" s="2"/>
      <c r="P149" s="191" t="s">
        <v>11</v>
      </c>
      <c r="Q149" s="191">
        <v>1</v>
      </c>
      <c r="R149" s="191" t="s">
        <v>11</v>
      </c>
      <c r="S149" s="191">
        <v>1</v>
      </c>
      <c r="T149" s="180"/>
      <c r="U149" s="191" t="s">
        <v>11</v>
      </c>
      <c r="V149" s="191">
        <v>1</v>
      </c>
    </row>
    <row r="150" spans="1:22" ht="120" x14ac:dyDescent="0.25">
      <c r="A150" s="38" t="s">
        <v>2</v>
      </c>
      <c r="B150" s="83" t="s">
        <v>258</v>
      </c>
      <c r="C150" s="38">
        <v>2440</v>
      </c>
      <c r="D150" s="34" t="s">
        <v>832</v>
      </c>
      <c r="E150" s="36" t="s">
        <v>1065</v>
      </c>
      <c r="F150" s="35"/>
      <c r="G150" s="35"/>
      <c r="H150" s="35"/>
      <c r="I150" s="35"/>
      <c r="J150" s="191" t="s">
        <v>11</v>
      </c>
      <c r="K150" s="191">
        <v>3</v>
      </c>
      <c r="L150" s="180"/>
      <c r="M150" s="180"/>
      <c r="N150" s="2"/>
      <c r="O150" s="2"/>
      <c r="P150" s="191"/>
      <c r="Q150" s="191"/>
      <c r="R150" s="2"/>
      <c r="S150" s="2"/>
      <c r="T150" s="180"/>
      <c r="U150" s="191" t="s">
        <v>11</v>
      </c>
      <c r="V150" s="191">
        <v>3</v>
      </c>
    </row>
    <row r="151" spans="1:22" ht="105" x14ac:dyDescent="0.25">
      <c r="A151" s="38" t="s">
        <v>2</v>
      </c>
      <c r="B151" s="83" t="s">
        <v>258</v>
      </c>
      <c r="C151" s="38">
        <v>2450</v>
      </c>
      <c r="D151" s="34" t="s">
        <v>834</v>
      </c>
      <c r="E151" s="36" t="s">
        <v>835</v>
      </c>
      <c r="F151" s="35"/>
      <c r="G151" s="35"/>
      <c r="H151" s="35"/>
      <c r="I151" s="35"/>
      <c r="J151" s="35"/>
      <c r="K151" s="35"/>
      <c r="L151" s="16"/>
      <c r="M151" s="16"/>
      <c r="N151" s="2"/>
      <c r="O151" s="2"/>
      <c r="P151" s="191"/>
      <c r="Q151" s="191"/>
      <c r="R151" s="2"/>
      <c r="S151" s="2"/>
      <c r="T151" s="16"/>
      <c r="U151" s="191" t="s">
        <v>11</v>
      </c>
      <c r="V151" s="191">
        <v>3</v>
      </c>
    </row>
    <row r="152" spans="1:22" ht="105" x14ac:dyDescent="0.25">
      <c r="A152" s="38" t="s">
        <v>2</v>
      </c>
      <c r="B152" s="83" t="s">
        <v>258</v>
      </c>
      <c r="C152" s="38">
        <v>2460</v>
      </c>
      <c r="D152" s="34" t="s">
        <v>836</v>
      </c>
      <c r="E152" s="36" t="s">
        <v>837</v>
      </c>
      <c r="F152" s="35"/>
      <c r="G152" s="35"/>
      <c r="H152" s="35"/>
      <c r="I152" s="35"/>
      <c r="J152" s="191" t="s">
        <v>11</v>
      </c>
      <c r="K152" s="191">
        <v>3</v>
      </c>
      <c r="L152" s="180"/>
      <c r="M152" s="180"/>
      <c r="N152" s="2"/>
      <c r="O152" s="2"/>
      <c r="P152" s="191" t="s">
        <v>11</v>
      </c>
      <c r="Q152" s="191">
        <v>1</v>
      </c>
      <c r="R152" s="2"/>
      <c r="S152" s="2"/>
      <c r="T152" s="16"/>
      <c r="U152" s="191" t="s">
        <v>11</v>
      </c>
      <c r="V152" s="191">
        <v>3</v>
      </c>
    </row>
    <row r="153" spans="1:22" ht="105" x14ac:dyDescent="0.25">
      <c r="A153" s="38" t="s">
        <v>2</v>
      </c>
      <c r="B153" s="83" t="s">
        <v>258</v>
      </c>
      <c r="C153" s="38">
        <v>2470</v>
      </c>
      <c r="D153" s="34" t="s">
        <v>838</v>
      </c>
      <c r="E153" s="36" t="s">
        <v>839</v>
      </c>
      <c r="F153" s="35"/>
      <c r="G153" s="35"/>
      <c r="H153" s="35"/>
      <c r="I153" s="35"/>
      <c r="J153" s="191" t="s">
        <v>11</v>
      </c>
      <c r="K153" s="191">
        <v>2</v>
      </c>
      <c r="L153" s="180"/>
      <c r="M153" s="180"/>
      <c r="N153" s="2"/>
      <c r="O153" s="2"/>
      <c r="P153" s="191"/>
      <c r="Q153" s="191"/>
      <c r="R153" s="2"/>
      <c r="S153" s="2"/>
      <c r="T153" s="16"/>
      <c r="U153" s="191" t="s">
        <v>11</v>
      </c>
      <c r="V153" s="191">
        <v>3</v>
      </c>
    </row>
    <row r="154" spans="1:22" ht="105" x14ac:dyDescent="0.25">
      <c r="A154" s="38" t="s">
        <v>2</v>
      </c>
      <c r="B154" s="83" t="s">
        <v>258</v>
      </c>
      <c r="C154" s="38">
        <v>2480</v>
      </c>
      <c r="D154" s="34" t="s">
        <v>840</v>
      </c>
      <c r="E154" s="36" t="s">
        <v>841</v>
      </c>
      <c r="F154" s="35"/>
      <c r="G154" s="35"/>
      <c r="H154" s="35"/>
      <c r="I154" s="35"/>
      <c r="J154" s="191" t="s">
        <v>11</v>
      </c>
      <c r="K154" s="191">
        <v>2</v>
      </c>
      <c r="L154" s="180"/>
      <c r="M154" s="180"/>
      <c r="N154" s="191" t="s">
        <v>11</v>
      </c>
      <c r="O154" s="191">
        <v>0</v>
      </c>
      <c r="P154" s="191"/>
      <c r="Q154" s="191"/>
      <c r="R154" s="191" t="s">
        <v>11</v>
      </c>
      <c r="S154" s="191">
        <v>1</v>
      </c>
      <c r="T154" s="180"/>
      <c r="U154" s="191" t="s">
        <v>11</v>
      </c>
      <c r="V154" s="191">
        <v>3</v>
      </c>
    </row>
    <row r="155" spans="1:22" ht="105" x14ac:dyDescent="0.25">
      <c r="A155" s="38" t="s">
        <v>2</v>
      </c>
      <c r="B155" s="83" t="s">
        <v>258</v>
      </c>
      <c r="C155" s="38">
        <v>2490</v>
      </c>
      <c r="D155" s="34" t="s">
        <v>842</v>
      </c>
      <c r="E155" s="36" t="s">
        <v>843</v>
      </c>
      <c r="F155" s="35"/>
      <c r="G155" s="35"/>
      <c r="H155" s="35"/>
      <c r="I155" s="35"/>
      <c r="J155" s="191" t="s">
        <v>11</v>
      </c>
      <c r="K155" s="191">
        <v>2</v>
      </c>
      <c r="L155" s="180"/>
      <c r="M155" s="180"/>
      <c r="N155" s="191" t="s">
        <v>11</v>
      </c>
      <c r="O155" s="191">
        <v>0</v>
      </c>
      <c r="P155" s="191" t="s">
        <v>11</v>
      </c>
      <c r="Q155" s="191">
        <v>1</v>
      </c>
      <c r="R155" s="191" t="s">
        <v>11</v>
      </c>
      <c r="S155" s="191">
        <v>1</v>
      </c>
      <c r="T155" s="180"/>
      <c r="U155" s="191" t="s">
        <v>11</v>
      </c>
      <c r="V155" s="191">
        <v>1</v>
      </c>
    </row>
    <row r="156" spans="1:22" ht="105" x14ac:dyDescent="0.25">
      <c r="A156" s="38" t="s">
        <v>2</v>
      </c>
      <c r="B156" s="83" t="s">
        <v>258</v>
      </c>
      <c r="C156" s="38">
        <v>2500</v>
      </c>
      <c r="D156" s="34" t="s">
        <v>844</v>
      </c>
      <c r="E156" s="36" t="s">
        <v>845</v>
      </c>
      <c r="F156" s="35"/>
      <c r="G156" s="35"/>
      <c r="H156" s="35"/>
      <c r="I156" s="35"/>
      <c r="J156" s="35"/>
      <c r="K156" s="35"/>
      <c r="L156" s="16"/>
      <c r="M156" s="16"/>
      <c r="N156" s="2"/>
      <c r="O156" s="2"/>
      <c r="P156" s="191"/>
      <c r="Q156" s="191"/>
      <c r="R156" s="2"/>
      <c r="S156" s="2"/>
      <c r="T156" s="16"/>
      <c r="U156" s="191" t="s">
        <v>11</v>
      </c>
      <c r="V156" s="191">
        <v>3</v>
      </c>
    </row>
    <row r="157" spans="1:22" ht="120" x14ac:dyDescent="0.25">
      <c r="A157" s="38" t="s">
        <v>2</v>
      </c>
      <c r="B157" s="83" t="s">
        <v>258</v>
      </c>
      <c r="C157" s="38">
        <v>2510</v>
      </c>
      <c r="D157" s="34" t="s">
        <v>846</v>
      </c>
      <c r="E157" s="36" t="s">
        <v>847</v>
      </c>
      <c r="F157" s="35"/>
      <c r="G157" s="35"/>
      <c r="H157" s="35"/>
      <c r="I157" s="35"/>
      <c r="J157" s="191" t="s">
        <v>11</v>
      </c>
      <c r="K157" s="191">
        <v>3</v>
      </c>
      <c r="L157" s="180"/>
      <c r="M157" s="180"/>
      <c r="N157" s="2"/>
      <c r="O157" s="2"/>
      <c r="P157" s="191"/>
      <c r="Q157" s="191"/>
      <c r="R157" s="191" t="s">
        <v>11</v>
      </c>
      <c r="S157" s="191">
        <v>1</v>
      </c>
      <c r="T157" s="180"/>
      <c r="U157" s="191" t="s">
        <v>11</v>
      </c>
      <c r="V157" s="191">
        <v>3</v>
      </c>
    </row>
    <row r="158" spans="1:22" ht="105" x14ac:dyDescent="0.25">
      <c r="A158" s="38" t="s">
        <v>2</v>
      </c>
      <c r="B158" s="83" t="s">
        <v>258</v>
      </c>
      <c r="C158" s="38">
        <v>2520</v>
      </c>
      <c r="D158" s="34" t="s">
        <v>848</v>
      </c>
      <c r="E158" s="36" t="s">
        <v>849</v>
      </c>
      <c r="F158" s="35"/>
      <c r="G158" s="35"/>
      <c r="H158" s="35"/>
      <c r="I158" s="35"/>
      <c r="J158" s="191" t="s">
        <v>11</v>
      </c>
      <c r="K158" s="191">
        <v>3</v>
      </c>
      <c r="L158" s="180"/>
      <c r="M158" s="180"/>
      <c r="N158" s="191" t="s">
        <v>11</v>
      </c>
      <c r="O158" s="191">
        <v>2</v>
      </c>
      <c r="P158" s="191" t="s">
        <v>11</v>
      </c>
      <c r="Q158" s="191">
        <v>2</v>
      </c>
      <c r="R158" s="2"/>
      <c r="S158" s="2"/>
      <c r="T158" s="16"/>
      <c r="U158" s="191" t="s">
        <v>11</v>
      </c>
      <c r="V158" s="191">
        <v>3</v>
      </c>
    </row>
    <row r="159" spans="1:22" ht="105" x14ac:dyDescent="0.25">
      <c r="A159" s="38" t="s">
        <v>2</v>
      </c>
      <c r="B159" s="83" t="s">
        <v>258</v>
      </c>
      <c r="C159" s="38">
        <v>2530</v>
      </c>
      <c r="D159" s="34" t="s">
        <v>850</v>
      </c>
      <c r="E159" s="36" t="s">
        <v>851</v>
      </c>
      <c r="F159" s="35"/>
      <c r="G159" s="35"/>
      <c r="H159" s="35"/>
      <c r="I159" s="35"/>
      <c r="J159" s="191" t="s">
        <v>11</v>
      </c>
      <c r="K159" s="191">
        <v>2</v>
      </c>
      <c r="L159" s="180"/>
      <c r="M159" s="180"/>
      <c r="N159" s="2"/>
      <c r="O159" s="2"/>
      <c r="P159" s="191" t="s">
        <v>11</v>
      </c>
      <c r="Q159" s="191">
        <v>3</v>
      </c>
      <c r="R159" s="191" t="s">
        <v>11</v>
      </c>
      <c r="S159" s="191">
        <v>1</v>
      </c>
      <c r="T159" s="180"/>
      <c r="U159" s="191" t="s">
        <v>11</v>
      </c>
      <c r="V159" s="191">
        <v>2</v>
      </c>
    </row>
    <row r="160" spans="1:22" ht="105" x14ac:dyDescent="0.25">
      <c r="A160" s="38" t="s">
        <v>2</v>
      </c>
      <c r="B160" s="83" t="s">
        <v>258</v>
      </c>
      <c r="C160" s="38">
        <v>2540</v>
      </c>
      <c r="D160" s="34" t="s">
        <v>852</v>
      </c>
      <c r="E160" s="36" t="s">
        <v>853</v>
      </c>
      <c r="F160" s="35"/>
      <c r="G160" s="35"/>
      <c r="H160" s="35"/>
      <c r="I160" s="35"/>
      <c r="J160" s="191" t="s">
        <v>11</v>
      </c>
      <c r="K160" s="191">
        <v>2</v>
      </c>
      <c r="L160" s="180"/>
      <c r="M160" s="180"/>
      <c r="N160" s="2"/>
      <c r="O160" s="2"/>
      <c r="P160" s="191" t="s">
        <v>11</v>
      </c>
      <c r="Q160" s="191">
        <v>2</v>
      </c>
      <c r="R160" s="2"/>
      <c r="S160" s="2"/>
      <c r="T160" s="16"/>
      <c r="U160" s="191" t="s">
        <v>11</v>
      </c>
      <c r="V160" s="191">
        <v>3</v>
      </c>
    </row>
    <row r="161" spans="1:22" ht="105" x14ac:dyDescent="0.25">
      <c r="A161" s="38" t="s">
        <v>2</v>
      </c>
      <c r="B161" s="83" t="s">
        <v>258</v>
      </c>
      <c r="C161" s="38">
        <v>2550</v>
      </c>
      <c r="D161" s="34" t="s">
        <v>854</v>
      </c>
      <c r="E161" s="36" t="s">
        <v>855</v>
      </c>
      <c r="F161" s="35"/>
      <c r="G161" s="35"/>
      <c r="H161" s="35"/>
      <c r="I161" s="35"/>
      <c r="J161" s="191" t="s">
        <v>11</v>
      </c>
      <c r="K161" s="191">
        <v>2</v>
      </c>
      <c r="L161" s="180"/>
      <c r="M161" s="180"/>
      <c r="N161" s="2"/>
      <c r="O161" s="2"/>
      <c r="P161" s="191" t="s">
        <v>11</v>
      </c>
      <c r="Q161" s="191">
        <v>3</v>
      </c>
      <c r="R161" s="2"/>
      <c r="S161" s="2"/>
      <c r="T161" s="16"/>
      <c r="U161" s="191" t="s">
        <v>11</v>
      </c>
      <c r="V161" s="191">
        <v>3</v>
      </c>
    </row>
    <row r="162" spans="1:22" ht="120" x14ac:dyDescent="0.25">
      <c r="A162" s="38" t="s">
        <v>2</v>
      </c>
      <c r="B162" s="83" t="s">
        <v>258</v>
      </c>
      <c r="C162" s="38">
        <v>2560</v>
      </c>
      <c r="D162" s="34" t="s">
        <v>856</v>
      </c>
      <c r="E162" s="36" t="s">
        <v>1067</v>
      </c>
      <c r="F162" s="35"/>
      <c r="G162" s="35"/>
      <c r="H162" s="35"/>
      <c r="I162" s="35"/>
      <c r="J162" s="191" t="s">
        <v>11</v>
      </c>
      <c r="K162" s="191">
        <v>2</v>
      </c>
      <c r="L162" s="180"/>
      <c r="M162" s="180"/>
      <c r="N162" s="2"/>
      <c r="O162" s="2"/>
      <c r="P162" s="191" t="s">
        <v>11</v>
      </c>
      <c r="Q162" s="191">
        <v>3</v>
      </c>
      <c r="R162" s="2"/>
      <c r="S162" s="2"/>
      <c r="T162" s="16"/>
      <c r="U162" s="191" t="s">
        <v>11</v>
      </c>
      <c r="V162" s="191">
        <v>3</v>
      </c>
    </row>
    <row r="163" spans="1:22" ht="75" x14ac:dyDescent="0.25">
      <c r="A163" s="38" t="s">
        <v>2</v>
      </c>
      <c r="B163" s="83" t="s">
        <v>258</v>
      </c>
      <c r="C163" s="38">
        <v>2570</v>
      </c>
      <c r="D163" s="34" t="s">
        <v>858</v>
      </c>
      <c r="E163" s="36" t="s">
        <v>1066</v>
      </c>
      <c r="F163" s="35"/>
      <c r="G163" s="35"/>
      <c r="H163" s="35"/>
      <c r="I163" s="35"/>
      <c r="J163" s="191" t="s">
        <v>11</v>
      </c>
      <c r="K163" s="191">
        <v>2</v>
      </c>
      <c r="L163" s="180"/>
      <c r="M163" s="180"/>
      <c r="N163" s="2"/>
      <c r="O163" s="2"/>
      <c r="P163" s="191" t="s">
        <v>11</v>
      </c>
      <c r="Q163" s="191">
        <v>2</v>
      </c>
      <c r="R163" s="2"/>
      <c r="S163" s="2"/>
      <c r="T163" s="16"/>
      <c r="U163" s="191" t="s">
        <v>11</v>
      </c>
      <c r="V163" s="191">
        <v>3</v>
      </c>
    </row>
    <row r="164" spans="1:22" ht="105" x14ac:dyDescent="0.25">
      <c r="A164" s="38" t="s">
        <v>2</v>
      </c>
      <c r="B164" s="83" t="s">
        <v>258</v>
      </c>
      <c r="C164" s="38">
        <v>2580</v>
      </c>
      <c r="D164" s="34" t="s">
        <v>860</v>
      </c>
      <c r="E164" s="36" t="s">
        <v>861</v>
      </c>
      <c r="F164" s="35"/>
      <c r="G164" s="35"/>
      <c r="H164" s="35"/>
      <c r="I164" s="35"/>
      <c r="J164" s="191" t="s">
        <v>11</v>
      </c>
      <c r="K164" s="191">
        <v>2</v>
      </c>
      <c r="L164" s="180"/>
      <c r="M164" s="180"/>
      <c r="N164" s="2"/>
      <c r="O164" s="2"/>
      <c r="P164" s="191" t="s">
        <v>11</v>
      </c>
      <c r="Q164" s="191">
        <v>2</v>
      </c>
      <c r="R164" s="2"/>
      <c r="S164" s="2"/>
      <c r="T164" s="16"/>
      <c r="U164" s="191" t="s">
        <v>11</v>
      </c>
      <c r="V164" s="191">
        <v>2</v>
      </c>
    </row>
    <row r="165" spans="1:22" ht="105" x14ac:dyDescent="0.25">
      <c r="A165" s="38" t="s">
        <v>2</v>
      </c>
      <c r="B165" s="83" t="s">
        <v>258</v>
      </c>
      <c r="C165" s="38">
        <v>2590</v>
      </c>
      <c r="D165" s="34" t="s">
        <v>862</v>
      </c>
      <c r="E165" s="36" t="s">
        <v>863</v>
      </c>
      <c r="F165" s="35"/>
      <c r="G165" s="35"/>
      <c r="H165" s="35"/>
      <c r="I165" s="35"/>
      <c r="J165" s="191" t="s">
        <v>11</v>
      </c>
      <c r="K165" s="191">
        <v>2</v>
      </c>
      <c r="L165" s="180"/>
      <c r="M165" s="180"/>
      <c r="N165" s="2"/>
      <c r="O165" s="2"/>
      <c r="P165" s="191"/>
      <c r="Q165" s="191"/>
      <c r="R165" s="2"/>
      <c r="S165" s="2"/>
      <c r="T165" s="16"/>
      <c r="U165" s="191" t="s">
        <v>11</v>
      </c>
      <c r="V165" s="191">
        <v>3</v>
      </c>
    </row>
    <row r="166" spans="1:22" ht="120" x14ac:dyDescent="0.25">
      <c r="A166" s="38" t="s">
        <v>2</v>
      </c>
      <c r="B166" s="83" t="s">
        <v>258</v>
      </c>
      <c r="C166" s="38">
        <v>2600</v>
      </c>
      <c r="D166" s="34" t="s">
        <v>864</v>
      </c>
      <c r="E166" s="36" t="s">
        <v>865</v>
      </c>
      <c r="F166" s="35"/>
      <c r="G166" s="35"/>
      <c r="H166" s="35"/>
      <c r="I166" s="35"/>
      <c r="J166" s="191" t="s">
        <v>11</v>
      </c>
      <c r="K166" s="191">
        <v>1</v>
      </c>
      <c r="L166" s="180"/>
      <c r="M166" s="180"/>
      <c r="N166" s="2"/>
      <c r="O166" s="2"/>
      <c r="P166" s="191" t="s">
        <v>11</v>
      </c>
      <c r="Q166" s="191">
        <v>1</v>
      </c>
      <c r="R166" s="191" t="s">
        <v>11</v>
      </c>
      <c r="S166" s="191">
        <v>1</v>
      </c>
      <c r="T166" s="180"/>
      <c r="U166" s="191" t="s">
        <v>11</v>
      </c>
      <c r="V166" s="191">
        <v>1</v>
      </c>
    </row>
    <row r="167" spans="1:22" ht="105" x14ac:dyDescent="0.25">
      <c r="A167" s="38" t="s">
        <v>2</v>
      </c>
      <c r="B167" s="83" t="s">
        <v>258</v>
      </c>
      <c r="C167" s="38">
        <v>2610</v>
      </c>
      <c r="D167" s="34" t="s">
        <v>866</v>
      </c>
      <c r="E167" s="36" t="s">
        <v>867</v>
      </c>
      <c r="F167" s="35"/>
      <c r="G167" s="35"/>
      <c r="H167" s="35"/>
      <c r="I167" s="35"/>
      <c r="J167" s="191" t="s">
        <v>11</v>
      </c>
      <c r="K167" s="191">
        <v>2</v>
      </c>
      <c r="L167" s="180"/>
      <c r="M167" s="180"/>
      <c r="N167" s="191" t="s">
        <v>11</v>
      </c>
      <c r="O167" s="191">
        <v>1</v>
      </c>
      <c r="P167" s="191" t="s">
        <v>11</v>
      </c>
      <c r="Q167" s="191">
        <v>2</v>
      </c>
      <c r="R167" s="191" t="s">
        <v>11</v>
      </c>
      <c r="S167" s="191">
        <v>1</v>
      </c>
      <c r="T167" s="180"/>
      <c r="U167" s="191" t="s">
        <v>11</v>
      </c>
      <c r="V167" s="191">
        <v>3</v>
      </c>
    </row>
    <row r="168" spans="1:22" ht="120" x14ac:dyDescent="0.25">
      <c r="A168" s="38" t="s">
        <v>2</v>
      </c>
      <c r="B168" s="83" t="s">
        <v>258</v>
      </c>
      <c r="C168" s="38">
        <v>2620</v>
      </c>
      <c r="D168" s="34" t="s">
        <v>868</v>
      </c>
      <c r="E168" s="36" t="s">
        <v>869</v>
      </c>
      <c r="F168" s="35"/>
      <c r="G168" s="35"/>
      <c r="H168" s="35"/>
      <c r="I168" s="35"/>
      <c r="J168" s="191" t="s">
        <v>11</v>
      </c>
      <c r="K168" s="191">
        <v>2</v>
      </c>
      <c r="L168" s="180"/>
      <c r="M168" s="180"/>
      <c r="N168" s="191" t="s">
        <v>11</v>
      </c>
      <c r="O168" s="191">
        <v>2</v>
      </c>
      <c r="P168" s="191" t="s">
        <v>11</v>
      </c>
      <c r="Q168" s="191">
        <v>2</v>
      </c>
      <c r="R168" s="191" t="s">
        <v>11</v>
      </c>
      <c r="S168" s="191">
        <v>1</v>
      </c>
      <c r="T168" s="180"/>
      <c r="U168" s="191" t="s">
        <v>11</v>
      </c>
      <c r="V168" s="191">
        <v>3</v>
      </c>
    </row>
    <row r="169" spans="1:22" ht="105" x14ac:dyDescent="0.25">
      <c r="A169" s="39" t="s">
        <v>2</v>
      </c>
      <c r="B169" s="84" t="s">
        <v>263</v>
      </c>
      <c r="C169" s="39">
        <v>1000</v>
      </c>
      <c r="D169" s="40" t="s">
        <v>682</v>
      </c>
      <c r="E169" s="41" t="s">
        <v>683</v>
      </c>
      <c r="F169" s="35"/>
      <c r="G169" s="35"/>
      <c r="H169" s="35"/>
      <c r="I169" s="35"/>
      <c r="J169" s="191" t="s">
        <v>11</v>
      </c>
      <c r="K169" s="191">
        <v>3</v>
      </c>
      <c r="L169" s="180"/>
      <c r="M169" s="180"/>
      <c r="N169" s="191" t="s">
        <v>11</v>
      </c>
      <c r="O169" s="191">
        <v>0</v>
      </c>
      <c r="P169" s="191"/>
      <c r="Q169" s="191"/>
      <c r="R169" s="191" t="s">
        <v>11</v>
      </c>
      <c r="S169" s="191">
        <v>1</v>
      </c>
      <c r="T169" s="180"/>
      <c r="U169" s="191" t="s">
        <v>11</v>
      </c>
      <c r="V169" s="191">
        <v>3</v>
      </c>
    </row>
    <row r="170" spans="1:22" ht="120" x14ac:dyDescent="0.25">
      <c r="A170" s="38" t="s">
        <v>2</v>
      </c>
      <c r="B170" s="84" t="s">
        <v>263</v>
      </c>
      <c r="C170" s="38">
        <v>2630</v>
      </c>
      <c r="D170" s="34" t="s">
        <v>870</v>
      </c>
      <c r="E170" s="36" t="s">
        <v>1081</v>
      </c>
      <c r="F170" s="35"/>
      <c r="G170" s="35"/>
      <c r="H170" s="35"/>
      <c r="I170" s="35"/>
      <c r="J170" s="191" t="s">
        <v>11</v>
      </c>
      <c r="K170" s="191">
        <v>3</v>
      </c>
      <c r="L170" s="180"/>
      <c r="M170" s="180"/>
      <c r="N170" s="2"/>
      <c r="O170" s="2"/>
      <c r="P170" s="191" t="s">
        <v>11</v>
      </c>
      <c r="Q170" s="191">
        <v>1</v>
      </c>
      <c r="R170" s="191" t="s">
        <v>11</v>
      </c>
      <c r="S170" s="191">
        <v>1</v>
      </c>
      <c r="T170" s="180"/>
      <c r="U170" s="191" t="s">
        <v>11</v>
      </c>
      <c r="V170" s="191">
        <v>3</v>
      </c>
    </row>
    <row r="171" spans="1:22" ht="120" x14ac:dyDescent="0.25">
      <c r="A171" s="38" t="s">
        <v>2</v>
      </c>
      <c r="B171" s="84" t="s">
        <v>263</v>
      </c>
      <c r="C171" s="38">
        <v>2640</v>
      </c>
      <c r="D171" s="34" t="s">
        <v>872</v>
      </c>
      <c r="E171" s="36" t="s">
        <v>1080</v>
      </c>
      <c r="F171" s="35"/>
      <c r="G171" s="35"/>
      <c r="H171" s="35"/>
      <c r="I171" s="35"/>
      <c r="J171" s="191" t="s">
        <v>11</v>
      </c>
      <c r="K171" s="191">
        <v>3</v>
      </c>
      <c r="L171" s="180"/>
      <c r="M171" s="180"/>
      <c r="N171" s="2"/>
      <c r="O171" s="2"/>
      <c r="P171" s="191" t="s">
        <v>11</v>
      </c>
      <c r="Q171" s="191">
        <v>1</v>
      </c>
      <c r="R171" s="2"/>
      <c r="S171" s="2"/>
      <c r="T171" s="16"/>
      <c r="U171" s="191" t="s">
        <v>11</v>
      </c>
      <c r="V171" s="191">
        <v>3</v>
      </c>
    </row>
    <row r="172" spans="1:22" ht="120" x14ac:dyDescent="0.25">
      <c r="A172" s="38" t="s">
        <v>2</v>
      </c>
      <c r="B172" s="84" t="s">
        <v>263</v>
      </c>
      <c r="C172" s="38">
        <v>2650</v>
      </c>
      <c r="D172" s="34" t="s">
        <v>874</v>
      </c>
      <c r="E172" s="36" t="s">
        <v>1082</v>
      </c>
      <c r="F172" s="35"/>
      <c r="G172" s="35"/>
      <c r="H172" s="35"/>
      <c r="I172" s="35"/>
      <c r="J172" s="191" t="s">
        <v>11</v>
      </c>
      <c r="K172" s="191">
        <v>2</v>
      </c>
      <c r="L172" s="180"/>
      <c r="M172" s="180"/>
      <c r="N172" s="2"/>
      <c r="O172" s="2"/>
      <c r="P172" s="191" t="s">
        <v>11</v>
      </c>
      <c r="Q172" s="191">
        <v>1</v>
      </c>
      <c r="R172" s="2"/>
      <c r="S172" s="2"/>
      <c r="T172" s="16"/>
      <c r="U172" s="191" t="s">
        <v>11</v>
      </c>
      <c r="V172" s="191">
        <v>3</v>
      </c>
    </row>
    <row r="173" spans="1:22" ht="120" x14ac:dyDescent="0.25">
      <c r="A173" s="38" t="s">
        <v>2</v>
      </c>
      <c r="B173" s="84" t="s">
        <v>263</v>
      </c>
      <c r="C173" s="38">
        <v>2660</v>
      </c>
      <c r="D173" s="34" t="s">
        <v>876</v>
      </c>
      <c r="E173" s="36" t="s">
        <v>1083</v>
      </c>
      <c r="F173" s="35"/>
      <c r="G173" s="35"/>
      <c r="H173" s="35"/>
      <c r="I173" s="35"/>
      <c r="J173" s="191" t="s">
        <v>11</v>
      </c>
      <c r="K173" s="191">
        <v>3</v>
      </c>
      <c r="L173" s="180"/>
      <c r="M173" s="180"/>
      <c r="N173" s="2"/>
      <c r="O173" s="2"/>
      <c r="P173" s="191" t="s">
        <v>11</v>
      </c>
      <c r="Q173" s="191">
        <v>1</v>
      </c>
      <c r="R173" s="2"/>
      <c r="S173" s="2"/>
      <c r="T173" s="16"/>
      <c r="U173" s="191" t="s">
        <v>11</v>
      </c>
      <c r="V173" s="191">
        <v>3</v>
      </c>
    </row>
    <row r="174" spans="1:22" ht="120" x14ac:dyDescent="0.25">
      <c r="A174" s="38" t="s">
        <v>2</v>
      </c>
      <c r="B174" s="84" t="s">
        <v>263</v>
      </c>
      <c r="C174" s="38">
        <v>2670</v>
      </c>
      <c r="D174" s="34" t="s">
        <v>878</v>
      </c>
      <c r="E174" s="36" t="s">
        <v>1084</v>
      </c>
      <c r="F174" s="35"/>
      <c r="G174" s="35"/>
      <c r="H174" s="35"/>
      <c r="I174" s="35"/>
      <c r="J174" s="191" t="s">
        <v>11</v>
      </c>
      <c r="K174" s="191">
        <v>3</v>
      </c>
      <c r="L174" s="180"/>
      <c r="M174" s="180"/>
      <c r="N174" s="2"/>
      <c r="O174" s="2"/>
      <c r="P174" s="191" t="s">
        <v>11</v>
      </c>
      <c r="Q174" s="191">
        <v>1</v>
      </c>
      <c r="R174" s="2"/>
      <c r="S174" s="2"/>
      <c r="T174" s="16"/>
      <c r="U174" s="191" t="s">
        <v>11</v>
      </c>
      <c r="V174" s="191">
        <v>3</v>
      </c>
    </row>
    <row r="175" spans="1:22" ht="135" x14ac:dyDescent="0.25">
      <c r="A175" s="38" t="s">
        <v>2</v>
      </c>
      <c r="B175" s="84" t="s">
        <v>263</v>
      </c>
      <c r="C175" s="38">
        <v>2680</v>
      </c>
      <c r="D175" s="34" t="s">
        <v>880</v>
      </c>
      <c r="E175" s="36" t="s">
        <v>1085</v>
      </c>
      <c r="F175" s="35"/>
      <c r="G175" s="35"/>
      <c r="H175" s="35"/>
      <c r="I175" s="35"/>
      <c r="J175" s="191" t="s">
        <v>11</v>
      </c>
      <c r="K175" s="191">
        <v>3</v>
      </c>
      <c r="L175" s="180"/>
      <c r="M175" s="180"/>
      <c r="N175" s="2"/>
      <c r="O175" s="2"/>
      <c r="P175" s="191" t="s">
        <v>11</v>
      </c>
      <c r="Q175" s="191">
        <v>1</v>
      </c>
      <c r="R175" s="2"/>
      <c r="S175" s="2"/>
      <c r="T175" s="16"/>
      <c r="U175" s="191" t="s">
        <v>11</v>
      </c>
      <c r="V175" s="191">
        <v>3</v>
      </c>
    </row>
    <row r="176" spans="1:22" ht="135" x14ac:dyDescent="0.25">
      <c r="A176" s="38" t="s">
        <v>2</v>
      </c>
      <c r="B176" s="84" t="s">
        <v>263</v>
      </c>
      <c r="C176" s="38">
        <v>2690</v>
      </c>
      <c r="D176" s="34" t="s">
        <v>882</v>
      </c>
      <c r="E176" s="36" t="s">
        <v>1086</v>
      </c>
      <c r="F176" s="35"/>
      <c r="G176" s="35"/>
      <c r="H176" s="35"/>
      <c r="I176" s="35"/>
      <c r="J176" s="191" t="s">
        <v>11</v>
      </c>
      <c r="K176" s="191">
        <v>3</v>
      </c>
      <c r="L176" s="180"/>
      <c r="M176" s="180"/>
      <c r="N176" s="2"/>
      <c r="O176" s="2"/>
      <c r="P176" s="191" t="s">
        <v>11</v>
      </c>
      <c r="Q176" s="191">
        <v>1</v>
      </c>
      <c r="R176" s="2"/>
      <c r="S176" s="2"/>
      <c r="T176" s="16"/>
      <c r="U176" s="191" t="s">
        <v>11</v>
      </c>
      <c r="V176" s="191">
        <v>3</v>
      </c>
    </row>
    <row r="177" spans="1:22" ht="120" x14ac:dyDescent="0.25">
      <c r="A177" s="38" t="s">
        <v>2</v>
      </c>
      <c r="B177" s="84" t="s">
        <v>263</v>
      </c>
      <c r="C177" s="38">
        <v>2700</v>
      </c>
      <c r="D177" s="34" t="s">
        <v>884</v>
      </c>
      <c r="E177" s="36" t="s">
        <v>1087</v>
      </c>
      <c r="F177" s="35"/>
      <c r="G177" s="35"/>
      <c r="H177" s="35"/>
      <c r="I177" s="35"/>
      <c r="J177" s="191" t="s">
        <v>11</v>
      </c>
      <c r="K177" s="191">
        <v>3</v>
      </c>
      <c r="L177" s="180"/>
      <c r="M177" s="180"/>
      <c r="N177" s="2"/>
      <c r="O177" s="2"/>
      <c r="P177" s="191" t="s">
        <v>11</v>
      </c>
      <c r="Q177" s="191">
        <v>1</v>
      </c>
      <c r="R177" s="2"/>
      <c r="S177" s="2"/>
      <c r="T177" s="16"/>
      <c r="U177" s="191" t="s">
        <v>11</v>
      </c>
      <c r="V177" s="191">
        <v>3</v>
      </c>
    </row>
    <row r="178" spans="1:22" ht="120" x14ac:dyDescent="0.25">
      <c r="A178" s="38" t="s">
        <v>2</v>
      </c>
      <c r="B178" s="84" t="s">
        <v>263</v>
      </c>
      <c r="C178" s="38">
        <v>2710</v>
      </c>
      <c r="D178" s="34" t="s">
        <v>886</v>
      </c>
      <c r="E178" s="36" t="s">
        <v>1088</v>
      </c>
      <c r="F178" s="35"/>
      <c r="G178" s="35"/>
      <c r="H178" s="35"/>
      <c r="I178" s="35"/>
      <c r="J178" s="191" t="s">
        <v>11</v>
      </c>
      <c r="K178" s="191">
        <v>3</v>
      </c>
      <c r="L178" s="180"/>
      <c r="M178" s="180"/>
      <c r="N178" s="2"/>
      <c r="O178" s="2"/>
      <c r="P178" s="191" t="s">
        <v>11</v>
      </c>
      <c r="Q178" s="191">
        <v>1</v>
      </c>
      <c r="R178" s="191" t="s">
        <v>11</v>
      </c>
      <c r="S178" s="191">
        <v>1</v>
      </c>
      <c r="T178" s="180"/>
      <c r="U178" s="191" t="s">
        <v>11</v>
      </c>
      <c r="V178" s="191">
        <v>3</v>
      </c>
    </row>
    <row r="179" spans="1:22" ht="120" x14ac:dyDescent="0.25">
      <c r="A179" s="38" t="s">
        <v>2</v>
      </c>
      <c r="B179" s="84" t="s">
        <v>263</v>
      </c>
      <c r="C179" s="38">
        <v>2720</v>
      </c>
      <c r="D179" s="34" t="s">
        <v>888</v>
      </c>
      <c r="E179" s="36" t="s">
        <v>1089</v>
      </c>
      <c r="F179" s="35"/>
      <c r="G179" s="35"/>
      <c r="H179" s="35"/>
      <c r="I179" s="35"/>
      <c r="J179" s="191" t="s">
        <v>11</v>
      </c>
      <c r="K179" s="191">
        <v>2</v>
      </c>
      <c r="L179" s="180"/>
      <c r="M179" s="180"/>
      <c r="N179" s="2"/>
      <c r="O179" s="2"/>
      <c r="P179" s="191" t="s">
        <v>11</v>
      </c>
      <c r="Q179" s="191">
        <v>1</v>
      </c>
      <c r="R179" s="2"/>
      <c r="S179" s="2"/>
      <c r="T179" s="16"/>
      <c r="U179" s="191" t="s">
        <v>11</v>
      </c>
      <c r="V179" s="191">
        <v>3</v>
      </c>
    </row>
    <row r="180" spans="1:22" ht="135" x14ac:dyDescent="0.25">
      <c r="A180" s="38" t="s">
        <v>2</v>
      </c>
      <c r="B180" s="84" t="s">
        <v>263</v>
      </c>
      <c r="C180" s="38">
        <v>2730</v>
      </c>
      <c r="D180" s="34" t="s">
        <v>890</v>
      </c>
      <c r="E180" s="36" t="s">
        <v>891</v>
      </c>
      <c r="F180" s="35"/>
      <c r="G180" s="35"/>
      <c r="H180" s="35"/>
      <c r="I180" s="35"/>
      <c r="J180" s="191" t="s">
        <v>11</v>
      </c>
      <c r="K180" s="191">
        <v>2</v>
      </c>
      <c r="L180" s="180"/>
      <c r="M180" s="180"/>
      <c r="N180" s="2"/>
      <c r="O180" s="2"/>
      <c r="P180" s="191" t="s">
        <v>11</v>
      </c>
      <c r="Q180" s="191">
        <v>1</v>
      </c>
      <c r="R180" s="2"/>
      <c r="S180" s="2"/>
      <c r="T180" s="16"/>
      <c r="U180" s="191" t="s">
        <v>11</v>
      </c>
      <c r="V180" s="191">
        <v>3</v>
      </c>
    </row>
    <row r="181" spans="1:22" ht="135" x14ac:dyDescent="0.25">
      <c r="A181" s="38" t="s">
        <v>2</v>
      </c>
      <c r="B181" s="84" t="s">
        <v>263</v>
      </c>
      <c r="C181" s="38">
        <v>2740</v>
      </c>
      <c r="D181" s="34" t="s">
        <v>892</v>
      </c>
      <c r="E181" s="36" t="s">
        <v>893</v>
      </c>
      <c r="F181" s="35"/>
      <c r="G181" s="35"/>
      <c r="H181" s="35"/>
      <c r="I181" s="35"/>
      <c r="J181" s="191" t="s">
        <v>11</v>
      </c>
      <c r="K181" s="191">
        <v>2</v>
      </c>
      <c r="L181" s="180"/>
      <c r="M181" s="180"/>
      <c r="N181" s="2"/>
      <c r="O181" s="2"/>
      <c r="P181" s="191" t="s">
        <v>11</v>
      </c>
      <c r="Q181" s="191">
        <v>1</v>
      </c>
      <c r="R181" s="191" t="s">
        <v>11</v>
      </c>
      <c r="S181" s="191">
        <v>1</v>
      </c>
      <c r="T181" s="180"/>
      <c r="U181" s="191" t="s">
        <v>11</v>
      </c>
      <c r="V181" s="191">
        <v>1</v>
      </c>
    </row>
    <row r="182" spans="1:22" ht="135" x14ac:dyDescent="0.25">
      <c r="A182" s="38" t="s">
        <v>2</v>
      </c>
      <c r="B182" s="84" t="s">
        <v>263</v>
      </c>
      <c r="C182" s="38">
        <v>2750</v>
      </c>
      <c r="D182" s="34" t="s">
        <v>894</v>
      </c>
      <c r="E182" s="36" t="s">
        <v>1090</v>
      </c>
      <c r="F182" s="35"/>
      <c r="G182" s="35"/>
      <c r="H182" s="35"/>
      <c r="I182" s="35"/>
      <c r="J182" s="191" t="s">
        <v>11</v>
      </c>
      <c r="K182" s="191">
        <v>2</v>
      </c>
      <c r="L182" s="180"/>
      <c r="M182" s="180"/>
      <c r="N182" s="2"/>
      <c r="O182" s="2"/>
      <c r="P182" s="191"/>
      <c r="Q182" s="191"/>
      <c r="R182" s="2"/>
      <c r="S182" s="2"/>
      <c r="T182" s="16"/>
      <c r="U182" s="191" t="s">
        <v>11</v>
      </c>
      <c r="V182" s="191">
        <v>3</v>
      </c>
    </row>
    <row r="183" spans="1:22" ht="150" x14ac:dyDescent="0.25">
      <c r="A183" s="38" t="s">
        <v>2</v>
      </c>
      <c r="B183" s="84" t="s">
        <v>263</v>
      </c>
      <c r="C183" s="38">
        <v>2760</v>
      </c>
      <c r="D183" s="34" t="s">
        <v>896</v>
      </c>
      <c r="E183" s="36" t="s">
        <v>1091</v>
      </c>
      <c r="F183" s="35"/>
      <c r="G183" s="35"/>
      <c r="H183" s="35"/>
      <c r="I183" s="35"/>
      <c r="J183" s="191" t="s">
        <v>11</v>
      </c>
      <c r="K183" s="191">
        <v>3</v>
      </c>
      <c r="L183" s="180"/>
      <c r="M183" s="180"/>
      <c r="N183" s="2"/>
      <c r="O183" s="2"/>
      <c r="P183" s="191"/>
      <c r="Q183" s="191"/>
      <c r="R183" s="191" t="s">
        <v>11</v>
      </c>
      <c r="S183" s="191">
        <v>1</v>
      </c>
      <c r="T183" s="16"/>
      <c r="U183" s="191" t="s">
        <v>11</v>
      </c>
      <c r="V183" s="191">
        <v>3</v>
      </c>
    </row>
    <row r="184" spans="1:22" ht="120" x14ac:dyDescent="0.25">
      <c r="A184" s="38" t="s">
        <v>2</v>
      </c>
      <c r="B184" s="84" t="s">
        <v>263</v>
      </c>
      <c r="C184" s="38">
        <v>2770</v>
      </c>
      <c r="D184" s="34" t="s">
        <v>898</v>
      </c>
      <c r="E184" s="36" t="s">
        <v>1092</v>
      </c>
      <c r="F184" s="35"/>
      <c r="G184" s="35"/>
      <c r="H184" s="35"/>
      <c r="I184" s="35"/>
      <c r="J184" s="191" t="s">
        <v>11</v>
      </c>
      <c r="K184" s="191">
        <v>2</v>
      </c>
      <c r="L184" s="180"/>
      <c r="M184" s="180"/>
      <c r="N184" s="2"/>
      <c r="O184" s="2"/>
      <c r="P184" s="191"/>
      <c r="Q184" s="191"/>
      <c r="R184" s="191" t="s">
        <v>11</v>
      </c>
      <c r="S184" s="191">
        <v>1</v>
      </c>
      <c r="T184" s="16"/>
      <c r="U184" s="191" t="s">
        <v>11</v>
      </c>
      <c r="V184" s="191">
        <v>3</v>
      </c>
    </row>
    <row r="185" spans="1:22" ht="135" x14ac:dyDescent="0.25">
      <c r="A185" s="38" t="s">
        <v>2</v>
      </c>
      <c r="B185" s="84" t="s">
        <v>263</v>
      </c>
      <c r="C185" s="38">
        <v>2780</v>
      </c>
      <c r="D185" s="34" t="s">
        <v>900</v>
      </c>
      <c r="E185" s="36" t="s">
        <v>1093</v>
      </c>
      <c r="F185" s="35"/>
      <c r="G185" s="35"/>
      <c r="H185" s="35"/>
      <c r="I185" s="35"/>
      <c r="J185" s="191" t="s">
        <v>11</v>
      </c>
      <c r="K185" s="191">
        <v>3</v>
      </c>
      <c r="L185" s="180"/>
      <c r="M185" s="180"/>
      <c r="N185" s="191" t="s">
        <v>11</v>
      </c>
      <c r="O185" s="191">
        <v>1</v>
      </c>
      <c r="P185" s="191"/>
      <c r="Q185" s="191"/>
      <c r="R185" s="191" t="s">
        <v>11</v>
      </c>
      <c r="S185" s="191">
        <v>1</v>
      </c>
      <c r="T185" s="16"/>
      <c r="U185" s="191" t="s">
        <v>11</v>
      </c>
      <c r="V185" s="191">
        <v>1</v>
      </c>
    </row>
    <row r="186" spans="1:22" ht="120" x14ac:dyDescent="0.25">
      <c r="A186" s="38" t="s">
        <v>2</v>
      </c>
      <c r="B186" s="84" t="s">
        <v>263</v>
      </c>
      <c r="C186" s="38">
        <v>2790</v>
      </c>
      <c r="D186" s="34" t="s">
        <v>902</v>
      </c>
      <c r="E186" s="36" t="s">
        <v>1094</v>
      </c>
      <c r="F186" s="35"/>
      <c r="G186" s="35"/>
      <c r="H186" s="35"/>
      <c r="I186" s="35"/>
      <c r="J186" s="191" t="s">
        <v>11</v>
      </c>
      <c r="K186" s="191">
        <v>2</v>
      </c>
      <c r="L186" s="180"/>
      <c r="M186" s="180"/>
      <c r="N186" s="2"/>
      <c r="O186" s="2"/>
      <c r="P186" s="191" t="s">
        <v>11</v>
      </c>
      <c r="Q186" s="191">
        <v>1</v>
      </c>
      <c r="R186" s="191" t="s">
        <v>11</v>
      </c>
      <c r="S186" s="191">
        <v>1</v>
      </c>
      <c r="T186" s="180"/>
      <c r="U186" s="191" t="s">
        <v>11</v>
      </c>
      <c r="V186" s="191">
        <v>1</v>
      </c>
    </row>
    <row r="187" spans="1:22" ht="120" x14ac:dyDescent="0.25">
      <c r="A187" s="38" t="s">
        <v>2</v>
      </c>
      <c r="B187" s="84" t="s">
        <v>263</v>
      </c>
      <c r="C187" s="38">
        <v>2800</v>
      </c>
      <c r="D187" s="34" t="s">
        <v>904</v>
      </c>
      <c r="E187" s="36" t="s">
        <v>1095</v>
      </c>
      <c r="F187" s="35"/>
      <c r="G187" s="35"/>
      <c r="H187" s="35"/>
      <c r="I187" s="35"/>
      <c r="J187" s="191" t="s">
        <v>11</v>
      </c>
      <c r="K187" s="191">
        <v>2</v>
      </c>
      <c r="L187" s="180"/>
      <c r="M187" s="180"/>
      <c r="N187" s="2"/>
      <c r="O187" s="2"/>
      <c r="P187" s="191" t="s">
        <v>11</v>
      </c>
      <c r="Q187" s="191">
        <v>1</v>
      </c>
      <c r="R187" s="191" t="s">
        <v>11</v>
      </c>
      <c r="S187" s="191">
        <v>1</v>
      </c>
      <c r="T187" s="180"/>
      <c r="U187" s="191" t="s">
        <v>11</v>
      </c>
      <c r="V187" s="191">
        <v>1</v>
      </c>
    </row>
    <row r="188" spans="1:22" ht="120" x14ac:dyDescent="0.25">
      <c r="A188" s="38" t="s">
        <v>2</v>
      </c>
      <c r="B188" s="84" t="s">
        <v>263</v>
      </c>
      <c r="C188" s="38">
        <v>2810</v>
      </c>
      <c r="D188" s="34" t="s">
        <v>906</v>
      </c>
      <c r="E188" s="36" t="s">
        <v>1096</v>
      </c>
      <c r="F188" s="35"/>
      <c r="G188" s="35"/>
      <c r="H188" s="35"/>
      <c r="I188" s="35"/>
      <c r="J188" s="191" t="s">
        <v>11</v>
      </c>
      <c r="K188" s="191">
        <v>2</v>
      </c>
      <c r="L188" s="180"/>
      <c r="M188" s="180"/>
      <c r="N188" s="2"/>
      <c r="O188" s="2"/>
      <c r="P188" s="191" t="s">
        <v>11</v>
      </c>
      <c r="Q188" s="191">
        <v>1</v>
      </c>
      <c r="R188" s="191" t="s">
        <v>11</v>
      </c>
      <c r="S188" s="191">
        <v>1</v>
      </c>
      <c r="T188" s="180"/>
      <c r="U188" s="191" t="s">
        <v>11</v>
      </c>
      <c r="V188" s="191">
        <v>1</v>
      </c>
    </row>
    <row r="189" spans="1:22" ht="120" x14ac:dyDescent="0.25">
      <c r="A189" s="38" t="s">
        <v>2</v>
      </c>
      <c r="B189" s="84" t="s">
        <v>263</v>
      </c>
      <c r="C189" s="38">
        <v>2820</v>
      </c>
      <c r="D189" s="34" t="s">
        <v>908</v>
      </c>
      <c r="E189" s="36" t="s">
        <v>1097</v>
      </c>
      <c r="F189" s="35"/>
      <c r="G189" s="35"/>
      <c r="H189" s="35"/>
      <c r="I189" s="35"/>
      <c r="J189" s="191" t="s">
        <v>11</v>
      </c>
      <c r="K189" s="191">
        <v>2</v>
      </c>
      <c r="L189" s="180"/>
      <c r="M189" s="180"/>
      <c r="N189" s="2"/>
      <c r="O189" s="2"/>
      <c r="P189" s="191" t="s">
        <v>11</v>
      </c>
      <c r="Q189" s="191">
        <v>1</v>
      </c>
      <c r="R189" s="191" t="s">
        <v>11</v>
      </c>
      <c r="S189" s="191">
        <v>1</v>
      </c>
      <c r="T189" s="180"/>
      <c r="U189" s="191" t="s">
        <v>11</v>
      </c>
      <c r="V189" s="191">
        <v>1</v>
      </c>
    </row>
    <row r="190" spans="1:22" ht="120" x14ac:dyDescent="0.25">
      <c r="A190" s="38" t="s">
        <v>2</v>
      </c>
      <c r="B190" s="84" t="s">
        <v>263</v>
      </c>
      <c r="C190" s="38">
        <v>2830</v>
      </c>
      <c r="D190" s="34" t="s">
        <v>910</v>
      </c>
      <c r="E190" s="36" t="s">
        <v>1098</v>
      </c>
      <c r="F190" s="35"/>
      <c r="G190" s="35"/>
      <c r="H190" s="35"/>
      <c r="I190" s="35"/>
      <c r="J190" s="191" t="s">
        <v>11</v>
      </c>
      <c r="K190" s="191">
        <v>2</v>
      </c>
      <c r="L190" s="180"/>
      <c r="M190" s="180"/>
      <c r="N190" s="2"/>
      <c r="O190" s="2"/>
      <c r="P190" s="191"/>
      <c r="Q190" s="191"/>
      <c r="R190" s="2"/>
      <c r="S190" s="2"/>
      <c r="T190" s="180"/>
      <c r="U190" s="191" t="s">
        <v>11</v>
      </c>
      <c r="V190" s="191">
        <v>3</v>
      </c>
    </row>
    <row r="191" spans="1:22" ht="120" x14ac:dyDescent="0.25">
      <c r="A191" s="38" t="s">
        <v>2</v>
      </c>
      <c r="B191" s="84" t="s">
        <v>263</v>
      </c>
      <c r="C191" s="38">
        <v>2840</v>
      </c>
      <c r="D191" s="34" t="s">
        <v>912</v>
      </c>
      <c r="E191" s="36" t="s">
        <v>1099</v>
      </c>
      <c r="F191" s="35"/>
      <c r="G191" s="35"/>
      <c r="H191" s="35"/>
      <c r="I191" s="35"/>
      <c r="J191" s="35"/>
      <c r="K191" s="35"/>
      <c r="L191" s="16"/>
      <c r="M191" s="16"/>
      <c r="N191" s="2"/>
      <c r="O191" s="2"/>
      <c r="P191" s="191" t="s">
        <v>11</v>
      </c>
      <c r="Q191" s="191">
        <v>2</v>
      </c>
      <c r="R191" s="2"/>
      <c r="S191" s="2"/>
      <c r="T191" s="16"/>
      <c r="U191" s="191" t="s">
        <v>11</v>
      </c>
      <c r="V191" s="191">
        <v>3</v>
      </c>
    </row>
    <row r="192" spans="1:22" ht="120" x14ac:dyDescent="0.25">
      <c r="A192" s="38" t="s">
        <v>2</v>
      </c>
      <c r="B192" s="84" t="s">
        <v>263</v>
      </c>
      <c r="C192" s="38">
        <v>2850</v>
      </c>
      <c r="D192" s="34" t="s">
        <v>914</v>
      </c>
      <c r="E192" s="36" t="s">
        <v>915</v>
      </c>
      <c r="F192" s="35"/>
      <c r="G192" s="35"/>
      <c r="H192" s="35"/>
      <c r="I192" s="35"/>
      <c r="J192" s="191" t="s">
        <v>11</v>
      </c>
      <c r="K192" s="191">
        <v>3</v>
      </c>
      <c r="L192" s="180"/>
      <c r="M192" s="180"/>
      <c r="N192" s="2"/>
      <c r="O192" s="2"/>
      <c r="P192" s="191" t="s">
        <v>11</v>
      </c>
      <c r="Q192" s="191">
        <v>1</v>
      </c>
      <c r="R192" s="2"/>
      <c r="S192" s="2"/>
      <c r="T192" s="16"/>
      <c r="U192" s="191" t="s">
        <v>11</v>
      </c>
      <c r="V192" s="191">
        <v>3</v>
      </c>
    </row>
    <row r="193" spans="1:22" ht="135" x14ac:dyDescent="0.25">
      <c r="A193" s="38" t="s">
        <v>2</v>
      </c>
      <c r="B193" s="84" t="s">
        <v>263</v>
      </c>
      <c r="C193" s="38">
        <v>2860</v>
      </c>
      <c r="D193" s="34" t="s">
        <v>916</v>
      </c>
      <c r="E193" s="36" t="s">
        <v>1100</v>
      </c>
      <c r="F193" s="35"/>
      <c r="G193" s="35"/>
      <c r="H193" s="35"/>
      <c r="I193" s="35"/>
      <c r="J193" s="191" t="s">
        <v>11</v>
      </c>
      <c r="K193" s="191">
        <v>2</v>
      </c>
      <c r="L193" s="180"/>
      <c r="M193" s="180"/>
      <c r="N193" s="2"/>
      <c r="O193" s="2"/>
      <c r="P193" s="191"/>
      <c r="Q193" s="191"/>
      <c r="R193" s="2"/>
      <c r="S193" s="2"/>
      <c r="T193" s="16"/>
      <c r="U193" s="191" t="s">
        <v>11</v>
      </c>
      <c r="V193" s="191">
        <v>3</v>
      </c>
    </row>
    <row r="194" spans="1:22" ht="120" x14ac:dyDescent="0.25">
      <c r="A194" s="38" t="s">
        <v>2</v>
      </c>
      <c r="B194" s="84" t="s">
        <v>263</v>
      </c>
      <c r="C194" s="38">
        <v>2870</v>
      </c>
      <c r="D194" s="34" t="s">
        <v>918</v>
      </c>
      <c r="E194" s="36" t="s">
        <v>1101</v>
      </c>
      <c r="F194" s="35"/>
      <c r="G194" s="35"/>
      <c r="H194" s="35"/>
      <c r="I194" s="35"/>
      <c r="J194" s="191" t="s">
        <v>11</v>
      </c>
      <c r="K194" s="191">
        <v>2</v>
      </c>
      <c r="L194" s="180"/>
      <c r="M194" s="180"/>
      <c r="N194" s="2"/>
      <c r="O194" s="2"/>
      <c r="P194" s="191"/>
      <c r="Q194" s="191"/>
      <c r="R194" s="191" t="s">
        <v>11</v>
      </c>
      <c r="S194" s="191">
        <v>1</v>
      </c>
      <c r="T194" s="16"/>
      <c r="U194" s="191" t="s">
        <v>11</v>
      </c>
      <c r="V194" s="191">
        <v>3</v>
      </c>
    </row>
    <row r="195" spans="1:22" ht="135" x14ac:dyDescent="0.25">
      <c r="A195" s="38" t="s">
        <v>2</v>
      </c>
      <c r="B195" s="84" t="s">
        <v>263</v>
      </c>
      <c r="C195" s="38">
        <v>2880</v>
      </c>
      <c r="D195" s="34" t="s">
        <v>920</v>
      </c>
      <c r="E195" s="36" t="s">
        <v>921</v>
      </c>
      <c r="F195" s="35"/>
      <c r="G195" s="35"/>
      <c r="H195" s="35"/>
      <c r="I195" s="35"/>
      <c r="J195" s="191" t="s">
        <v>11</v>
      </c>
      <c r="K195" s="191">
        <v>2</v>
      </c>
      <c r="L195" s="180"/>
      <c r="M195" s="180"/>
      <c r="N195" s="191" t="s">
        <v>11</v>
      </c>
      <c r="O195" s="191">
        <v>0</v>
      </c>
      <c r="P195" s="191" t="s">
        <v>11</v>
      </c>
      <c r="Q195" s="191">
        <v>1</v>
      </c>
      <c r="R195" s="191" t="s">
        <v>11</v>
      </c>
      <c r="S195" s="191">
        <v>1</v>
      </c>
      <c r="T195" s="180"/>
      <c r="U195" s="191" t="s">
        <v>11</v>
      </c>
      <c r="V195" s="191">
        <v>1</v>
      </c>
    </row>
    <row r="196" spans="1:22" ht="120" x14ac:dyDescent="0.25">
      <c r="A196" s="38" t="s">
        <v>2</v>
      </c>
      <c r="B196" s="84" t="s">
        <v>263</v>
      </c>
      <c r="C196" s="38">
        <v>2890</v>
      </c>
      <c r="D196" s="34" t="s">
        <v>922</v>
      </c>
      <c r="E196" s="36" t="s">
        <v>923</v>
      </c>
      <c r="F196" s="35"/>
      <c r="G196" s="35"/>
      <c r="H196" s="35"/>
      <c r="I196" s="35"/>
      <c r="J196" s="35"/>
      <c r="K196" s="35"/>
      <c r="L196" s="16"/>
      <c r="M196" s="16"/>
      <c r="N196" s="2"/>
      <c r="O196" s="2"/>
      <c r="P196" s="191"/>
      <c r="Q196" s="191"/>
      <c r="R196" s="2"/>
      <c r="S196" s="2"/>
      <c r="T196" s="16"/>
      <c r="U196" s="191" t="s">
        <v>11</v>
      </c>
      <c r="V196" s="191">
        <v>3</v>
      </c>
    </row>
    <row r="197" spans="1:22" ht="135" x14ac:dyDescent="0.25">
      <c r="A197" s="38" t="s">
        <v>2</v>
      </c>
      <c r="B197" s="84" t="s">
        <v>263</v>
      </c>
      <c r="C197" s="38">
        <v>2900</v>
      </c>
      <c r="D197" s="34" t="s">
        <v>924</v>
      </c>
      <c r="E197" s="36" t="s">
        <v>1102</v>
      </c>
      <c r="F197" s="35"/>
      <c r="G197" s="35"/>
      <c r="H197" s="35"/>
      <c r="I197" s="35"/>
      <c r="J197" s="191" t="s">
        <v>11</v>
      </c>
      <c r="K197" s="191">
        <v>2</v>
      </c>
      <c r="L197" s="180"/>
      <c r="M197" s="180"/>
      <c r="N197" s="2"/>
      <c r="O197" s="2"/>
      <c r="P197" s="191"/>
      <c r="Q197" s="191"/>
      <c r="R197" s="191" t="s">
        <v>11</v>
      </c>
      <c r="S197" s="191">
        <v>1</v>
      </c>
      <c r="T197" s="180"/>
      <c r="U197" s="191" t="s">
        <v>11</v>
      </c>
      <c r="V197" s="191">
        <v>3</v>
      </c>
    </row>
    <row r="198" spans="1:22" ht="135" x14ac:dyDescent="0.25">
      <c r="A198" s="38" t="s">
        <v>2</v>
      </c>
      <c r="B198" s="84" t="s">
        <v>263</v>
      </c>
      <c r="C198" s="38">
        <v>2910</v>
      </c>
      <c r="D198" s="34" t="s">
        <v>926</v>
      </c>
      <c r="E198" s="36" t="s">
        <v>1103</v>
      </c>
      <c r="F198" s="35"/>
      <c r="G198" s="35"/>
      <c r="H198" s="35"/>
      <c r="I198" s="35"/>
      <c r="J198" s="191" t="s">
        <v>11</v>
      </c>
      <c r="K198" s="191">
        <v>2</v>
      </c>
      <c r="L198" s="180"/>
      <c r="M198" s="180"/>
      <c r="N198" s="191" t="s">
        <v>11</v>
      </c>
      <c r="O198" s="191">
        <v>2</v>
      </c>
      <c r="P198" s="191"/>
      <c r="Q198" s="191"/>
      <c r="R198" s="2"/>
      <c r="S198" s="2"/>
      <c r="T198" s="16"/>
      <c r="U198" s="191" t="s">
        <v>11</v>
      </c>
      <c r="V198" s="191">
        <v>3</v>
      </c>
    </row>
    <row r="199" spans="1:22" ht="120" x14ac:dyDescent="0.25">
      <c r="A199" s="38" t="s">
        <v>2</v>
      </c>
      <c r="B199" s="84" t="s">
        <v>263</v>
      </c>
      <c r="C199" s="38">
        <v>2920</v>
      </c>
      <c r="D199" s="34" t="s">
        <v>928</v>
      </c>
      <c r="E199" s="36" t="s">
        <v>929</v>
      </c>
      <c r="F199" s="35"/>
      <c r="G199" s="35"/>
      <c r="H199" s="35"/>
      <c r="I199" s="35"/>
      <c r="J199" s="191" t="s">
        <v>11</v>
      </c>
      <c r="K199" s="191">
        <v>1</v>
      </c>
      <c r="L199" s="180"/>
      <c r="M199" s="180"/>
      <c r="N199" s="2"/>
      <c r="O199" s="2"/>
      <c r="P199" s="191" t="s">
        <v>11</v>
      </c>
      <c r="Q199" s="191">
        <v>1</v>
      </c>
      <c r="R199" s="191" t="s">
        <v>11</v>
      </c>
      <c r="S199" s="191">
        <v>1</v>
      </c>
      <c r="T199" s="180"/>
      <c r="U199" s="191" t="s">
        <v>11</v>
      </c>
      <c r="V199" s="191">
        <v>2</v>
      </c>
    </row>
    <row r="200" spans="1:22" ht="135" x14ac:dyDescent="0.25">
      <c r="A200" s="38" t="s">
        <v>2</v>
      </c>
      <c r="B200" s="84" t="s">
        <v>263</v>
      </c>
      <c r="C200" s="38">
        <v>2930</v>
      </c>
      <c r="D200" s="34" t="s">
        <v>930</v>
      </c>
      <c r="E200" s="36" t="s">
        <v>1104</v>
      </c>
      <c r="F200" s="35"/>
      <c r="G200" s="35"/>
      <c r="H200" s="35"/>
      <c r="I200" s="35"/>
      <c r="J200" s="191" t="s">
        <v>11</v>
      </c>
      <c r="K200" s="191">
        <v>3</v>
      </c>
      <c r="L200" s="180"/>
      <c r="M200" s="180"/>
      <c r="N200" s="2"/>
      <c r="O200" s="2"/>
      <c r="P200" s="191" t="s">
        <v>11</v>
      </c>
      <c r="Q200" s="191">
        <v>1</v>
      </c>
      <c r="R200" s="2"/>
      <c r="S200" s="2"/>
      <c r="T200" s="16"/>
      <c r="U200" s="191" t="s">
        <v>11</v>
      </c>
      <c r="V200" s="191">
        <v>3</v>
      </c>
    </row>
    <row r="201" spans="1:22" ht="120" x14ac:dyDescent="0.25">
      <c r="A201" s="38" t="s">
        <v>2</v>
      </c>
      <c r="B201" s="84" t="s">
        <v>263</v>
      </c>
      <c r="C201" s="38">
        <v>2940</v>
      </c>
      <c r="D201" s="34" t="s">
        <v>932</v>
      </c>
      <c r="E201" s="36" t="s">
        <v>1105</v>
      </c>
      <c r="F201" s="35"/>
      <c r="G201" s="35"/>
      <c r="H201" s="35"/>
      <c r="I201" s="35"/>
      <c r="J201" s="191" t="s">
        <v>11</v>
      </c>
      <c r="K201" s="191">
        <v>3</v>
      </c>
      <c r="L201" s="180"/>
      <c r="M201" s="180"/>
      <c r="N201" s="2"/>
      <c r="O201" s="2"/>
      <c r="P201" s="191" t="s">
        <v>11</v>
      </c>
      <c r="Q201" s="191">
        <v>1</v>
      </c>
      <c r="R201" s="2"/>
      <c r="S201" s="2"/>
      <c r="T201" s="16"/>
      <c r="U201" s="191" t="s">
        <v>11</v>
      </c>
      <c r="V201" s="191">
        <v>3</v>
      </c>
    </row>
    <row r="202" spans="1:22" ht="135" x14ac:dyDescent="0.25">
      <c r="A202" s="38" t="s">
        <v>2</v>
      </c>
      <c r="B202" s="84" t="s">
        <v>263</v>
      </c>
      <c r="C202" s="38">
        <v>2950</v>
      </c>
      <c r="D202" s="34" t="s">
        <v>934</v>
      </c>
      <c r="E202" s="36" t="s">
        <v>1106</v>
      </c>
      <c r="F202" s="35"/>
      <c r="G202" s="35"/>
      <c r="H202" s="35"/>
      <c r="I202" s="35"/>
      <c r="J202" s="191" t="s">
        <v>11</v>
      </c>
      <c r="K202" s="191">
        <v>3</v>
      </c>
      <c r="L202" s="180"/>
      <c r="M202" s="180"/>
      <c r="N202" s="2"/>
      <c r="O202" s="2"/>
      <c r="P202" s="191" t="s">
        <v>11</v>
      </c>
      <c r="Q202" s="191">
        <v>1</v>
      </c>
      <c r="R202" s="2"/>
      <c r="S202" s="2"/>
      <c r="T202" s="16"/>
      <c r="U202" s="191" t="s">
        <v>11</v>
      </c>
      <c r="V202" s="191">
        <v>3</v>
      </c>
    </row>
    <row r="203" spans="1:22" ht="120" x14ac:dyDescent="0.25">
      <c r="A203" s="38" t="s">
        <v>2</v>
      </c>
      <c r="B203" s="84" t="s">
        <v>263</v>
      </c>
      <c r="C203" s="38">
        <v>2960</v>
      </c>
      <c r="D203" s="34" t="s">
        <v>936</v>
      </c>
      <c r="E203" s="36" t="s">
        <v>1107</v>
      </c>
      <c r="F203" s="35"/>
      <c r="G203" s="35"/>
      <c r="H203" s="35"/>
      <c r="I203" s="35"/>
      <c r="J203" s="191" t="s">
        <v>11</v>
      </c>
      <c r="K203" s="191">
        <v>3</v>
      </c>
      <c r="L203" s="180"/>
      <c r="M203" s="180"/>
      <c r="N203" s="2"/>
      <c r="O203" s="2"/>
      <c r="P203" s="191" t="s">
        <v>11</v>
      </c>
      <c r="Q203" s="191">
        <v>1</v>
      </c>
      <c r="R203" s="2"/>
      <c r="S203" s="2"/>
      <c r="T203" s="16"/>
      <c r="U203" s="191" t="s">
        <v>11</v>
      </c>
      <c r="V203" s="191">
        <v>3</v>
      </c>
    </row>
    <row r="204" spans="1:22" ht="120" x14ac:dyDescent="0.25">
      <c r="A204" s="38" t="s">
        <v>2</v>
      </c>
      <c r="B204" s="84" t="s">
        <v>263</v>
      </c>
      <c r="C204" s="38">
        <v>2970</v>
      </c>
      <c r="D204" s="34" t="s">
        <v>938</v>
      </c>
      <c r="E204" s="36" t="s">
        <v>1108</v>
      </c>
      <c r="F204" s="35"/>
      <c r="G204" s="35"/>
      <c r="H204" s="35"/>
      <c r="I204" s="35"/>
      <c r="J204" s="191" t="s">
        <v>11</v>
      </c>
      <c r="K204" s="191">
        <v>2</v>
      </c>
      <c r="L204" s="180"/>
      <c r="M204" s="180"/>
      <c r="N204" s="2"/>
      <c r="O204" s="2"/>
      <c r="P204" s="191" t="s">
        <v>11</v>
      </c>
      <c r="Q204" s="191">
        <v>1</v>
      </c>
      <c r="R204" s="2"/>
      <c r="S204" s="2"/>
      <c r="T204" s="16"/>
      <c r="U204" s="191" t="s">
        <v>11</v>
      </c>
      <c r="V204" s="191">
        <v>2</v>
      </c>
    </row>
    <row r="205" spans="1:22" ht="120" x14ac:dyDescent="0.25">
      <c r="A205" s="38" t="s">
        <v>2</v>
      </c>
      <c r="B205" s="84" t="s">
        <v>263</v>
      </c>
      <c r="C205" s="38">
        <v>2980</v>
      </c>
      <c r="D205" s="34" t="s">
        <v>940</v>
      </c>
      <c r="E205" s="36" t="s">
        <v>1109</v>
      </c>
      <c r="F205" s="35"/>
      <c r="G205" s="35"/>
      <c r="H205" s="35"/>
      <c r="I205" s="35"/>
      <c r="J205" s="191" t="s">
        <v>11</v>
      </c>
      <c r="K205" s="191">
        <v>2</v>
      </c>
      <c r="L205" s="180"/>
      <c r="M205" s="180"/>
      <c r="N205" s="2"/>
      <c r="O205" s="2"/>
      <c r="P205" s="191"/>
      <c r="Q205" s="191"/>
      <c r="R205" s="2"/>
      <c r="S205" s="2"/>
      <c r="T205" s="16"/>
      <c r="U205" s="191" t="s">
        <v>11</v>
      </c>
      <c r="V205" s="191">
        <v>3</v>
      </c>
    </row>
    <row r="206" spans="1:22" ht="135" x14ac:dyDescent="0.25">
      <c r="A206" s="38" t="s">
        <v>2</v>
      </c>
      <c r="B206" s="84" t="s">
        <v>263</v>
      </c>
      <c r="C206" s="38">
        <v>2990</v>
      </c>
      <c r="D206" s="34" t="s">
        <v>942</v>
      </c>
      <c r="E206" s="36" t="s">
        <v>1110</v>
      </c>
      <c r="F206" s="35"/>
      <c r="G206" s="35"/>
      <c r="H206" s="35"/>
      <c r="I206" s="35"/>
      <c r="J206" s="191" t="s">
        <v>11</v>
      </c>
      <c r="K206" s="191">
        <v>2</v>
      </c>
      <c r="L206" s="180"/>
      <c r="M206" s="180"/>
      <c r="N206" s="2"/>
      <c r="O206" s="2"/>
      <c r="P206" s="191" t="s">
        <v>11</v>
      </c>
      <c r="Q206" s="191">
        <v>1</v>
      </c>
      <c r="R206" s="191" t="s">
        <v>11</v>
      </c>
      <c r="S206" s="191">
        <v>1</v>
      </c>
      <c r="T206" s="180"/>
      <c r="U206" s="191" t="s">
        <v>11</v>
      </c>
      <c r="V206" s="191">
        <v>1</v>
      </c>
    </row>
    <row r="207" spans="1:22" ht="120" x14ac:dyDescent="0.25">
      <c r="A207" s="38" t="s">
        <v>2</v>
      </c>
      <c r="B207" s="84" t="s">
        <v>263</v>
      </c>
      <c r="C207" s="38">
        <v>3000</v>
      </c>
      <c r="D207" s="34" t="s">
        <v>944</v>
      </c>
      <c r="E207" s="36" t="s">
        <v>1111</v>
      </c>
      <c r="F207" s="35"/>
      <c r="G207" s="35"/>
      <c r="H207" s="35"/>
      <c r="I207" s="35"/>
      <c r="J207" s="191" t="s">
        <v>11</v>
      </c>
      <c r="K207" s="191">
        <v>2</v>
      </c>
      <c r="L207" s="180"/>
      <c r="M207" s="180"/>
      <c r="N207" s="191" t="s">
        <v>11</v>
      </c>
      <c r="O207" s="191">
        <v>1</v>
      </c>
      <c r="P207" s="191" t="s">
        <v>11</v>
      </c>
      <c r="Q207" s="191">
        <v>1</v>
      </c>
      <c r="R207" s="191" t="s">
        <v>11</v>
      </c>
      <c r="S207" s="191">
        <v>1</v>
      </c>
      <c r="T207" s="180"/>
      <c r="U207" s="191" t="s">
        <v>11</v>
      </c>
      <c r="V207" s="191">
        <v>3</v>
      </c>
    </row>
    <row r="208" spans="1:22" ht="135" x14ac:dyDescent="0.25">
      <c r="A208" s="38" t="s">
        <v>2</v>
      </c>
      <c r="B208" s="84" t="s">
        <v>263</v>
      </c>
      <c r="C208" s="38">
        <v>3010</v>
      </c>
      <c r="D208" s="34" t="s">
        <v>946</v>
      </c>
      <c r="E208" s="36" t="s">
        <v>1112</v>
      </c>
      <c r="F208" s="35"/>
      <c r="G208" s="35"/>
      <c r="H208" s="35"/>
      <c r="I208" s="35"/>
      <c r="J208" s="191" t="s">
        <v>11</v>
      </c>
      <c r="K208" s="191">
        <v>2</v>
      </c>
      <c r="L208" s="180"/>
      <c r="M208" s="180"/>
      <c r="N208" s="191" t="s">
        <v>11</v>
      </c>
      <c r="O208" s="191">
        <v>2</v>
      </c>
      <c r="P208" s="191"/>
      <c r="Q208" s="191"/>
      <c r="R208" s="2"/>
      <c r="S208" s="2"/>
      <c r="T208" s="16"/>
      <c r="U208" s="191" t="s">
        <v>11</v>
      </c>
      <c r="V208" s="191">
        <v>3</v>
      </c>
    </row>
    <row r="209" spans="1:22" ht="45" x14ac:dyDescent="0.25">
      <c r="A209" s="38" t="s">
        <v>2</v>
      </c>
      <c r="B209" s="84" t="s">
        <v>263</v>
      </c>
      <c r="C209" s="38">
        <v>3020</v>
      </c>
      <c r="D209" s="34" t="s">
        <v>948</v>
      </c>
      <c r="E209" s="36" t="s">
        <v>949</v>
      </c>
      <c r="F209" s="35"/>
      <c r="G209" s="35"/>
      <c r="H209" s="35"/>
      <c r="I209" s="35"/>
      <c r="J209" s="191" t="s">
        <v>11</v>
      </c>
      <c r="K209" s="191">
        <v>2</v>
      </c>
      <c r="L209" s="180"/>
      <c r="M209" s="180"/>
      <c r="N209" s="191" t="s">
        <v>11</v>
      </c>
      <c r="O209" s="191">
        <v>1</v>
      </c>
      <c r="P209" s="191" t="s">
        <v>11</v>
      </c>
      <c r="Q209" s="191">
        <v>3</v>
      </c>
      <c r="R209" s="191" t="s">
        <v>11</v>
      </c>
      <c r="S209" s="191">
        <v>1</v>
      </c>
      <c r="T209" s="180"/>
      <c r="U209" s="191" t="s">
        <v>11</v>
      </c>
      <c r="V209" s="191">
        <v>3</v>
      </c>
    </row>
    <row r="210" spans="1:22" ht="60" x14ac:dyDescent="0.25">
      <c r="A210" s="38" t="s">
        <v>2</v>
      </c>
      <c r="B210" s="84" t="s">
        <v>263</v>
      </c>
      <c r="C210" s="38">
        <v>3030</v>
      </c>
      <c r="D210" s="34" t="s">
        <v>950</v>
      </c>
      <c r="E210" s="36" t="s">
        <v>1113</v>
      </c>
      <c r="F210" s="35"/>
      <c r="G210" s="35"/>
      <c r="H210" s="35"/>
      <c r="I210" s="35"/>
      <c r="J210" s="191" t="s">
        <v>11</v>
      </c>
      <c r="K210" s="191">
        <v>3</v>
      </c>
      <c r="L210" s="180"/>
      <c r="M210" s="180"/>
      <c r="N210" s="191" t="s">
        <v>11</v>
      </c>
      <c r="O210" s="191">
        <v>2</v>
      </c>
      <c r="P210" s="191" t="s">
        <v>11</v>
      </c>
      <c r="Q210" s="191">
        <v>2</v>
      </c>
      <c r="R210" s="191" t="s">
        <v>11</v>
      </c>
      <c r="S210" s="191">
        <v>1</v>
      </c>
      <c r="T210" s="180"/>
      <c r="U210" s="191" t="s">
        <v>11</v>
      </c>
      <c r="V210" s="191">
        <v>3</v>
      </c>
    </row>
    <row r="211" spans="1:22" ht="45" x14ac:dyDescent="0.25">
      <c r="A211" s="38" t="s">
        <v>2</v>
      </c>
      <c r="B211" s="84" t="s">
        <v>263</v>
      </c>
      <c r="C211" s="38">
        <v>3040</v>
      </c>
      <c r="D211" s="34" t="s">
        <v>952</v>
      </c>
      <c r="E211" s="36" t="s">
        <v>1114</v>
      </c>
      <c r="F211" s="35"/>
      <c r="G211" s="35"/>
      <c r="H211" s="35"/>
      <c r="I211" s="35"/>
      <c r="J211" s="191" t="s">
        <v>11</v>
      </c>
      <c r="K211" s="191">
        <v>3</v>
      </c>
      <c r="L211" s="180"/>
      <c r="M211" s="180"/>
      <c r="N211" s="191" t="s">
        <v>11</v>
      </c>
      <c r="O211" s="191">
        <v>2</v>
      </c>
      <c r="P211" s="191" t="s">
        <v>11</v>
      </c>
      <c r="Q211" s="191">
        <v>2</v>
      </c>
      <c r="R211" s="191" t="s">
        <v>11</v>
      </c>
      <c r="S211" s="191">
        <v>1</v>
      </c>
      <c r="T211" s="180"/>
      <c r="U211" s="191" t="s">
        <v>11</v>
      </c>
      <c r="V211" s="191">
        <v>3</v>
      </c>
    </row>
    <row r="212" spans="1:22" ht="150" x14ac:dyDescent="0.25">
      <c r="A212" s="38" t="s">
        <v>2</v>
      </c>
      <c r="B212" s="84" t="s">
        <v>263</v>
      </c>
      <c r="C212" s="38">
        <v>3050</v>
      </c>
      <c r="D212" s="34" t="s">
        <v>954</v>
      </c>
      <c r="E212" s="36" t="s">
        <v>1115</v>
      </c>
      <c r="F212" s="35"/>
      <c r="G212" s="35"/>
      <c r="H212" s="35"/>
      <c r="I212" s="35"/>
      <c r="J212" s="191" t="s">
        <v>11</v>
      </c>
      <c r="K212" s="191">
        <v>2</v>
      </c>
      <c r="L212" s="180"/>
      <c r="M212" s="180"/>
      <c r="N212" s="2"/>
      <c r="O212" s="2"/>
      <c r="P212" s="191" t="s">
        <v>11</v>
      </c>
      <c r="Q212" s="191">
        <v>0</v>
      </c>
      <c r="R212" s="191" t="s">
        <v>11</v>
      </c>
      <c r="S212" s="191">
        <v>1</v>
      </c>
      <c r="T212" s="180"/>
      <c r="U212" s="191" t="s">
        <v>11</v>
      </c>
      <c r="V212" s="191">
        <v>0</v>
      </c>
    </row>
    <row r="213" spans="1:22" ht="75" x14ac:dyDescent="0.25">
      <c r="A213" s="38" t="s">
        <v>2</v>
      </c>
      <c r="B213" s="85" t="s">
        <v>956</v>
      </c>
      <c r="C213" s="38">
        <v>3060</v>
      </c>
      <c r="D213" s="34" t="s">
        <v>957</v>
      </c>
      <c r="E213" s="36" t="s">
        <v>958</v>
      </c>
      <c r="F213" s="35"/>
      <c r="G213" s="35"/>
      <c r="H213" s="35"/>
      <c r="I213" s="35"/>
      <c r="J213" s="191" t="s">
        <v>11</v>
      </c>
      <c r="K213" s="191">
        <v>3</v>
      </c>
      <c r="L213" s="180"/>
      <c r="M213" s="180"/>
      <c r="N213" s="2"/>
      <c r="O213" s="2"/>
      <c r="P213" s="191"/>
      <c r="Q213" s="191"/>
      <c r="R213" s="2"/>
      <c r="S213" s="2"/>
      <c r="T213" s="16"/>
      <c r="U213" s="191" t="s">
        <v>11</v>
      </c>
      <c r="V213" s="191">
        <v>3</v>
      </c>
    </row>
    <row r="214" spans="1:22" ht="75" x14ac:dyDescent="0.25">
      <c r="A214" s="38" t="s">
        <v>2</v>
      </c>
      <c r="B214" s="85" t="s">
        <v>956</v>
      </c>
      <c r="C214" s="38">
        <v>3070</v>
      </c>
      <c r="D214" s="34" t="s">
        <v>959</v>
      </c>
      <c r="E214" s="36" t="s">
        <v>960</v>
      </c>
      <c r="F214" s="35"/>
      <c r="G214" s="35"/>
      <c r="H214" s="35"/>
      <c r="I214" s="35"/>
      <c r="J214" s="191" t="s">
        <v>11</v>
      </c>
      <c r="K214" s="191">
        <v>3</v>
      </c>
      <c r="L214" s="180"/>
      <c r="M214" s="180"/>
      <c r="N214" s="2"/>
      <c r="O214" s="2"/>
      <c r="P214" s="191" t="s">
        <v>11</v>
      </c>
      <c r="Q214" s="191">
        <v>2</v>
      </c>
      <c r="R214" s="191" t="s">
        <v>11</v>
      </c>
      <c r="S214" s="191">
        <v>1</v>
      </c>
      <c r="T214" s="180"/>
      <c r="U214" s="191" t="s">
        <v>11</v>
      </c>
      <c r="V214" s="191">
        <v>3</v>
      </c>
    </row>
    <row r="215" spans="1:22" ht="60" x14ac:dyDescent="0.25">
      <c r="A215" s="38" t="s">
        <v>2</v>
      </c>
      <c r="B215" s="85" t="s">
        <v>956</v>
      </c>
      <c r="C215" s="38">
        <v>3080</v>
      </c>
      <c r="D215" s="34" t="s">
        <v>961</v>
      </c>
      <c r="E215" s="36" t="s">
        <v>962</v>
      </c>
      <c r="F215" s="35"/>
      <c r="G215" s="35"/>
      <c r="H215" s="35"/>
      <c r="I215" s="35"/>
      <c r="J215" s="191" t="s">
        <v>11</v>
      </c>
      <c r="K215" s="191">
        <v>3</v>
      </c>
      <c r="L215" s="180"/>
      <c r="M215" s="180"/>
      <c r="N215" s="191" t="s">
        <v>11</v>
      </c>
      <c r="O215" s="191">
        <v>2</v>
      </c>
      <c r="P215" s="191" t="s">
        <v>11</v>
      </c>
      <c r="Q215" s="191">
        <v>3</v>
      </c>
      <c r="R215" s="191" t="s">
        <v>11</v>
      </c>
      <c r="S215" s="191">
        <v>3</v>
      </c>
      <c r="T215" s="180"/>
      <c r="U215" s="191" t="s">
        <v>11</v>
      </c>
      <c r="V215" s="191">
        <v>3</v>
      </c>
    </row>
    <row r="216" spans="1:22" ht="60" x14ac:dyDescent="0.25">
      <c r="A216" s="38" t="s">
        <v>2</v>
      </c>
      <c r="B216" s="85" t="s">
        <v>956</v>
      </c>
      <c r="C216" s="38">
        <v>3090</v>
      </c>
      <c r="D216" s="34" t="s">
        <v>963</v>
      </c>
      <c r="E216" s="36" t="s">
        <v>964</v>
      </c>
      <c r="F216" s="35"/>
      <c r="G216" s="35"/>
      <c r="H216" s="35"/>
      <c r="I216" s="35"/>
      <c r="J216" s="191" t="s">
        <v>11</v>
      </c>
      <c r="K216" s="191">
        <v>3</v>
      </c>
      <c r="L216" s="180"/>
      <c r="M216" s="180"/>
      <c r="N216" s="191" t="s">
        <v>11</v>
      </c>
      <c r="O216" s="191">
        <v>3</v>
      </c>
      <c r="P216" s="191" t="s">
        <v>11</v>
      </c>
      <c r="Q216" s="191">
        <v>3</v>
      </c>
      <c r="R216" s="191" t="s">
        <v>11</v>
      </c>
      <c r="S216" s="191">
        <v>2</v>
      </c>
      <c r="T216" s="180"/>
      <c r="U216" s="191" t="s">
        <v>11</v>
      </c>
      <c r="V216" s="191">
        <v>3</v>
      </c>
    </row>
    <row r="217" spans="1:22" ht="60" x14ac:dyDescent="0.25">
      <c r="A217" s="38" t="s">
        <v>2</v>
      </c>
      <c r="B217" s="85" t="s">
        <v>956</v>
      </c>
      <c r="C217" s="38">
        <v>3100</v>
      </c>
      <c r="D217" s="34" t="s">
        <v>965</v>
      </c>
      <c r="E217" s="36" t="s">
        <v>966</v>
      </c>
      <c r="F217" s="35"/>
      <c r="G217" s="35"/>
      <c r="H217" s="35"/>
      <c r="I217" s="35"/>
      <c r="J217" s="191" t="s">
        <v>11</v>
      </c>
      <c r="K217" s="191">
        <v>3</v>
      </c>
      <c r="L217" s="180"/>
      <c r="M217" s="180"/>
      <c r="N217" s="191" t="s">
        <v>11</v>
      </c>
      <c r="O217" s="191">
        <v>2</v>
      </c>
      <c r="P217" s="191" t="s">
        <v>11</v>
      </c>
      <c r="Q217" s="191">
        <v>3</v>
      </c>
      <c r="R217" s="191" t="s">
        <v>11</v>
      </c>
      <c r="S217" s="191">
        <v>3</v>
      </c>
      <c r="T217" s="180"/>
      <c r="U217" s="191" t="s">
        <v>11</v>
      </c>
      <c r="V217" s="191">
        <v>3</v>
      </c>
    </row>
    <row r="218" spans="1:22" ht="60" x14ac:dyDescent="0.25">
      <c r="A218" s="38" t="s">
        <v>2</v>
      </c>
      <c r="B218" s="85" t="s">
        <v>956</v>
      </c>
      <c r="C218" s="38">
        <v>3110</v>
      </c>
      <c r="D218" s="34" t="s">
        <v>967</v>
      </c>
      <c r="E218" s="36" t="s">
        <v>968</v>
      </c>
      <c r="F218" s="35"/>
      <c r="G218" s="35"/>
      <c r="H218" s="35"/>
      <c r="I218" s="35"/>
      <c r="J218" s="191" t="s">
        <v>11</v>
      </c>
      <c r="K218" s="191">
        <v>3</v>
      </c>
      <c r="L218" s="180"/>
      <c r="M218" s="180"/>
      <c r="N218" s="2"/>
      <c r="O218" s="2"/>
      <c r="P218" s="191" t="s">
        <v>11</v>
      </c>
      <c r="Q218" s="191">
        <v>3</v>
      </c>
      <c r="R218" s="191" t="s">
        <v>11</v>
      </c>
      <c r="S218" s="191">
        <v>2</v>
      </c>
      <c r="T218" s="180"/>
      <c r="U218" s="191" t="s">
        <v>11</v>
      </c>
      <c r="V218" s="191">
        <v>3</v>
      </c>
    </row>
    <row r="219" spans="1:22" x14ac:dyDescent="0.25">
      <c r="O219" s="31"/>
      <c r="P219" s="31"/>
    </row>
    <row r="220" spans="1:22" x14ac:dyDescent="0.25">
      <c r="E220" s="43" t="s">
        <v>969</v>
      </c>
      <c r="G220" s="31"/>
      <c r="H220" s="31"/>
      <c r="I220" s="31"/>
      <c r="J220" s="31"/>
      <c r="K220" s="31">
        <f>SUMIFS($K$3:$K$218,$B$3:$B$218,"Estandarizar",$J$3:$J$218,"X")</f>
        <v>130</v>
      </c>
      <c r="L220" s="31">
        <f>SUMIFS($L$3:$L$218,$B$3:$B$218,"Estandarizar")</f>
        <v>0</v>
      </c>
      <c r="M220" s="31">
        <f>SUMIFS($M$3:$M$218,$B$3:$B$218,"Estandarizar")</f>
        <v>0</v>
      </c>
      <c r="N220" s="31"/>
      <c r="O220" s="31">
        <f>SUMIFS($O$3:$O$218,$B$3:$B$218,"Estandarizar",$N$3:$N$218,"X")</f>
        <v>29</v>
      </c>
      <c r="P220" s="31"/>
      <c r="Q220" s="31">
        <f>SUMIFS($Q$3:$Q$218,$B$3:$B$218,"Estandarizar",$P$3:$P$218,"X")</f>
        <v>100</v>
      </c>
      <c r="R220" s="31"/>
      <c r="S220" s="31">
        <f>SUMIFS($S$3:$S$218,$B$3:$B$218,"Estandarizar",$R$3:$R$218,"X")</f>
        <v>60</v>
      </c>
      <c r="T220" s="31">
        <f>SUMIFS($T$3:$T$218,$B$3:$B$218,"Estandarizar")</f>
        <v>0</v>
      </c>
      <c r="U220" s="31"/>
      <c r="V220" s="31">
        <f>SUMIFS($V$3:$V$218,$B$3:$B$218,"Estandarizar",$U$3:$U$218,"X")</f>
        <v>175</v>
      </c>
    </row>
    <row r="221" spans="1:22" x14ac:dyDescent="0.25">
      <c r="E221" s="43" t="s">
        <v>970</v>
      </c>
      <c r="G221" s="31"/>
      <c r="H221" s="31"/>
      <c r="I221" s="31"/>
      <c r="J221" s="31"/>
      <c r="K221" s="31">
        <f>SUMIFS($K$3:$K$218,$B$3:$B$218,"Medición",$J$3:$J$218,"X")</f>
        <v>100</v>
      </c>
      <c r="L221" s="31">
        <f>SUMIFS($L$3:$L$218,$B$3:$B$218,"Medición")</f>
        <v>0</v>
      </c>
      <c r="M221" s="31">
        <f>SUMIFS($M$3:$M$218,$B$3:$B$218,"Medición")</f>
        <v>0</v>
      </c>
      <c r="N221" s="31"/>
      <c r="O221" s="31">
        <f>SUMIFS($O$3:$O$218,$B$3:$B$218,"Medición")</f>
        <v>4</v>
      </c>
      <c r="P221" s="31"/>
      <c r="Q221" s="31">
        <f>SUMIFS($Q$3:$Q$218,$B$3:$B$218,"Medición",$P$3:$P$218,"X")</f>
        <v>65</v>
      </c>
      <c r="R221" s="31"/>
      <c r="S221" s="31">
        <f>SUMIFS($S$3:$S$218,$B$3:$B$218,"Medición",$R$3:$R$218,"X")</f>
        <v>50</v>
      </c>
      <c r="T221" s="31">
        <f>SUMIFS($T$3:$T$218,$B$3:$B$218,"Medición")</f>
        <v>0</v>
      </c>
      <c r="U221" s="31"/>
      <c r="V221" s="31">
        <f>SUMIFS($V$3:$V$218,$B$3:$B$218,"Medición",$U$3:$U$218,"X")</f>
        <v>142</v>
      </c>
    </row>
    <row r="222" spans="1:22" x14ac:dyDescent="0.25">
      <c r="E222" s="43" t="s">
        <v>971</v>
      </c>
      <c r="G222" s="31"/>
      <c r="H222" s="31"/>
      <c r="I222" s="31"/>
      <c r="J222" s="31"/>
      <c r="K222" s="31">
        <f>SUMIFS($K$3:$K$218,$B$3:$B$218,"Control",$J$3:$J$218,"X")</f>
        <v>79</v>
      </c>
      <c r="L222" s="31">
        <f>SUMIFS($L$3:$L$218,$B$3:$B$218,"Control")</f>
        <v>0</v>
      </c>
      <c r="M222" s="31">
        <f>SUMIFS($M$3:$M$218,$B$3:$B$218,"Control")</f>
        <v>0</v>
      </c>
      <c r="N222" s="31"/>
      <c r="O222" s="31">
        <f>SUMIFS($O$3:$O$218,$B$3:$B$218,"Control")</f>
        <v>6</v>
      </c>
      <c r="P222" s="31"/>
      <c r="Q222" s="31">
        <f>SUMIFS($Q$3:$Q$218,$B$3:$B$218,"Control",$P$3:$P$218,"X")</f>
        <v>48</v>
      </c>
      <c r="R222" s="31"/>
      <c r="S222" s="31">
        <f>SUMIFS($S$3:$S$218,$B$3:$B$218,"Control",$R$3:$R$218,"X")</f>
        <v>16</v>
      </c>
      <c r="T222" s="31">
        <f>SUMIFS($T$3:$T$218,$B$3:$B$218,"Control")</f>
        <v>0</v>
      </c>
      <c r="U222" s="31"/>
      <c r="V222" s="31">
        <f>SUMIFS($V$3:$V$218,$B$3:$B$218,"Control",$U$3:$U$218,"X")</f>
        <v>101</v>
      </c>
    </row>
    <row r="223" spans="1:22" x14ac:dyDescent="0.25">
      <c r="E223" s="43" t="s">
        <v>972</v>
      </c>
      <c r="G223" s="31"/>
      <c r="H223" s="31"/>
      <c r="I223" s="31"/>
      <c r="J223" s="31"/>
      <c r="K223" s="31">
        <f>SUMIFS($K$3:$K$218,$B$3:$B$218,"Mejora",$J$3:$J$218,"X")</f>
        <v>101</v>
      </c>
      <c r="L223" s="31">
        <f>SUMIFS($L$3:$L$218,$B$3:$B$218,"Mejora")</f>
        <v>0</v>
      </c>
      <c r="M223" s="31">
        <f>SUMIFS($M$3:$M$218,$B$3:$B$218,"Mejora")</f>
        <v>0</v>
      </c>
      <c r="N223" s="31"/>
      <c r="O223" s="31">
        <f>SUMIFS($O$3:$O$218,$B$3:$B$218,"Mejora")</f>
        <v>11</v>
      </c>
      <c r="P223" s="31"/>
      <c r="Q223" s="31">
        <f>SUMIFS($Q$3:$Q$218,$B$3:$B$218,"Mejora",$P$3:$P$218,"X")</f>
        <v>35</v>
      </c>
      <c r="R223" s="31"/>
      <c r="S223" s="31">
        <f>SUMIFS($S$3:$S$218,$B$3:$B$218,"Mejora",$R$3:$R$218,"X")</f>
        <v>21</v>
      </c>
      <c r="T223" s="31">
        <f>SUMIFS($T$3:$T$218,$B$3:$B$218,"Mejora")</f>
        <v>0</v>
      </c>
      <c r="U223" s="31"/>
      <c r="V223" s="31">
        <f>SUMIFS($V$3:$V$218,$B$3:$B$218,"Mejora",$U$3:$U$218,"X")</f>
        <v>111</v>
      </c>
    </row>
    <row r="224" spans="1:22" ht="15.75" thickBot="1" x14ac:dyDescent="0.3">
      <c r="E224" s="44" t="s">
        <v>973</v>
      </c>
      <c r="G224" s="31"/>
      <c r="H224" s="31"/>
      <c r="I224" s="31"/>
      <c r="J224" s="31"/>
      <c r="K224" s="45">
        <f>SUMIFS($K$3:$K$218,$B$3:$B$218,"N/A",$J$3:$J$218,"X")</f>
        <v>18</v>
      </c>
      <c r="L224" s="45">
        <f>SUMIFS($L$3:$L$218,$B$3:$B$218,"N/A")</f>
        <v>0</v>
      </c>
      <c r="M224" s="45">
        <f>SUMIFS($M$3:$M$218,$B$3:$B$218,"N/A")</f>
        <v>0</v>
      </c>
      <c r="N224" s="45"/>
      <c r="O224" s="45">
        <f>SUMIFS($O$3:$O$218,$B$3:$B$218,"N/A")</f>
        <v>7</v>
      </c>
      <c r="P224" s="45"/>
      <c r="Q224" s="45">
        <f>SUMIFS($Q$3:$Q$218,$B$3:$B$218,"N/A",$P$3:$P$218,"X")</f>
        <v>14</v>
      </c>
      <c r="R224" s="45"/>
      <c r="S224" s="45">
        <f>SUMIFS($S$3:$S$218,$B$3:$B$218,"N/A",$R$3:$R$218,"X")</f>
        <v>11</v>
      </c>
      <c r="T224" s="45">
        <f>SUMIFS($T$3:$T$218,$B$3:$B$218,"N/A")</f>
        <v>0</v>
      </c>
      <c r="U224" s="45"/>
      <c r="V224" s="45">
        <f>SUMIFS($V$3:$V$218,$B$3:$B$218,"N/A",$U$3:$U$218,"X")</f>
        <v>18</v>
      </c>
    </row>
    <row r="225" spans="5:22" ht="15.75" thickTop="1" x14ac:dyDescent="0.25">
      <c r="E225" s="46" t="s">
        <v>174</v>
      </c>
      <c r="G225" s="31"/>
      <c r="H225" s="31"/>
      <c r="I225" s="31"/>
      <c r="J225" s="31"/>
      <c r="K225" s="47">
        <f t="shared" ref="K225:V225" si="0">SUM(K220:K224)</f>
        <v>428</v>
      </c>
      <c r="L225" s="47">
        <f t="shared" si="0"/>
        <v>0</v>
      </c>
      <c r="M225" s="47">
        <f t="shared" si="0"/>
        <v>0</v>
      </c>
      <c r="N225" s="47"/>
      <c r="O225" s="47">
        <f t="shared" si="0"/>
        <v>57</v>
      </c>
      <c r="P225" s="47"/>
      <c r="Q225" s="47">
        <f t="shared" si="0"/>
        <v>262</v>
      </c>
      <c r="R225" s="47"/>
      <c r="S225" s="47">
        <f t="shared" si="0"/>
        <v>158</v>
      </c>
      <c r="T225" s="47">
        <f t="shared" si="0"/>
        <v>0</v>
      </c>
      <c r="U225" s="47"/>
      <c r="V225" s="47">
        <f t="shared" si="0"/>
        <v>547</v>
      </c>
    </row>
    <row r="228" spans="5:22" ht="30.75" customHeight="1" x14ac:dyDescent="0.25">
      <c r="E228" s="261" t="s">
        <v>974</v>
      </c>
      <c r="F228" s="262"/>
    </row>
    <row r="229" spans="5:22" x14ac:dyDescent="0.25">
      <c r="E229" s="50" t="s">
        <v>184</v>
      </c>
      <c r="F229" s="51" t="s">
        <v>975</v>
      </c>
      <c r="G229" s="43"/>
      <c r="H229" s="43"/>
      <c r="I229" s="43"/>
      <c r="J229" s="43"/>
      <c r="K229" s="51" t="s">
        <v>975</v>
      </c>
      <c r="L229" s="51" t="s">
        <v>975</v>
      </c>
      <c r="M229" s="51" t="s">
        <v>975</v>
      </c>
      <c r="N229" s="51"/>
      <c r="O229" s="51" t="s">
        <v>975</v>
      </c>
      <c r="P229" s="51"/>
      <c r="Q229" s="51" t="s">
        <v>975</v>
      </c>
      <c r="R229" s="51"/>
      <c r="S229" s="51" t="s">
        <v>975</v>
      </c>
      <c r="T229" s="51" t="s">
        <v>975</v>
      </c>
      <c r="U229" s="51"/>
      <c r="V229" s="51" t="s">
        <v>975</v>
      </c>
    </row>
    <row r="230" spans="5:22" x14ac:dyDescent="0.25">
      <c r="E230" s="48" t="s">
        <v>976</v>
      </c>
      <c r="F230" s="2">
        <f>SUM(K230:V230)</f>
        <v>437</v>
      </c>
      <c r="K230" s="2">
        <f>COUNTIFS($B$3:$B$218,"Estandarizar",$J$3:$J$218,"X")</f>
        <v>66</v>
      </c>
      <c r="L230" s="2">
        <f t="shared" ref="L230:T230" si="1">COUNTIFS($B$3:$B$218,"Estandarizar")</f>
        <v>70</v>
      </c>
      <c r="M230" s="2">
        <f t="shared" si="1"/>
        <v>70</v>
      </c>
      <c r="N230" s="2"/>
      <c r="O230" s="2">
        <f>COUNTIFS($B$3:$B$218,"Estandarizar",$N$3:$N$218,"X")</f>
        <v>16</v>
      </c>
      <c r="P230" s="2"/>
      <c r="Q230" s="2">
        <f>COUNTIFS($B$3:$B$218,"Estandarizar",$P$3:$P$218,"X")</f>
        <v>45</v>
      </c>
      <c r="R230" s="2"/>
      <c r="S230" s="2">
        <f>COUNTIFS($B$3:$B$218,"Estandarizar",$R$3:$R$218,"X")</f>
        <v>33</v>
      </c>
      <c r="T230" s="2">
        <f t="shared" si="1"/>
        <v>70</v>
      </c>
      <c r="U230" s="2"/>
      <c r="V230" s="2">
        <f>COUNTIFS($B$3:$B$218,"Estandarizar",$U$3:$U$218,"X")</f>
        <v>67</v>
      </c>
    </row>
    <row r="231" spans="5:22" x14ac:dyDescent="0.25">
      <c r="E231" s="48" t="s">
        <v>257</v>
      </c>
      <c r="F231" s="2">
        <f>SUM(K231:V231)</f>
        <v>1311</v>
      </c>
      <c r="K231" s="2">
        <f t="shared" ref="K231:V231" si="2">K230*$I$3</f>
        <v>198</v>
      </c>
      <c r="L231" s="2">
        <f t="shared" si="2"/>
        <v>210</v>
      </c>
      <c r="M231" s="2">
        <f t="shared" si="2"/>
        <v>210</v>
      </c>
      <c r="N231" s="2"/>
      <c r="O231" s="2">
        <f t="shared" si="2"/>
        <v>48</v>
      </c>
      <c r="P231" s="2"/>
      <c r="Q231" s="2">
        <f t="shared" si="2"/>
        <v>135</v>
      </c>
      <c r="R231" s="2"/>
      <c r="S231" s="2">
        <f t="shared" si="2"/>
        <v>99</v>
      </c>
      <c r="T231" s="2">
        <f t="shared" si="2"/>
        <v>210</v>
      </c>
      <c r="U231" s="2"/>
      <c r="V231" s="2">
        <f t="shared" si="2"/>
        <v>201</v>
      </c>
    </row>
    <row r="232" spans="5:22" x14ac:dyDescent="0.25">
      <c r="E232" s="48" t="s">
        <v>259</v>
      </c>
      <c r="F232" s="2">
        <f>SUM(K232:V232)</f>
        <v>494</v>
      </c>
      <c r="K232" s="128">
        <f>K220</f>
        <v>130</v>
      </c>
      <c r="L232" s="128">
        <f t="shared" ref="L232:V232" si="3">L220</f>
        <v>0</v>
      </c>
      <c r="M232" s="128">
        <f t="shared" si="3"/>
        <v>0</v>
      </c>
      <c r="N232" s="128"/>
      <c r="O232" s="128">
        <f t="shared" si="3"/>
        <v>29</v>
      </c>
      <c r="P232" s="128"/>
      <c r="Q232" s="128">
        <f t="shared" si="3"/>
        <v>100</v>
      </c>
      <c r="R232" s="128"/>
      <c r="S232" s="128">
        <f t="shared" si="3"/>
        <v>60</v>
      </c>
      <c r="T232" s="128">
        <f t="shared" si="3"/>
        <v>0</v>
      </c>
      <c r="U232" s="128"/>
      <c r="V232" s="128">
        <f t="shared" si="3"/>
        <v>175</v>
      </c>
    </row>
    <row r="233" spans="5:22" x14ac:dyDescent="0.25">
      <c r="E233" s="48" t="s">
        <v>268</v>
      </c>
      <c r="F233" s="49">
        <f>F232/F231</f>
        <v>0.37681159420289856</v>
      </c>
      <c r="K233" s="49">
        <f t="shared" ref="K233:V233" si="4">K232/K231</f>
        <v>0.65656565656565657</v>
      </c>
      <c r="L233" s="49">
        <f t="shared" si="4"/>
        <v>0</v>
      </c>
      <c r="M233" s="49">
        <f t="shared" si="4"/>
        <v>0</v>
      </c>
      <c r="N233" s="49"/>
      <c r="O233" s="49">
        <f t="shared" si="4"/>
        <v>0.60416666666666663</v>
      </c>
      <c r="P233" s="49"/>
      <c r="Q233" s="49">
        <f t="shared" si="4"/>
        <v>0.7407407407407407</v>
      </c>
      <c r="R233" s="49"/>
      <c r="S233" s="49">
        <f t="shared" si="4"/>
        <v>0.60606060606060608</v>
      </c>
      <c r="T233" s="49">
        <f t="shared" si="4"/>
        <v>0</v>
      </c>
      <c r="U233" s="49"/>
      <c r="V233" s="49">
        <f t="shared" si="4"/>
        <v>0.87064676616915426</v>
      </c>
    </row>
    <row r="235" spans="5:22" ht="30" customHeight="1" x14ac:dyDescent="0.25">
      <c r="E235" s="263" t="s">
        <v>977</v>
      </c>
      <c r="F235" s="263"/>
    </row>
    <row r="236" spans="5:22" x14ac:dyDescent="0.25">
      <c r="E236" s="50" t="s">
        <v>184</v>
      </c>
      <c r="F236" s="51" t="s">
        <v>975</v>
      </c>
      <c r="K236" s="51" t="s">
        <v>975</v>
      </c>
      <c r="L236" s="51" t="s">
        <v>975</v>
      </c>
      <c r="M236" s="51" t="s">
        <v>975</v>
      </c>
      <c r="N236" s="51"/>
      <c r="O236" s="51" t="s">
        <v>975</v>
      </c>
      <c r="P236" s="51"/>
      <c r="Q236" s="51" t="s">
        <v>975</v>
      </c>
      <c r="R236" s="51"/>
      <c r="S236" s="51" t="s">
        <v>975</v>
      </c>
      <c r="T236" s="51" t="s">
        <v>975</v>
      </c>
      <c r="U236" s="51"/>
      <c r="V236" s="51" t="s">
        <v>975</v>
      </c>
    </row>
    <row r="237" spans="5:22" x14ac:dyDescent="0.25">
      <c r="E237" s="48" t="s">
        <v>976</v>
      </c>
      <c r="F237" s="2">
        <f>SUM(K237:V237)</f>
        <v>347</v>
      </c>
      <c r="K237" s="2">
        <f>COUNTIFS($B$3:$B$218,"Medición",$J$3:$J$218,"X")</f>
        <v>53</v>
      </c>
      <c r="L237" s="2">
        <f t="shared" ref="L237:T237" si="5">COUNTIFS($B$3:$B$218,"Medición")</f>
        <v>55</v>
      </c>
      <c r="M237" s="2">
        <f t="shared" si="5"/>
        <v>55</v>
      </c>
      <c r="N237" s="2"/>
      <c r="O237" s="2">
        <f>COUNTIFS($B$3:$B$218,"Medición",$N$3:$N$218,"X")</f>
        <v>8</v>
      </c>
      <c r="P237" s="2"/>
      <c r="Q237" s="2">
        <f>COUNTIFS($B$3:$B$218,"Medición",$P$3:$P$218,"X")</f>
        <v>36</v>
      </c>
      <c r="R237" s="2"/>
      <c r="S237" s="2">
        <f>COUNTIFS($B$3:$B$218,"Medición",$R$3:$R$218,"X")</f>
        <v>30</v>
      </c>
      <c r="T237" s="2">
        <f t="shared" si="5"/>
        <v>55</v>
      </c>
      <c r="U237" s="2"/>
      <c r="V237" s="2">
        <f>COUNTIFS($B$3:$B$218,"Medición",$U$3:$U$218,"X")</f>
        <v>55</v>
      </c>
    </row>
    <row r="238" spans="5:22" x14ac:dyDescent="0.25">
      <c r="E238" s="48" t="s">
        <v>257</v>
      </c>
      <c r="F238" s="2">
        <f>SUM(K238:V238)</f>
        <v>1041</v>
      </c>
      <c r="K238" s="2">
        <f t="shared" ref="K238:V238" si="6">K237*$I$3</f>
        <v>159</v>
      </c>
      <c r="L238" s="2">
        <f t="shared" si="6"/>
        <v>165</v>
      </c>
      <c r="M238" s="2">
        <f t="shared" si="6"/>
        <v>165</v>
      </c>
      <c r="N238" s="2"/>
      <c r="O238" s="2">
        <f t="shared" si="6"/>
        <v>24</v>
      </c>
      <c r="P238" s="2"/>
      <c r="Q238" s="2">
        <f t="shared" si="6"/>
        <v>108</v>
      </c>
      <c r="R238" s="2"/>
      <c r="S238" s="2">
        <f t="shared" si="6"/>
        <v>90</v>
      </c>
      <c r="T238" s="2">
        <f t="shared" si="6"/>
        <v>165</v>
      </c>
      <c r="U238" s="2"/>
      <c r="V238" s="2">
        <f t="shared" si="6"/>
        <v>165</v>
      </c>
    </row>
    <row r="239" spans="5:22" x14ac:dyDescent="0.25">
      <c r="E239" s="48" t="s">
        <v>259</v>
      </c>
      <c r="F239" s="2">
        <f>SUM(K239:V239)</f>
        <v>361</v>
      </c>
      <c r="K239" s="2">
        <f>K221</f>
        <v>100</v>
      </c>
      <c r="L239" s="2">
        <f t="shared" ref="L239:V239" si="7">L221</f>
        <v>0</v>
      </c>
      <c r="M239" s="2">
        <f t="shared" si="7"/>
        <v>0</v>
      </c>
      <c r="N239" s="2"/>
      <c r="O239" s="2">
        <f t="shared" si="7"/>
        <v>4</v>
      </c>
      <c r="P239" s="2"/>
      <c r="Q239" s="2">
        <f t="shared" si="7"/>
        <v>65</v>
      </c>
      <c r="R239" s="2"/>
      <c r="S239" s="2">
        <f t="shared" si="7"/>
        <v>50</v>
      </c>
      <c r="T239" s="2">
        <f t="shared" si="7"/>
        <v>0</v>
      </c>
      <c r="U239" s="2"/>
      <c r="V239" s="2">
        <f t="shared" si="7"/>
        <v>142</v>
      </c>
    </row>
    <row r="240" spans="5:22" x14ac:dyDescent="0.25">
      <c r="E240" s="48" t="s">
        <v>268</v>
      </c>
      <c r="F240" s="49">
        <f>F239/F238</f>
        <v>0.34678194044188282</v>
      </c>
      <c r="K240" s="49">
        <f t="shared" ref="K240:V240" si="8">K239/K238</f>
        <v>0.62893081761006286</v>
      </c>
      <c r="L240" s="49">
        <f t="shared" si="8"/>
        <v>0</v>
      </c>
      <c r="M240" s="49">
        <f t="shared" si="8"/>
        <v>0</v>
      </c>
      <c r="N240" s="49"/>
      <c r="O240" s="49">
        <f t="shared" si="8"/>
        <v>0.16666666666666666</v>
      </c>
      <c r="P240" s="49"/>
      <c r="Q240" s="49">
        <f t="shared" si="8"/>
        <v>0.60185185185185186</v>
      </c>
      <c r="R240" s="49"/>
      <c r="S240" s="49">
        <f t="shared" si="8"/>
        <v>0.55555555555555558</v>
      </c>
      <c r="T240" s="49">
        <f t="shared" si="8"/>
        <v>0</v>
      </c>
      <c r="U240" s="49"/>
      <c r="V240" s="49">
        <f t="shared" si="8"/>
        <v>0.8606060606060606</v>
      </c>
    </row>
    <row r="242" spans="5:22" ht="30" customHeight="1" x14ac:dyDescent="0.25">
      <c r="E242" s="263" t="s">
        <v>978</v>
      </c>
      <c r="F242" s="263"/>
    </row>
    <row r="243" spans="5:22" x14ac:dyDescent="0.25">
      <c r="E243" s="50" t="s">
        <v>184</v>
      </c>
      <c r="F243" s="51" t="s">
        <v>975</v>
      </c>
      <c r="K243" s="51" t="s">
        <v>975</v>
      </c>
      <c r="L243" s="51" t="s">
        <v>975</v>
      </c>
      <c r="M243" s="51" t="s">
        <v>975</v>
      </c>
      <c r="N243" s="51"/>
      <c r="O243" s="51" t="s">
        <v>975</v>
      </c>
      <c r="P243" s="51"/>
      <c r="Q243" s="51" t="s">
        <v>975</v>
      </c>
      <c r="R243" s="51"/>
      <c r="S243" s="51" t="s">
        <v>975</v>
      </c>
      <c r="T243" s="51" t="s">
        <v>975</v>
      </c>
      <c r="U243" s="51"/>
      <c r="V243" s="51" t="s">
        <v>975</v>
      </c>
    </row>
    <row r="244" spans="5:22" x14ac:dyDescent="0.25">
      <c r="E244" s="48" t="s">
        <v>976</v>
      </c>
      <c r="F244" s="2">
        <f>SUM(K244:V244)</f>
        <v>247</v>
      </c>
      <c r="K244" s="2">
        <f>COUNTIFS($B$3:$B$218,"Control",$J$3:$J$218,"X")</f>
        <v>37</v>
      </c>
      <c r="L244" s="2">
        <f t="shared" ref="L244:T244" si="9">COUNTIFS($B$3:$B$218,"Control")</f>
        <v>40</v>
      </c>
      <c r="M244" s="2">
        <f t="shared" si="9"/>
        <v>40</v>
      </c>
      <c r="N244" s="2"/>
      <c r="O244" s="2">
        <f>COUNTIFS($B$3:$B$218,"Control",$N$3:$N$218,"X")</f>
        <v>7</v>
      </c>
      <c r="P244" s="2"/>
      <c r="Q244" s="2">
        <f>COUNTIFS($B$3:$B$218,"Control",$P$3:$P$218,"X")</f>
        <v>27</v>
      </c>
      <c r="R244" s="2"/>
      <c r="S244" s="2">
        <f>COUNTIFS($B$3:$B$218,"Control",$R$3:$R$218,"X")</f>
        <v>16</v>
      </c>
      <c r="T244" s="2">
        <f t="shared" si="9"/>
        <v>40</v>
      </c>
      <c r="U244" s="2"/>
      <c r="V244" s="2">
        <f>COUNTIFS($B$3:$B$218,"Control",$U$3:$U$218,"X")</f>
        <v>40</v>
      </c>
    </row>
    <row r="245" spans="5:22" x14ac:dyDescent="0.25">
      <c r="E245" s="48" t="s">
        <v>257</v>
      </c>
      <c r="F245" s="2">
        <f>SUM(K245:V245)</f>
        <v>741</v>
      </c>
      <c r="K245" s="2">
        <f t="shared" ref="K245:V245" si="10">K244*$I$3</f>
        <v>111</v>
      </c>
      <c r="L245" s="2">
        <f t="shared" si="10"/>
        <v>120</v>
      </c>
      <c r="M245" s="2">
        <f t="shared" si="10"/>
        <v>120</v>
      </c>
      <c r="N245" s="2"/>
      <c r="O245" s="2">
        <f t="shared" si="10"/>
        <v>21</v>
      </c>
      <c r="P245" s="2"/>
      <c r="Q245" s="2">
        <f t="shared" si="10"/>
        <v>81</v>
      </c>
      <c r="R245" s="2"/>
      <c r="S245" s="2">
        <f t="shared" si="10"/>
        <v>48</v>
      </c>
      <c r="T245" s="2">
        <f t="shared" si="10"/>
        <v>120</v>
      </c>
      <c r="U245" s="2"/>
      <c r="V245" s="2">
        <f t="shared" si="10"/>
        <v>120</v>
      </c>
    </row>
    <row r="246" spans="5:22" x14ac:dyDescent="0.25">
      <c r="E246" s="48" t="s">
        <v>259</v>
      </c>
      <c r="F246" s="2">
        <f>SUM(K246:V246)</f>
        <v>250</v>
      </c>
      <c r="K246" s="2">
        <f>K222</f>
        <v>79</v>
      </c>
      <c r="L246" s="2">
        <f t="shared" ref="L246:V246" si="11">L222</f>
        <v>0</v>
      </c>
      <c r="M246" s="2">
        <f t="shared" si="11"/>
        <v>0</v>
      </c>
      <c r="N246" s="2"/>
      <c r="O246" s="2">
        <f t="shared" si="11"/>
        <v>6</v>
      </c>
      <c r="P246" s="2"/>
      <c r="Q246" s="2">
        <f t="shared" si="11"/>
        <v>48</v>
      </c>
      <c r="R246" s="2"/>
      <c r="S246" s="2">
        <f t="shared" si="11"/>
        <v>16</v>
      </c>
      <c r="T246" s="2">
        <f t="shared" si="11"/>
        <v>0</v>
      </c>
      <c r="U246" s="2"/>
      <c r="V246" s="2">
        <f t="shared" si="11"/>
        <v>101</v>
      </c>
    </row>
    <row r="247" spans="5:22" x14ac:dyDescent="0.25">
      <c r="E247" s="48" t="s">
        <v>268</v>
      </c>
      <c r="F247" s="49">
        <f>F246/F245</f>
        <v>0.33738191632928477</v>
      </c>
      <c r="K247" s="49">
        <f t="shared" ref="K247:V247" si="12">K246/K245</f>
        <v>0.71171171171171166</v>
      </c>
      <c r="L247" s="49">
        <f t="shared" si="12"/>
        <v>0</v>
      </c>
      <c r="M247" s="49">
        <f t="shared" si="12"/>
        <v>0</v>
      </c>
      <c r="N247" s="49"/>
      <c r="O247" s="49">
        <f t="shared" si="12"/>
        <v>0.2857142857142857</v>
      </c>
      <c r="P247" s="49"/>
      <c r="Q247" s="49">
        <f t="shared" si="12"/>
        <v>0.59259259259259256</v>
      </c>
      <c r="R247" s="49"/>
      <c r="S247" s="49">
        <f t="shared" si="12"/>
        <v>0.33333333333333331</v>
      </c>
      <c r="T247" s="49">
        <f t="shared" si="12"/>
        <v>0</v>
      </c>
      <c r="U247" s="49"/>
      <c r="V247" s="49">
        <f t="shared" si="12"/>
        <v>0.84166666666666667</v>
      </c>
    </row>
    <row r="249" spans="5:22" ht="30" customHeight="1" x14ac:dyDescent="0.25">
      <c r="E249" s="263" t="s">
        <v>979</v>
      </c>
      <c r="F249" s="263"/>
    </row>
    <row r="250" spans="5:22" x14ac:dyDescent="0.25">
      <c r="E250" s="50" t="s">
        <v>184</v>
      </c>
      <c r="F250" s="51" t="s">
        <v>975</v>
      </c>
      <c r="K250" s="51" t="s">
        <v>975</v>
      </c>
      <c r="L250" s="51" t="s">
        <v>975</v>
      </c>
      <c r="M250" s="51" t="s">
        <v>975</v>
      </c>
      <c r="N250" s="51"/>
      <c r="O250" s="51" t="s">
        <v>975</v>
      </c>
      <c r="P250" s="51"/>
      <c r="Q250" s="51" t="s">
        <v>975</v>
      </c>
      <c r="R250" s="51"/>
      <c r="S250" s="51" t="s">
        <v>975</v>
      </c>
      <c r="T250" s="51" t="s">
        <v>975</v>
      </c>
      <c r="U250" s="51"/>
      <c r="V250" s="51" t="s">
        <v>975</v>
      </c>
    </row>
    <row r="251" spans="5:22" x14ac:dyDescent="0.25">
      <c r="E251" s="48" t="s">
        <v>976</v>
      </c>
      <c r="F251" s="2">
        <f>SUM(K251:V251)</f>
        <v>279</v>
      </c>
      <c r="K251" s="2">
        <f>COUNTIFS($B$3:$B$218,"Mejora",$J$3:$J$218,"X")</f>
        <v>42</v>
      </c>
      <c r="L251" s="2">
        <f t="shared" ref="L251:T251" si="13">COUNTIFS($B$3:$B$218,"Mejora")</f>
        <v>44</v>
      </c>
      <c r="M251" s="2">
        <f t="shared" si="13"/>
        <v>44</v>
      </c>
      <c r="N251" s="2"/>
      <c r="O251" s="2">
        <f>COUNTIFS($B$3:$B$218,"Mejora",$N$3:$N$218,"X")</f>
        <v>9</v>
      </c>
      <c r="P251" s="2"/>
      <c r="Q251" s="2">
        <f>COUNTIFS($B$3:$B$218,"Mejora",$P$3:$P$218,"X")</f>
        <v>31</v>
      </c>
      <c r="R251" s="2"/>
      <c r="S251" s="2">
        <f>COUNTIFS($B$3:$B$218,"Mejora",$R$3:$R$218,"X")</f>
        <v>21</v>
      </c>
      <c r="T251" s="2">
        <f t="shared" si="13"/>
        <v>44</v>
      </c>
      <c r="U251" s="2"/>
      <c r="V251" s="2">
        <f>COUNTIFS($B$3:$B$218,"Mejora",$U$3:$U$218,"X")</f>
        <v>44</v>
      </c>
    </row>
    <row r="252" spans="5:22" x14ac:dyDescent="0.25">
      <c r="E252" s="48" t="s">
        <v>257</v>
      </c>
      <c r="F252" s="2">
        <f>SUM(K252:V252)</f>
        <v>837</v>
      </c>
      <c r="K252" s="2">
        <f t="shared" ref="K252:V252" si="14">K251*$I$3</f>
        <v>126</v>
      </c>
      <c r="L252" s="2">
        <f t="shared" si="14"/>
        <v>132</v>
      </c>
      <c r="M252" s="2">
        <f t="shared" si="14"/>
        <v>132</v>
      </c>
      <c r="N252" s="2"/>
      <c r="O252" s="2">
        <f t="shared" si="14"/>
        <v>27</v>
      </c>
      <c r="P252" s="2"/>
      <c r="Q252" s="2">
        <f t="shared" si="14"/>
        <v>93</v>
      </c>
      <c r="R252" s="2"/>
      <c r="S252" s="2">
        <f t="shared" si="14"/>
        <v>63</v>
      </c>
      <c r="T252" s="2">
        <f t="shared" si="14"/>
        <v>132</v>
      </c>
      <c r="U252" s="2"/>
      <c r="V252" s="2">
        <f t="shared" si="14"/>
        <v>132</v>
      </c>
    </row>
    <row r="253" spans="5:22" x14ac:dyDescent="0.25">
      <c r="E253" s="48" t="s">
        <v>259</v>
      </c>
      <c r="F253" s="2">
        <f>SUM(K253:V253)</f>
        <v>279</v>
      </c>
      <c r="K253" s="2">
        <f>K223</f>
        <v>101</v>
      </c>
      <c r="L253" s="2">
        <f>L223</f>
        <v>0</v>
      </c>
      <c r="M253" s="2">
        <f>M223</f>
        <v>0</v>
      </c>
      <c r="N253" s="2"/>
      <c r="O253" s="2">
        <f t="shared" ref="O253:V253" si="15">O223</f>
        <v>11</v>
      </c>
      <c r="P253" s="2"/>
      <c r="Q253" s="2">
        <f t="shared" si="15"/>
        <v>35</v>
      </c>
      <c r="R253" s="2"/>
      <c r="S253" s="2">
        <f t="shared" si="15"/>
        <v>21</v>
      </c>
      <c r="T253" s="2">
        <f t="shared" si="15"/>
        <v>0</v>
      </c>
      <c r="U253" s="2"/>
      <c r="V253" s="2">
        <f t="shared" si="15"/>
        <v>111</v>
      </c>
    </row>
    <row r="254" spans="5:22" x14ac:dyDescent="0.25">
      <c r="E254" s="48" t="s">
        <v>268</v>
      </c>
      <c r="F254" s="49">
        <f>F253/F252</f>
        <v>0.33333333333333331</v>
      </c>
      <c r="K254" s="49">
        <f t="shared" ref="K254:V254" si="16">K253/K252</f>
        <v>0.80158730158730163</v>
      </c>
      <c r="L254" s="49">
        <f t="shared" si="16"/>
        <v>0</v>
      </c>
      <c r="M254" s="49">
        <f t="shared" si="16"/>
        <v>0</v>
      </c>
      <c r="N254" s="49"/>
      <c r="O254" s="49">
        <f t="shared" si="16"/>
        <v>0.40740740740740738</v>
      </c>
      <c r="P254" s="49"/>
      <c r="Q254" s="49">
        <f t="shared" si="16"/>
        <v>0.37634408602150538</v>
      </c>
      <c r="R254" s="49"/>
      <c r="S254" s="49">
        <f t="shared" si="16"/>
        <v>0.33333333333333331</v>
      </c>
      <c r="T254" s="49">
        <f t="shared" si="16"/>
        <v>0</v>
      </c>
      <c r="U254" s="49"/>
      <c r="V254" s="49">
        <f t="shared" si="16"/>
        <v>0.84090909090909094</v>
      </c>
    </row>
    <row r="256" spans="5:22" ht="45.75" customHeight="1" x14ac:dyDescent="0.25">
      <c r="E256" s="263" t="s">
        <v>980</v>
      </c>
      <c r="F256" s="263"/>
    </row>
    <row r="257" spans="4:22" x14ac:dyDescent="0.25">
      <c r="E257" s="50" t="s">
        <v>184</v>
      </c>
      <c r="F257" s="51" t="s">
        <v>975</v>
      </c>
      <c r="K257" s="51" t="s">
        <v>975</v>
      </c>
      <c r="L257" s="51" t="s">
        <v>975</v>
      </c>
      <c r="M257" s="51" t="s">
        <v>975</v>
      </c>
      <c r="N257" s="51"/>
      <c r="O257" s="51" t="s">
        <v>975</v>
      </c>
      <c r="P257" s="51"/>
      <c r="Q257" s="51" t="s">
        <v>975</v>
      </c>
      <c r="R257" s="51"/>
      <c r="S257" s="51" t="s">
        <v>975</v>
      </c>
      <c r="T257" s="51" t="s">
        <v>975</v>
      </c>
      <c r="U257" s="51"/>
      <c r="V257" s="51" t="s">
        <v>975</v>
      </c>
    </row>
    <row r="258" spans="4:22" x14ac:dyDescent="0.25">
      <c r="E258" s="48" t="s">
        <v>976</v>
      </c>
      <c r="F258" s="2">
        <f>SUM(K258:V258)</f>
        <v>1353</v>
      </c>
      <c r="K258" s="2">
        <f>COUNTIFS($A$3:$A$218,"Proyectos",$J$3:$J$218,"X")</f>
        <v>204</v>
      </c>
      <c r="L258" s="2">
        <f t="shared" ref="L258:T258" si="17">COUNTIFS($A$3:$A$218,"Proyectos")</f>
        <v>215</v>
      </c>
      <c r="M258" s="2">
        <f t="shared" si="17"/>
        <v>215</v>
      </c>
      <c r="N258" s="2"/>
      <c r="O258" s="2">
        <f>COUNTIFS($A$3:$A$218,"Proyectos",$N$3:$N$218,"X")</f>
        <v>43</v>
      </c>
      <c r="P258" s="2"/>
      <c r="Q258" s="2">
        <f>COUNTIFS($A$3:$A$218,"Proyectos",$P$3:$P$218,"X")</f>
        <v>144</v>
      </c>
      <c r="R258" s="2"/>
      <c r="S258" s="2">
        <f>COUNTIFS($A$3:$A$218,"Proyectos",$R$3:$R$218,"X")</f>
        <v>105</v>
      </c>
      <c r="T258" s="2">
        <f t="shared" si="17"/>
        <v>215</v>
      </c>
      <c r="U258" s="2"/>
      <c r="V258" s="2">
        <f>COUNTIFS($A$3:$A$218,"Proyectos",$U$3:$U$218,"X")</f>
        <v>212</v>
      </c>
    </row>
    <row r="259" spans="4:22" x14ac:dyDescent="0.25">
      <c r="E259" s="48" t="s">
        <v>257</v>
      </c>
      <c r="F259" s="2">
        <f>SUM(K259:V259)</f>
        <v>4059</v>
      </c>
      <c r="K259" s="2">
        <f t="shared" ref="K259:V259" si="18">K258*$I$3</f>
        <v>612</v>
      </c>
      <c r="L259" s="2">
        <f t="shared" si="18"/>
        <v>645</v>
      </c>
      <c r="M259" s="2">
        <f t="shared" si="18"/>
        <v>645</v>
      </c>
      <c r="N259" s="2"/>
      <c r="O259" s="2">
        <f t="shared" si="18"/>
        <v>129</v>
      </c>
      <c r="P259" s="2"/>
      <c r="Q259" s="2">
        <f t="shared" si="18"/>
        <v>432</v>
      </c>
      <c r="R259" s="2"/>
      <c r="S259" s="2">
        <f t="shared" si="18"/>
        <v>315</v>
      </c>
      <c r="T259" s="2">
        <f t="shared" si="18"/>
        <v>645</v>
      </c>
      <c r="U259" s="2"/>
      <c r="V259" s="2">
        <f t="shared" si="18"/>
        <v>636</v>
      </c>
    </row>
    <row r="260" spans="4:22" x14ac:dyDescent="0.25">
      <c r="E260" s="48" t="s">
        <v>259</v>
      </c>
      <c r="F260" s="2">
        <f>SUM(K260:V260)</f>
        <v>1452</v>
      </c>
      <c r="K260" s="2">
        <f>SUM(K225)</f>
        <v>428</v>
      </c>
      <c r="L260" s="2">
        <f t="shared" ref="L260:V260" si="19">SUM(L225)</f>
        <v>0</v>
      </c>
      <c r="M260" s="2">
        <f t="shared" si="19"/>
        <v>0</v>
      </c>
      <c r="N260" s="2"/>
      <c r="O260" s="2">
        <f t="shared" si="19"/>
        <v>57</v>
      </c>
      <c r="P260" s="2"/>
      <c r="Q260" s="2">
        <f t="shared" si="19"/>
        <v>262</v>
      </c>
      <c r="R260" s="2"/>
      <c r="S260" s="2">
        <f t="shared" si="19"/>
        <v>158</v>
      </c>
      <c r="T260" s="2">
        <f t="shared" si="19"/>
        <v>0</v>
      </c>
      <c r="U260" s="2"/>
      <c r="V260" s="2">
        <f t="shared" si="19"/>
        <v>547</v>
      </c>
    </row>
    <row r="261" spans="4:22" x14ac:dyDescent="0.25">
      <c r="E261" s="48" t="s">
        <v>268</v>
      </c>
      <c r="F261" s="49">
        <f>F260/F259</f>
        <v>0.35772357723577236</v>
      </c>
      <c r="K261" s="49">
        <f t="shared" ref="K261:V261" si="20">K260/K259</f>
        <v>0.69934640522875813</v>
      </c>
      <c r="L261" s="49">
        <f t="shared" si="20"/>
        <v>0</v>
      </c>
      <c r="M261" s="49">
        <f t="shared" si="20"/>
        <v>0</v>
      </c>
      <c r="N261" s="49"/>
      <c r="O261" s="49">
        <f t="shared" si="20"/>
        <v>0.44186046511627908</v>
      </c>
      <c r="P261" s="49"/>
      <c r="Q261" s="49">
        <f t="shared" si="20"/>
        <v>0.60648148148148151</v>
      </c>
      <c r="R261" s="49"/>
      <c r="S261" s="49">
        <f t="shared" si="20"/>
        <v>0.50158730158730158</v>
      </c>
      <c r="T261" s="49">
        <f t="shared" si="20"/>
        <v>0</v>
      </c>
      <c r="U261" s="49"/>
      <c r="V261" s="49">
        <f t="shared" si="20"/>
        <v>0.86006289308176098</v>
      </c>
    </row>
    <row r="262" spans="4:22" ht="30" x14ac:dyDescent="0.25">
      <c r="E262" s="48" t="s">
        <v>269</v>
      </c>
      <c r="F262" s="49">
        <v>1</v>
      </c>
      <c r="K262" s="49">
        <v>1</v>
      </c>
      <c r="L262" s="49">
        <v>1</v>
      </c>
      <c r="M262" s="49">
        <v>1</v>
      </c>
      <c r="N262" s="49"/>
      <c r="O262" s="49">
        <v>1</v>
      </c>
      <c r="P262" s="49"/>
      <c r="Q262" s="49">
        <v>1</v>
      </c>
      <c r="R262" s="49"/>
      <c r="S262" s="49">
        <v>1</v>
      </c>
      <c r="T262" s="49">
        <v>1</v>
      </c>
      <c r="U262" s="49"/>
      <c r="V262" s="49">
        <v>1</v>
      </c>
    </row>
    <row r="264" spans="4:22" x14ac:dyDescent="0.25">
      <c r="D264" s="263" t="s">
        <v>981</v>
      </c>
      <c r="E264" s="263"/>
      <c r="F264" s="263"/>
      <c r="G264" s="263"/>
      <c r="H264" s="263"/>
      <c r="I264" s="263"/>
      <c r="J264" s="192"/>
    </row>
    <row r="265" spans="4:22" ht="90" customHeight="1" x14ac:dyDescent="0.25">
      <c r="D265" s="50" t="s">
        <v>982</v>
      </c>
      <c r="E265" s="50" t="s">
        <v>385</v>
      </c>
      <c r="F265" s="50" t="s">
        <v>386</v>
      </c>
      <c r="G265" s="50" t="s">
        <v>259</v>
      </c>
      <c r="H265" s="50" t="s">
        <v>387</v>
      </c>
      <c r="I265" s="50" t="s">
        <v>381</v>
      </c>
      <c r="J265" s="193"/>
    </row>
    <row r="266" spans="4:22" ht="14.25" customHeight="1" x14ac:dyDescent="0.25">
      <c r="D266" s="148" t="s">
        <v>260</v>
      </c>
      <c r="E266" s="53">
        <f>F233</f>
        <v>0.37681159420289856</v>
      </c>
      <c r="F266" s="53">
        <v>1</v>
      </c>
      <c r="G266" s="38">
        <f>F232</f>
        <v>494</v>
      </c>
      <c r="H266" s="38">
        <f>F231</f>
        <v>1311</v>
      </c>
      <c r="I266" s="2" t="str">
        <f>IF(AND(E266&gt;=0,E266&lt;=0.17),"Muy baja",IF(AND(E266&gt;0.17,E266&lt;=0.33),"Baja",IF(AND(E266&gt;0.33,E266&lt;=0.5),"Intermedia Baja",IF(AND(E266&gt;0.5,E266&lt;=0.66),"Intermedia alta",IF(AND(E266&gt;0.66,E266&lt;=0.83),"Alta",IF(AND(E266&gt;0.83,E266&lt;=1),"Muy alta"))))))</f>
        <v>Intermedia Baja</v>
      </c>
      <c r="J266" s="31"/>
    </row>
    <row r="267" spans="4:22" x14ac:dyDescent="0.25">
      <c r="D267" s="148" t="s">
        <v>240</v>
      </c>
      <c r="E267" s="52">
        <f>F240</f>
        <v>0.34678194044188282</v>
      </c>
      <c r="F267" s="52">
        <v>1</v>
      </c>
      <c r="G267" s="2">
        <f>F239</f>
        <v>361</v>
      </c>
      <c r="H267" s="2">
        <f>F238</f>
        <v>1041</v>
      </c>
      <c r="I267" s="2" t="str">
        <f>IF(AND(E267&gt;=0,E267&lt;=0.17),"Muy baja",IF(AND(E267&gt;0.17,E267&lt;=0.33),"Baja",IF(AND(E267&gt;0.33,E267&lt;=0.5),"Intermedia Baja",IF(AND(E267&gt;0.5,E267&lt;=0.66),"Intermedia alta",IF(AND(E267&gt;0.66,E267&lt;=0.83),"Alta",IF(AND(E267&gt;0.83,E267&lt;=1),"Muy alta"))))))</f>
        <v>Intermedia Baja</v>
      </c>
      <c r="J267" s="31"/>
    </row>
    <row r="268" spans="4:22" x14ac:dyDescent="0.25">
      <c r="D268" s="148" t="s">
        <v>258</v>
      </c>
      <c r="E268" s="52">
        <f>F247</f>
        <v>0.33738191632928477</v>
      </c>
      <c r="F268" s="52">
        <v>1</v>
      </c>
      <c r="G268" s="2">
        <f>F246</f>
        <v>250</v>
      </c>
      <c r="H268" s="2">
        <f>F245</f>
        <v>741</v>
      </c>
      <c r="I268" s="2" t="str">
        <f>IF(AND(E268&gt;=0,E268&lt;=0.17),"Muy baja",IF(AND(E268&gt;0.17,E268&lt;=0.33),"Baja",IF(AND(E268&gt;0.33,E268&lt;=0.5),"Intermedia Baja",IF(AND(E268&gt;0.5,E268&lt;=0.66),"Intermedia alta",IF(AND(E268&gt;0.66,E268&lt;=0.83),"Alta",IF(AND(E268&gt;0.83,E268&lt;=1),"Muy alta"))))))</f>
        <v>Intermedia Baja</v>
      </c>
      <c r="J268" s="31"/>
    </row>
    <row r="269" spans="4:22" x14ac:dyDescent="0.25">
      <c r="D269" s="148" t="s">
        <v>263</v>
      </c>
      <c r="E269" s="52">
        <f>F254</f>
        <v>0.33333333333333331</v>
      </c>
      <c r="F269" s="52">
        <v>1</v>
      </c>
      <c r="G269" s="2">
        <f>F253</f>
        <v>279</v>
      </c>
      <c r="H269" s="2">
        <f>F252</f>
        <v>837</v>
      </c>
      <c r="I269" s="2" t="str">
        <f>IF(AND(E269&gt;=0,E269&lt;=0.17),"Muy baja",IF(AND(E269&gt;0.17,E269&lt;=0.33),"Baja",IF(AND(E269&gt;0.33,E269&lt;=0.5),"Intermedia Baja",IF(AND(E269&gt;0.5,E269&lt;=0.66),"Intermedia alta",IF(AND(E269&gt;0.66,E269&lt;=0.83),"Alta",IF(AND(E269&gt;0.83,E269&lt;=1),"Muy alta"))))))</f>
        <v>Intermedia Baja</v>
      </c>
      <c r="J269" s="31"/>
    </row>
    <row r="273" spans="2:10" x14ac:dyDescent="0.25">
      <c r="E273" s="263" t="s">
        <v>983</v>
      </c>
      <c r="F273" s="263"/>
      <c r="G273" s="263"/>
      <c r="H273" s="263"/>
    </row>
    <row r="274" spans="2:10" ht="48" customHeight="1" x14ac:dyDescent="0.25">
      <c r="E274" s="50" t="s">
        <v>984</v>
      </c>
      <c r="F274" s="50" t="s">
        <v>985</v>
      </c>
      <c r="G274" s="50" t="s">
        <v>986</v>
      </c>
      <c r="H274" s="50" t="s">
        <v>987</v>
      </c>
    </row>
    <row r="275" spans="2:10" x14ac:dyDescent="0.25">
      <c r="E275" s="269" t="s">
        <v>988</v>
      </c>
      <c r="F275" s="270" t="s">
        <v>2</v>
      </c>
      <c r="G275" s="2" t="s">
        <v>260</v>
      </c>
      <c r="H275" s="269" t="s">
        <v>989</v>
      </c>
    </row>
    <row r="276" spans="2:10" x14ac:dyDescent="0.25">
      <c r="E276" s="269"/>
      <c r="F276" s="270"/>
      <c r="G276" s="2" t="s">
        <v>240</v>
      </c>
      <c r="H276" s="269"/>
    </row>
    <row r="277" spans="2:10" x14ac:dyDescent="0.25">
      <c r="E277" s="269"/>
      <c r="F277" s="270"/>
      <c r="G277" s="2" t="s">
        <v>258</v>
      </c>
      <c r="H277" s="269"/>
    </row>
    <row r="278" spans="2:10" x14ac:dyDescent="0.25">
      <c r="E278" s="269"/>
      <c r="F278" s="270"/>
      <c r="G278" s="2" t="s">
        <v>263</v>
      </c>
      <c r="H278" s="269"/>
    </row>
    <row r="281" spans="2:10" ht="30" customHeight="1" x14ac:dyDescent="0.25">
      <c r="B281"/>
      <c r="C281" s="268" t="s">
        <v>383</v>
      </c>
      <c r="D281" s="268"/>
      <c r="E281" s="268"/>
      <c r="F281" s="268"/>
      <c r="G281" s="268"/>
      <c r="H281" s="268"/>
      <c r="I281" s="268"/>
      <c r="J281" s="194"/>
    </row>
    <row r="282" spans="2:10" x14ac:dyDescent="0.25">
      <c r="C282" s="263" t="s">
        <v>384</v>
      </c>
      <c r="D282" s="263"/>
      <c r="E282" s="263"/>
      <c r="F282" s="263"/>
      <c r="G282" s="263"/>
      <c r="H282" s="263"/>
      <c r="I282" s="263"/>
      <c r="J282"/>
    </row>
    <row r="283" spans="2:10" ht="90" x14ac:dyDescent="0.25">
      <c r="C283" s="50" t="s">
        <v>242</v>
      </c>
      <c r="D283" s="50" t="s">
        <v>376</v>
      </c>
      <c r="E283" s="50" t="s">
        <v>385</v>
      </c>
      <c r="F283" s="50" t="s">
        <v>386</v>
      </c>
      <c r="G283" s="50" t="s">
        <v>259</v>
      </c>
      <c r="H283" s="50" t="s">
        <v>387</v>
      </c>
      <c r="I283" s="50" t="s">
        <v>381</v>
      </c>
      <c r="J283" s="154" t="s">
        <v>990</v>
      </c>
    </row>
    <row r="284" spans="2:10" x14ac:dyDescent="0.25">
      <c r="C284" s="265" t="s">
        <v>261</v>
      </c>
      <c r="D284" s="181" t="s">
        <v>260</v>
      </c>
      <c r="E284" s="202">
        <f>G284/H284</f>
        <v>0.21035598705501618</v>
      </c>
      <c r="F284" s="202">
        <v>1</v>
      </c>
      <c r="G284" s="181">
        <f>K220+L220+M220</f>
        <v>130</v>
      </c>
      <c r="H284" s="181">
        <f>K231+L231+M231</f>
        <v>618</v>
      </c>
      <c r="I284" s="162" t="str">
        <f>IF(AND(E284&gt;=0,E284&lt;=0.17),"Muy baja",IF(AND(E284&gt;0.17,E284&lt;=0.33),"Baja",IF(AND(E284&gt;0.33,E284&lt;=0.5),"Intermedia Baja",IF(AND(E284&gt;0.5,E284&lt;=0.66),"Intermedia alta",IF(AND(E284&gt;0.66,E284&lt;=0.83),"Alta",IF(AND(E284&gt;0.83,E284&lt;=1),"Muy alta"))))))</f>
        <v>Baja</v>
      </c>
      <c r="J284" t="s">
        <v>261</v>
      </c>
    </row>
    <row r="285" spans="2:10" x14ac:dyDescent="0.25">
      <c r="C285" s="265"/>
      <c r="D285" s="181" t="s">
        <v>240</v>
      </c>
      <c r="E285" s="202">
        <f t="shared" ref="E285:E313" si="21">G285/H285</f>
        <v>0.20449897750511248</v>
      </c>
      <c r="F285" s="203">
        <v>1</v>
      </c>
      <c r="G285" s="162">
        <f>K221+L221+M221</f>
        <v>100</v>
      </c>
      <c r="H285" s="181">
        <f>K238+L238+M238</f>
        <v>489</v>
      </c>
      <c r="I285" s="162" t="str">
        <f t="shared" ref="I285:I288" si="22">IF(AND(E285&gt;=0,E285&lt;=0.17),"Muy baja",IF(AND(E285&gt;0.17,E285&lt;=0.33),"Baja",IF(AND(E285&gt;0.33,E285&lt;=0.5),"Intermedia Baja",IF(AND(E285&gt;0.5,E285&lt;=0.66),"Intermedia alta",IF(AND(E285&gt;0.66,E285&lt;=0.83),"Alta",IF(AND(E285&gt;0.83,E285&lt;=1),"Muy alta"))))))</f>
        <v>Baja</v>
      </c>
      <c r="J285" t="s">
        <v>261</v>
      </c>
    </row>
    <row r="286" spans="2:10" x14ac:dyDescent="0.25">
      <c r="C286" s="265"/>
      <c r="D286" s="181" t="s">
        <v>258</v>
      </c>
      <c r="E286" s="202">
        <f t="shared" si="21"/>
        <v>0.22507122507122507</v>
      </c>
      <c r="F286" s="203">
        <v>1</v>
      </c>
      <c r="G286" s="162">
        <f>K222+L222+M222</f>
        <v>79</v>
      </c>
      <c r="H286" s="181">
        <f>K245+L245+M245</f>
        <v>351</v>
      </c>
      <c r="I286" s="162" t="str">
        <f t="shared" si="22"/>
        <v>Baja</v>
      </c>
      <c r="J286" t="s">
        <v>261</v>
      </c>
    </row>
    <row r="287" spans="2:10" x14ac:dyDescent="0.25">
      <c r="C287" s="265"/>
      <c r="D287" s="181" t="s">
        <v>263</v>
      </c>
      <c r="E287" s="202">
        <f t="shared" si="21"/>
        <v>0.258974358974359</v>
      </c>
      <c r="F287" s="203">
        <v>1</v>
      </c>
      <c r="G287" s="162">
        <f>K223+L223+M223</f>
        <v>101</v>
      </c>
      <c r="H287" s="181">
        <f>K252+L252+M252</f>
        <v>390</v>
      </c>
      <c r="I287" s="162" t="str">
        <f t="shared" si="22"/>
        <v>Baja</v>
      </c>
      <c r="J287" t="s">
        <v>261</v>
      </c>
    </row>
    <row r="288" spans="2:10" x14ac:dyDescent="0.25">
      <c r="C288" s="265"/>
      <c r="D288" s="181" t="s">
        <v>389</v>
      </c>
      <c r="E288" s="202">
        <f t="shared" si="21"/>
        <v>0.22502628811777076</v>
      </c>
      <c r="F288" s="203">
        <v>1</v>
      </c>
      <c r="G288" s="162">
        <f>K225+L225+M225</f>
        <v>428</v>
      </c>
      <c r="H288" s="162">
        <f>K259+L259+M259</f>
        <v>1902</v>
      </c>
      <c r="I288" s="162" t="str">
        <f t="shared" si="22"/>
        <v>Baja</v>
      </c>
      <c r="J288" t="s">
        <v>261</v>
      </c>
    </row>
    <row r="289" spans="3:10" x14ac:dyDescent="0.25">
      <c r="C289" s="266" t="s">
        <v>267</v>
      </c>
      <c r="D289" s="83" t="s">
        <v>260</v>
      </c>
      <c r="E289" s="199">
        <f t="shared" si="21"/>
        <v>0.60416666666666663</v>
      </c>
      <c r="F289" s="199">
        <v>1</v>
      </c>
      <c r="G289" s="83">
        <f>O220</f>
        <v>29</v>
      </c>
      <c r="H289" s="83">
        <f>O231</f>
        <v>48</v>
      </c>
      <c r="I289" s="200" t="str">
        <f>IF(AND(E289&gt;=0,E289&lt;=0.17),"Muy baja",IF(AND(E289&gt;0.17,E289&lt;=0.33),"Baja",IF(AND(E289&gt;0.33,E289&lt;=0.5),"Intermedia Baja",IF(AND(E289&gt;0.5,E289&lt;=0.66),"Intermedia alta",IF(AND(E289&gt;0.66,E289&lt;=0.83),"Alta",IF(AND(E289&gt;0.83,E289&lt;=1),"Muy alta"))))))</f>
        <v>Intermedia alta</v>
      </c>
      <c r="J289" t="s">
        <v>267</v>
      </c>
    </row>
    <row r="290" spans="3:10" x14ac:dyDescent="0.25">
      <c r="C290" s="266"/>
      <c r="D290" s="83" t="s">
        <v>240</v>
      </c>
      <c r="E290" s="199">
        <f t="shared" si="21"/>
        <v>0.16666666666666666</v>
      </c>
      <c r="F290" s="201">
        <v>1</v>
      </c>
      <c r="G290" s="83">
        <f>O221</f>
        <v>4</v>
      </c>
      <c r="H290" s="83">
        <f>O238</f>
        <v>24</v>
      </c>
      <c r="I290" s="200" t="str">
        <f t="shared" ref="I290:I293" si="23">IF(AND(E290&gt;=0,E290&lt;=0.17),"Muy baja",IF(AND(E290&gt;0.17,E290&lt;=0.33),"Baja",IF(AND(E290&gt;0.33,E290&lt;=0.5),"Intermedia Baja",IF(AND(E290&gt;0.5,E290&lt;=0.66),"Intermedia alta",IF(AND(E290&gt;0.66,E290&lt;=0.83),"Alta",IF(AND(E290&gt;0.83,E290&lt;=1),"Muy alta"))))))</f>
        <v>Muy baja</v>
      </c>
      <c r="J290" t="s">
        <v>267</v>
      </c>
    </row>
    <row r="291" spans="3:10" x14ac:dyDescent="0.25">
      <c r="C291" s="266"/>
      <c r="D291" s="83" t="s">
        <v>258</v>
      </c>
      <c r="E291" s="199">
        <f t="shared" si="21"/>
        <v>0.2857142857142857</v>
      </c>
      <c r="F291" s="201">
        <v>1</v>
      </c>
      <c r="G291" s="83">
        <f>O222</f>
        <v>6</v>
      </c>
      <c r="H291" s="83">
        <f>O245</f>
        <v>21</v>
      </c>
      <c r="I291" s="200" t="str">
        <f t="shared" si="23"/>
        <v>Baja</v>
      </c>
      <c r="J291" t="s">
        <v>267</v>
      </c>
    </row>
    <row r="292" spans="3:10" x14ac:dyDescent="0.25">
      <c r="C292" s="266"/>
      <c r="D292" s="83" t="s">
        <v>263</v>
      </c>
      <c r="E292" s="199">
        <f t="shared" si="21"/>
        <v>0.40740740740740738</v>
      </c>
      <c r="F292" s="201">
        <v>1</v>
      </c>
      <c r="G292" s="83">
        <f>O223</f>
        <v>11</v>
      </c>
      <c r="H292" s="83">
        <f>O252</f>
        <v>27</v>
      </c>
      <c r="I292" s="200" t="str">
        <f t="shared" si="23"/>
        <v>Intermedia Baja</v>
      </c>
      <c r="J292" t="s">
        <v>267</v>
      </c>
    </row>
    <row r="293" spans="3:10" x14ac:dyDescent="0.25">
      <c r="C293" s="266"/>
      <c r="D293" s="83" t="s">
        <v>389</v>
      </c>
      <c r="E293" s="199">
        <f t="shared" si="21"/>
        <v>0.44186046511627908</v>
      </c>
      <c r="F293" s="201">
        <v>1</v>
      </c>
      <c r="G293" s="200">
        <f>O225</f>
        <v>57</v>
      </c>
      <c r="H293" s="83">
        <f>O259</f>
        <v>129</v>
      </c>
      <c r="I293" s="200" t="str">
        <f t="shared" si="23"/>
        <v>Intermedia Baja</v>
      </c>
      <c r="J293" t="s">
        <v>267</v>
      </c>
    </row>
    <row r="294" spans="3:10" x14ac:dyDescent="0.25">
      <c r="C294" s="267" t="s">
        <v>265</v>
      </c>
      <c r="D294" s="195" t="s">
        <v>260</v>
      </c>
      <c r="E294" s="196">
        <f t="shared" si="21"/>
        <v>0.7407407407407407</v>
      </c>
      <c r="F294" s="196">
        <v>1</v>
      </c>
      <c r="G294" s="195">
        <f>Q220</f>
        <v>100</v>
      </c>
      <c r="H294" s="195">
        <f>Q231</f>
        <v>135</v>
      </c>
      <c r="I294" s="197" t="str">
        <f>IF(AND(E294&gt;=0,E294&lt;=0.17),"Muy baja",IF(AND(E294&gt;0.17,E294&lt;=0.33),"Baja",IF(AND(E294&gt;0.33,E294&lt;=0.5),"Intermedia Baja",IF(AND(E294&gt;0.5,E294&lt;=0.66),"Intermedia alta",IF(AND(E294&gt;0.66,E294&lt;=0.83),"Alta",IF(AND(E294&gt;0.83,E294&lt;=1),"Muy alta"))))))</f>
        <v>Alta</v>
      </c>
      <c r="J294" t="s">
        <v>265</v>
      </c>
    </row>
    <row r="295" spans="3:10" x14ac:dyDescent="0.25">
      <c r="C295" s="267"/>
      <c r="D295" s="195" t="s">
        <v>240</v>
      </c>
      <c r="E295" s="196">
        <f t="shared" si="21"/>
        <v>0.60185185185185186</v>
      </c>
      <c r="F295" s="198">
        <v>1</v>
      </c>
      <c r="G295" s="195">
        <f t="shared" ref="G295:G297" si="24">Q221</f>
        <v>65</v>
      </c>
      <c r="H295" s="195">
        <f>Q238</f>
        <v>108</v>
      </c>
      <c r="I295" s="197" t="str">
        <f t="shared" ref="I295:I298" si="25">IF(AND(E295&gt;=0,E295&lt;=0.17),"Muy baja",IF(AND(E295&gt;0.17,E295&lt;=0.33),"Baja",IF(AND(E295&gt;0.33,E295&lt;=0.5),"Intermedia Baja",IF(AND(E295&gt;0.5,E295&lt;=0.66),"Intermedia alta",IF(AND(E295&gt;0.66,E295&lt;=0.83),"Alta",IF(AND(E295&gt;0.83,E295&lt;=1),"Muy alta"))))))</f>
        <v>Intermedia alta</v>
      </c>
      <c r="J295" t="s">
        <v>265</v>
      </c>
    </row>
    <row r="296" spans="3:10" x14ac:dyDescent="0.25">
      <c r="C296" s="267"/>
      <c r="D296" s="195" t="s">
        <v>258</v>
      </c>
      <c r="E296" s="196">
        <f t="shared" si="21"/>
        <v>0.59259259259259256</v>
      </c>
      <c r="F296" s="198">
        <v>1</v>
      </c>
      <c r="G296" s="195">
        <f t="shared" si="24"/>
        <v>48</v>
      </c>
      <c r="H296" s="195">
        <f>Q245</f>
        <v>81</v>
      </c>
      <c r="I296" s="197" t="str">
        <f t="shared" si="25"/>
        <v>Intermedia alta</v>
      </c>
      <c r="J296" t="s">
        <v>265</v>
      </c>
    </row>
    <row r="297" spans="3:10" x14ac:dyDescent="0.25">
      <c r="C297" s="267"/>
      <c r="D297" s="195" t="s">
        <v>263</v>
      </c>
      <c r="E297" s="196">
        <f t="shared" si="21"/>
        <v>0.37634408602150538</v>
      </c>
      <c r="F297" s="198">
        <v>1</v>
      </c>
      <c r="G297" s="195">
        <f t="shared" si="24"/>
        <v>35</v>
      </c>
      <c r="H297" s="195">
        <f>Q252</f>
        <v>93</v>
      </c>
      <c r="I297" s="197" t="str">
        <f t="shared" si="25"/>
        <v>Intermedia Baja</v>
      </c>
      <c r="J297" t="s">
        <v>265</v>
      </c>
    </row>
    <row r="298" spans="3:10" x14ac:dyDescent="0.25">
      <c r="C298" s="267"/>
      <c r="D298" s="195" t="s">
        <v>389</v>
      </c>
      <c r="E298" s="196">
        <f t="shared" si="21"/>
        <v>0.60648148148148151</v>
      </c>
      <c r="F298" s="198">
        <v>1</v>
      </c>
      <c r="G298" s="197">
        <f>Q225</f>
        <v>262</v>
      </c>
      <c r="H298" s="195">
        <f>Q259</f>
        <v>432</v>
      </c>
      <c r="I298" s="197" t="str">
        <f t="shared" si="25"/>
        <v>Intermedia alta</v>
      </c>
      <c r="J298" t="s">
        <v>265</v>
      </c>
    </row>
    <row r="299" spans="3:10" x14ac:dyDescent="0.25">
      <c r="C299" s="266" t="s">
        <v>266</v>
      </c>
      <c r="D299" s="83" t="s">
        <v>260</v>
      </c>
      <c r="E299" s="199">
        <f t="shared" si="21"/>
        <v>0.60606060606060608</v>
      </c>
      <c r="F299" s="199">
        <v>1</v>
      </c>
      <c r="G299" s="83">
        <f>S220</f>
        <v>60</v>
      </c>
      <c r="H299" s="83">
        <f>S231</f>
        <v>99</v>
      </c>
      <c r="I299" s="200" t="str">
        <f>IF(AND(E299&gt;=0,E299&lt;=0.17),"Muy baja",IF(AND(E299&gt;0.17,E299&lt;=0.33),"Baja",IF(AND(E299&gt;0.33,E299&lt;=0.5),"Intermedia Baja",IF(AND(E299&gt;0.5,E299&lt;=0.66),"Intermedia alta",IF(AND(E299&gt;0.66,E299&lt;=0.83),"Alta",IF(AND(E299&gt;0.83,E299&lt;=1),"Muy alta"))))))</f>
        <v>Intermedia alta</v>
      </c>
      <c r="J299" t="s">
        <v>266</v>
      </c>
    </row>
    <row r="300" spans="3:10" x14ac:dyDescent="0.25">
      <c r="C300" s="266"/>
      <c r="D300" s="83" t="s">
        <v>240</v>
      </c>
      <c r="E300" s="199">
        <f t="shared" si="21"/>
        <v>0.55555555555555558</v>
      </c>
      <c r="F300" s="201">
        <v>1</v>
      </c>
      <c r="G300" s="83">
        <f>S221</f>
        <v>50</v>
      </c>
      <c r="H300" s="83">
        <f>S238</f>
        <v>90</v>
      </c>
      <c r="I300" s="200" t="str">
        <f t="shared" ref="I300:I303" si="26">IF(AND(E300&gt;=0,E300&lt;=0.17),"Muy baja",IF(AND(E300&gt;0.17,E300&lt;=0.33),"Baja",IF(AND(E300&gt;0.33,E300&lt;=0.5),"Intermedia Baja",IF(AND(E300&gt;0.5,E300&lt;=0.66),"Intermedia alta",IF(AND(E300&gt;0.66,E300&lt;=0.83),"Alta",IF(AND(E300&gt;0.83,E300&lt;=1),"Muy alta"))))))</f>
        <v>Intermedia alta</v>
      </c>
      <c r="J300" t="s">
        <v>266</v>
      </c>
    </row>
    <row r="301" spans="3:10" x14ac:dyDescent="0.25">
      <c r="C301" s="266"/>
      <c r="D301" s="83" t="s">
        <v>258</v>
      </c>
      <c r="E301" s="199">
        <f t="shared" si="21"/>
        <v>0.33333333333333331</v>
      </c>
      <c r="F301" s="201">
        <v>1</v>
      </c>
      <c r="G301" s="83">
        <f>S222</f>
        <v>16</v>
      </c>
      <c r="H301" s="83">
        <f>S245</f>
        <v>48</v>
      </c>
      <c r="I301" s="200" t="str">
        <f t="shared" si="26"/>
        <v>Intermedia Baja</v>
      </c>
      <c r="J301" t="s">
        <v>266</v>
      </c>
    </row>
    <row r="302" spans="3:10" x14ac:dyDescent="0.25">
      <c r="C302" s="266"/>
      <c r="D302" s="83" t="s">
        <v>263</v>
      </c>
      <c r="E302" s="199">
        <f t="shared" si="21"/>
        <v>0.33333333333333331</v>
      </c>
      <c r="F302" s="201">
        <v>1</v>
      </c>
      <c r="G302" s="83">
        <f>S223</f>
        <v>21</v>
      </c>
      <c r="H302" s="83">
        <f>S252</f>
        <v>63</v>
      </c>
      <c r="I302" s="200" t="str">
        <f t="shared" si="26"/>
        <v>Intermedia Baja</v>
      </c>
      <c r="J302" t="s">
        <v>266</v>
      </c>
    </row>
    <row r="303" spans="3:10" x14ac:dyDescent="0.25">
      <c r="C303" s="266"/>
      <c r="D303" s="83" t="s">
        <v>389</v>
      </c>
      <c r="E303" s="199">
        <f t="shared" si="21"/>
        <v>0.50158730158730158</v>
      </c>
      <c r="F303" s="201">
        <v>1</v>
      </c>
      <c r="G303" s="200">
        <f>S225</f>
        <v>158</v>
      </c>
      <c r="H303" s="83">
        <f>S259</f>
        <v>315</v>
      </c>
      <c r="I303" s="200" t="str">
        <f t="shared" si="26"/>
        <v>Intermedia alta</v>
      </c>
      <c r="J303" t="s">
        <v>266</v>
      </c>
    </row>
    <row r="304" spans="3:10" x14ac:dyDescent="0.25">
      <c r="C304" s="265" t="s">
        <v>264</v>
      </c>
      <c r="D304" s="181" t="s">
        <v>260</v>
      </c>
      <c r="E304" s="202">
        <f t="shared" si="21"/>
        <v>0</v>
      </c>
      <c r="F304" s="202">
        <v>1</v>
      </c>
      <c r="G304" s="181">
        <f>T220</f>
        <v>0</v>
      </c>
      <c r="H304" s="181">
        <f>T231</f>
        <v>210</v>
      </c>
      <c r="I304" s="162" t="str">
        <f>IF(AND(E304&gt;=0,E304&lt;=0.17),"Muy baja",IF(AND(E304&gt;0.17,E304&lt;=0.33),"Baja",IF(AND(E304&gt;0.33,E304&lt;=0.5),"Intermedia Baja",IF(AND(E304&gt;0.5,E304&lt;=0.66),"Intermedia alta",IF(AND(E304&gt;0.66,E304&lt;=0.83),"Alta",IF(AND(E304&gt;0.83,E304&lt;=1),"Muy alta"))))))</f>
        <v>Muy baja</v>
      </c>
      <c r="J304" t="str">
        <f>C304</f>
        <v>Líder de adquisiciones / compras</v>
      </c>
    </row>
    <row r="305" spans="3:10" x14ac:dyDescent="0.25">
      <c r="C305" s="265"/>
      <c r="D305" s="181" t="s">
        <v>240</v>
      </c>
      <c r="E305" s="202">
        <f t="shared" si="21"/>
        <v>0</v>
      </c>
      <c r="F305" s="203">
        <v>1</v>
      </c>
      <c r="G305" s="181">
        <f>T221</f>
        <v>0</v>
      </c>
      <c r="H305" s="181">
        <f>T238</f>
        <v>165</v>
      </c>
      <c r="I305" s="162" t="str">
        <f t="shared" ref="I305:I308" si="27">IF(AND(E305&gt;=0,E305&lt;=0.17),"Muy baja",IF(AND(E305&gt;0.17,E305&lt;=0.33),"Baja",IF(AND(E305&gt;0.33,E305&lt;=0.5),"Intermedia Baja",IF(AND(E305&gt;0.5,E305&lt;=0.66),"Intermedia alta",IF(AND(E305&gt;0.66,E305&lt;=0.83),"Alta",IF(AND(E305&gt;0.83,E305&lt;=1),"Muy alta"))))))</f>
        <v>Muy baja</v>
      </c>
      <c r="J305" t="str">
        <f>J304</f>
        <v>Líder de adquisiciones / compras</v>
      </c>
    </row>
    <row r="306" spans="3:10" x14ac:dyDescent="0.25">
      <c r="C306" s="265"/>
      <c r="D306" s="181" t="s">
        <v>258</v>
      </c>
      <c r="E306" s="202">
        <f t="shared" si="21"/>
        <v>0</v>
      </c>
      <c r="F306" s="203">
        <v>1</v>
      </c>
      <c r="G306" s="181">
        <f>T222</f>
        <v>0</v>
      </c>
      <c r="H306" s="181">
        <f>T245</f>
        <v>120</v>
      </c>
      <c r="I306" s="162" t="str">
        <f t="shared" si="27"/>
        <v>Muy baja</v>
      </c>
      <c r="J306" t="str">
        <f t="shared" ref="J306:J308" si="28">J305</f>
        <v>Líder de adquisiciones / compras</v>
      </c>
    </row>
    <row r="307" spans="3:10" x14ac:dyDescent="0.25">
      <c r="C307" s="265"/>
      <c r="D307" s="181" t="s">
        <v>263</v>
      </c>
      <c r="E307" s="202">
        <f t="shared" si="21"/>
        <v>0</v>
      </c>
      <c r="F307" s="203">
        <v>1</v>
      </c>
      <c r="G307" s="181">
        <f>T223</f>
        <v>0</v>
      </c>
      <c r="H307" s="181">
        <f>T252</f>
        <v>132</v>
      </c>
      <c r="I307" s="162" t="str">
        <f t="shared" si="27"/>
        <v>Muy baja</v>
      </c>
      <c r="J307" t="str">
        <f t="shared" si="28"/>
        <v>Líder de adquisiciones / compras</v>
      </c>
    </row>
    <row r="308" spans="3:10" x14ac:dyDescent="0.25">
      <c r="C308" s="265"/>
      <c r="D308" s="181" t="s">
        <v>389</v>
      </c>
      <c r="E308" s="202">
        <f t="shared" si="21"/>
        <v>0</v>
      </c>
      <c r="F308" s="203">
        <v>1</v>
      </c>
      <c r="G308" s="162">
        <f>T225</f>
        <v>0</v>
      </c>
      <c r="H308" s="181">
        <f>T259</f>
        <v>645</v>
      </c>
      <c r="I308" s="162" t="str">
        <f t="shared" si="27"/>
        <v>Muy baja</v>
      </c>
      <c r="J308" t="str">
        <f t="shared" si="28"/>
        <v>Líder de adquisiciones / compras</v>
      </c>
    </row>
    <row r="309" spans="3:10" x14ac:dyDescent="0.25">
      <c r="C309" s="266" t="s">
        <v>262</v>
      </c>
      <c r="D309" s="83" t="s">
        <v>260</v>
      </c>
      <c r="E309" s="199">
        <f t="shared" si="21"/>
        <v>0.87064676616915426</v>
      </c>
      <c r="F309" s="199">
        <v>1</v>
      </c>
      <c r="G309" s="83">
        <f>V220</f>
        <v>175</v>
      </c>
      <c r="H309" s="83">
        <f>V231</f>
        <v>201</v>
      </c>
      <c r="I309" s="200" t="str">
        <f>IF(AND(E309&gt;=0,E309&lt;=0.17),"Muy baja",IF(AND(E309&gt;0.17,E309&lt;=0.33),"Baja",IF(AND(E309&gt;0.33,E309&lt;=0.5),"Intermedia Baja",IF(AND(E309&gt;0.5,E309&lt;=0.66),"Intermedia alta",IF(AND(E309&gt;0.66,E309&lt;=0.83),"Alta",IF(AND(E309&gt;0.83,E309&lt;=1),"Muy alta"))))))</f>
        <v>Muy alta</v>
      </c>
      <c r="J309" t="str">
        <f>C309</f>
        <v>Gerente de la PMO</v>
      </c>
    </row>
    <row r="310" spans="3:10" x14ac:dyDescent="0.25">
      <c r="C310" s="266"/>
      <c r="D310" s="83" t="s">
        <v>240</v>
      </c>
      <c r="E310" s="199">
        <f t="shared" si="21"/>
        <v>0.8606060606060606</v>
      </c>
      <c r="F310" s="201">
        <v>1</v>
      </c>
      <c r="G310" s="83">
        <f>V221</f>
        <v>142</v>
      </c>
      <c r="H310" s="83">
        <f>V238</f>
        <v>165</v>
      </c>
      <c r="I310" s="200" t="str">
        <f t="shared" ref="I310:I313" si="29">IF(AND(E310&gt;=0,E310&lt;=0.17),"Muy baja",IF(AND(E310&gt;0.17,E310&lt;=0.33),"Baja",IF(AND(E310&gt;0.33,E310&lt;=0.5),"Intermedia Baja",IF(AND(E310&gt;0.5,E310&lt;=0.66),"Intermedia alta",IF(AND(E310&gt;0.66,E310&lt;=0.83),"Alta",IF(AND(E310&gt;0.83,E310&lt;=1),"Muy alta"))))))</f>
        <v>Muy alta</v>
      </c>
      <c r="J310" t="str">
        <f>J309</f>
        <v>Gerente de la PMO</v>
      </c>
    </row>
    <row r="311" spans="3:10" x14ac:dyDescent="0.25">
      <c r="C311" s="266"/>
      <c r="D311" s="83" t="s">
        <v>258</v>
      </c>
      <c r="E311" s="199">
        <f t="shared" si="21"/>
        <v>0.84166666666666667</v>
      </c>
      <c r="F311" s="201">
        <v>1</v>
      </c>
      <c r="G311" s="83">
        <f>V222</f>
        <v>101</v>
      </c>
      <c r="H311" s="83">
        <f>V245</f>
        <v>120</v>
      </c>
      <c r="I311" s="200" t="str">
        <f t="shared" si="29"/>
        <v>Muy alta</v>
      </c>
      <c r="J311" t="str">
        <f t="shared" ref="J311:J313" si="30">J310</f>
        <v>Gerente de la PMO</v>
      </c>
    </row>
    <row r="312" spans="3:10" x14ac:dyDescent="0.25">
      <c r="C312" s="266"/>
      <c r="D312" s="83" t="s">
        <v>263</v>
      </c>
      <c r="E312" s="199">
        <f t="shared" si="21"/>
        <v>0.84090909090909094</v>
      </c>
      <c r="F312" s="201">
        <v>1</v>
      </c>
      <c r="G312" s="83">
        <f>V223</f>
        <v>111</v>
      </c>
      <c r="H312" s="83">
        <f>V252</f>
        <v>132</v>
      </c>
      <c r="I312" s="200" t="str">
        <f t="shared" si="29"/>
        <v>Muy alta</v>
      </c>
      <c r="J312" t="str">
        <f t="shared" si="30"/>
        <v>Gerente de la PMO</v>
      </c>
    </row>
    <row r="313" spans="3:10" x14ac:dyDescent="0.25">
      <c r="C313" s="266"/>
      <c r="D313" s="83" t="s">
        <v>389</v>
      </c>
      <c r="E313" s="199">
        <f t="shared" si="21"/>
        <v>0.86006289308176098</v>
      </c>
      <c r="F313" s="201">
        <v>1</v>
      </c>
      <c r="G313" s="200">
        <f>V225</f>
        <v>547</v>
      </c>
      <c r="H313" s="83">
        <f>V259</f>
        <v>636</v>
      </c>
      <c r="I313" s="200" t="str">
        <f t="shared" si="29"/>
        <v>Muy alta</v>
      </c>
      <c r="J313" t="str">
        <f t="shared" si="30"/>
        <v>Gerente de la PMO</v>
      </c>
    </row>
  </sheetData>
  <autoFilter ref="A3:X218" xr:uid="{00000000-0009-0000-0000-000007000000}"/>
  <mergeCells count="25">
    <mergeCell ref="X4:X5"/>
    <mergeCell ref="C304:C308"/>
    <mergeCell ref="C309:C313"/>
    <mergeCell ref="C282:I282"/>
    <mergeCell ref="C284:C288"/>
    <mergeCell ref="C289:C293"/>
    <mergeCell ref="C294:C298"/>
    <mergeCell ref="C299:C303"/>
    <mergeCell ref="C281:I281"/>
    <mergeCell ref="E256:F256"/>
    <mergeCell ref="D264:I264"/>
    <mergeCell ref="E273:H273"/>
    <mergeCell ref="E275:E278"/>
    <mergeCell ref="F275:F278"/>
    <mergeCell ref="H275:H278"/>
    <mergeCell ref="A2:E2"/>
    <mergeCell ref="E228:F228"/>
    <mergeCell ref="E235:F235"/>
    <mergeCell ref="E242:F242"/>
    <mergeCell ref="E249:F249"/>
    <mergeCell ref="N2:O2"/>
    <mergeCell ref="P2:Q2"/>
    <mergeCell ref="R2:S2"/>
    <mergeCell ref="J2:K2"/>
    <mergeCell ref="U2:V2"/>
  </mergeCells>
  <pageMargins left="0.7" right="0.7" top="0.75" bottom="0.75" header="0.3" footer="0.3"/>
  <pageSetup scale="36" fitToHeight="0"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0" tint="-0.34998626667073579"/>
  </sheetPr>
  <dimension ref="B1:B43"/>
  <sheetViews>
    <sheetView topLeftCell="A2" workbookViewId="0">
      <selection activeCell="B2" sqref="B2:B43"/>
    </sheetView>
  </sheetViews>
  <sheetFormatPr baseColWidth="10" defaultRowHeight="15" x14ac:dyDescent="0.25"/>
  <cols>
    <col min="2" max="2" width="134.42578125" customWidth="1"/>
  </cols>
  <sheetData>
    <row r="1" spans="2:2" ht="15.75" thickBot="1" x14ac:dyDescent="0.3"/>
    <row r="2" spans="2:2" ht="23.25" x14ac:dyDescent="0.35">
      <c r="B2" s="186" t="s">
        <v>1116</v>
      </c>
    </row>
    <row r="3" spans="2:2" ht="32.25" customHeight="1" x14ac:dyDescent="0.35">
      <c r="B3" s="187"/>
    </row>
    <row r="4" spans="2:2" ht="32.25" customHeight="1" x14ac:dyDescent="0.35">
      <c r="B4" s="187"/>
    </row>
    <row r="5" spans="2:2" ht="32.25" customHeight="1" x14ac:dyDescent="0.35">
      <c r="B5" s="187"/>
    </row>
    <row r="6" spans="2:2" ht="32.25" customHeight="1" x14ac:dyDescent="0.35">
      <c r="B6" s="187"/>
    </row>
    <row r="7" spans="2:2" ht="32.25" customHeight="1" x14ac:dyDescent="0.35">
      <c r="B7" s="187"/>
    </row>
    <row r="8" spans="2:2" ht="32.25" customHeight="1" x14ac:dyDescent="0.35">
      <c r="B8" s="187"/>
    </row>
    <row r="9" spans="2:2" ht="32.25" customHeight="1" x14ac:dyDescent="0.35">
      <c r="B9" s="187"/>
    </row>
    <row r="10" spans="2:2" ht="32.25" customHeight="1" x14ac:dyDescent="0.35">
      <c r="B10" s="187"/>
    </row>
    <row r="11" spans="2:2" ht="32.25" customHeight="1" x14ac:dyDescent="0.35">
      <c r="B11" s="187"/>
    </row>
    <row r="12" spans="2:2" ht="32.25" customHeight="1" x14ac:dyDescent="0.35">
      <c r="B12" s="187"/>
    </row>
    <row r="13" spans="2:2" ht="32.25" customHeight="1" x14ac:dyDescent="0.35">
      <c r="B13" s="187"/>
    </row>
    <row r="14" spans="2:2" ht="32.25" customHeight="1" x14ac:dyDescent="0.35">
      <c r="B14" s="187"/>
    </row>
    <row r="15" spans="2:2" ht="32.25" customHeight="1" x14ac:dyDescent="0.35">
      <c r="B15" s="187"/>
    </row>
    <row r="16" spans="2:2" ht="32.25" customHeight="1" x14ac:dyDescent="0.35">
      <c r="B16" s="187"/>
    </row>
    <row r="17" spans="2:2" ht="32.25" customHeight="1" x14ac:dyDescent="0.35">
      <c r="B17" s="187"/>
    </row>
    <row r="18" spans="2:2" ht="32.25" customHeight="1" x14ac:dyDescent="0.35">
      <c r="B18" s="187"/>
    </row>
    <row r="19" spans="2:2" ht="32.25" customHeight="1" x14ac:dyDescent="0.35">
      <c r="B19" s="187"/>
    </row>
    <row r="20" spans="2:2" ht="32.25" customHeight="1" x14ac:dyDescent="0.35">
      <c r="B20" s="187"/>
    </row>
    <row r="21" spans="2:2" ht="32.25" customHeight="1" x14ac:dyDescent="0.35">
      <c r="B21" s="187"/>
    </row>
    <row r="22" spans="2:2" ht="32.25" customHeight="1" x14ac:dyDescent="0.35">
      <c r="B22" s="187"/>
    </row>
    <row r="23" spans="2:2" ht="32.25" customHeight="1" x14ac:dyDescent="0.35">
      <c r="B23" s="187"/>
    </row>
    <row r="24" spans="2:2" ht="32.25" customHeight="1" x14ac:dyDescent="0.35">
      <c r="B24" s="187"/>
    </row>
    <row r="25" spans="2:2" ht="32.25" customHeight="1" x14ac:dyDescent="0.35">
      <c r="B25" s="187"/>
    </row>
    <row r="26" spans="2:2" ht="32.25" customHeight="1" x14ac:dyDescent="0.35">
      <c r="B26" s="187"/>
    </row>
    <row r="27" spans="2:2" ht="32.25" customHeight="1" x14ac:dyDescent="0.35">
      <c r="B27" s="187"/>
    </row>
    <row r="28" spans="2:2" ht="32.25" customHeight="1" x14ac:dyDescent="0.35">
      <c r="B28" s="187"/>
    </row>
    <row r="29" spans="2:2" ht="32.25" customHeight="1" x14ac:dyDescent="0.35">
      <c r="B29" s="187"/>
    </row>
    <row r="30" spans="2:2" ht="32.25" customHeight="1" x14ac:dyDescent="0.35">
      <c r="B30" s="187"/>
    </row>
    <row r="31" spans="2:2" ht="32.25" customHeight="1" x14ac:dyDescent="0.35">
      <c r="B31" s="187"/>
    </row>
    <row r="32" spans="2:2" ht="32.25" customHeight="1" x14ac:dyDescent="0.35">
      <c r="B32" s="187"/>
    </row>
    <row r="33" spans="2:2" ht="32.25" customHeight="1" x14ac:dyDescent="0.35">
      <c r="B33" s="187"/>
    </row>
    <row r="34" spans="2:2" ht="32.25" customHeight="1" x14ac:dyDescent="0.35">
      <c r="B34" s="187"/>
    </row>
    <row r="35" spans="2:2" ht="32.25" customHeight="1" x14ac:dyDescent="0.35">
      <c r="B35" s="187"/>
    </row>
    <row r="36" spans="2:2" ht="32.25" customHeight="1" x14ac:dyDescent="0.35">
      <c r="B36" s="187"/>
    </row>
    <row r="37" spans="2:2" ht="32.25" customHeight="1" x14ac:dyDescent="0.35">
      <c r="B37" s="187"/>
    </row>
    <row r="38" spans="2:2" ht="32.25" customHeight="1" x14ac:dyDescent="0.35">
      <c r="B38" s="187"/>
    </row>
    <row r="39" spans="2:2" ht="32.25" customHeight="1" x14ac:dyDescent="0.35">
      <c r="B39" s="187"/>
    </row>
    <row r="40" spans="2:2" ht="32.25" customHeight="1" x14ac:dyDescent="0.35">
      <c r="B40" s="187"/>
    </row>
    <row r="41" spans="2:2" ht="32.25" customHeight="1" x14ac:dyDescent="0.35">
      <c r="B41" s="187"/>
    </row>
    <row r="42" spans="2:2" ht="32.25" customHeight="1" x14ac:dyDescent="0.35">
      <c r="B42" s="187"/>
    </row>
    <row r="43" spans="2:2" ht="42" customHeight="1" thickBot="1" x14ac:dyDescent="0.4">
      <c r="B43" s="188"/>
    </row>
  </sheetData>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7AAB0E1BD036174B8606EF399E613002" ma:contentTypeVersion="3" ma:contentTypeDescription="Crear nuevo documento." ma:contentTypeScope="" ma:versionID="4bb6de6120c2b30cc2183b35f2577873">
  <xsd:schema xmlns:xsd="http://www.w3.org/2001/XMLSchema" xmlns:xs="http://www.w3.org/2001/XMLSchema" xmlns:p="http://schemas.microsoft.com/office/2006/metadata/properties" xmlns:ns2="029567b9-45fe-4765-bb85-880b75dcdb5e" targetNamespace="http://schemas.microsoft.com/office/2006/metadata/properties" ma:root="true" ma:fieldsID="a28ff011ac493e266e2ea47b6138cc5e" ns2:_="">
    <xsd:import namespace="029567b9-45fe-4765-bb85-880b75dcdb5e"/>
    <xsd:element name="properties">
      <xsd:complexType>
        <xsd:sequence>
          <xsd:element name="documentManagement">
            <xsd:complexType>
              <xsd:all>
                <xsd:element ref="ns2:MediaServiceMetadata" minOccurs="0"/>
                <xsd:element ref="ns2:MediaServiceFastMetadata"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29567b9-45fe-4765-bb85-880b75dcdb5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DC9993A-C854-46BB-A007-9E160B219EDC}">
  <ds:schemaRefs>
    <ds:schemaRef ds:uri="http://purl.org/dc/elements/1.1/"/>
    <ds:schemaRef ds:uri="http://schemas.microsoft.com/office/2006/metadata/properties"/>
    <ds:schemaRef ds:uri="029567b9-45fe-4765-bb85-880b75dcdb5e"/>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www.w3.org/XML/1998/namespace"/>
    <ds:schemaRef ds:uri="http://purl.org/dc/dcmitype/"/>
  </ds:schemaRefs>
</ds:datastoreItem>
</file>

<file path=customXml/itemProps2.xml><?xml version="1.0" encoding="utf-8"?>
<ds:datastoreItem xmlns:ds="http://schemas.openxmlformats.org/officeDocument/2006/customXml" ds:itemID="{FF4E40E0-C024-4E40-8796-A3028A5CDF9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29567b9-45fe-4765-bb85-880b75dcdb5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6FC5A73-B256-495B-A066-6104275550C2}">
  <ds:schemaRefs>
    <ds:schemaRef ds:uri="http://schemas.microsoft.com/sharepoint/v3/contenttype/forms"/>
  </ds:schemaRefs>
</ds:datastoreItem>
</file>

<file path=docMetadata/LabelInfo.xml><?xml version="1.0" encoding="utf-8"?>
<clbl:labelList xmlns:clbl="http://schemas.microsoft.com/office/2020/mipLabelMetadata">
  <clbl:label id="{ca786fa2-aed4-484e-9971-405e25fb6d3d}" enabled="0" method="" siteId="{ca786fa2-aed4-484e-9971-405e25fb6d3d}"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14</vt:i4>
      </vt:variant>
      <vt:variant>
        <vt:lpstr>Rangos con nombre</vt:lpstr>
      </vt:variant>
      <vt:variant>
        <vt:i4>1</vt:i4>
      </vt:variant>
    </vt:vector>
  </HeadingPairs>
  <TitlesOfParts>
    <vt:vector size="15" baseType="lpstr">
      <vt:lpstr>Autoevaluación OPM3 Inglés</vt:lpstr>
      <vt:lpstr>MENÚ</vt:lpstr>
      <vt:lpstr>Autoevaluación desempeño</vt:lpstr>
      <vt:lpstr>Gráfico autoev desempeño</vt:lpstr>
      <vt:lpstr>Autoevaluación OPM3 Español</vt:lpstr>
      <vt:lpstr>Gráficos Autoevaluación OPM3</vt:lpstr>
      <vt:lpstr>Etapas implentación</vt:lpstr>
      <vt:lpstr>Discriminado</vt:lpstr>
      <vt:lpstr>Observaciones adicionales</vt:lpstr>
      <vt:lpstr>Proyectos</vt:lpstr>
      <vt:lpstr>TD</vt:lpstr>
      <vt:lpstr>Gráficos Mejores prácticas</vt:lpstr>
      <vt:lpstr>Mejores practicas OPM3</vt:lpstr>
      <vt:lpstr>Prespuesto e Implem propuesta</vt:lpstr>
      <vt:lpstr>MENÚ!Área_de_impresión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Andrés Fernanado Arias Cely</dc:creator>
  <cp:keywords/>
  <dc:description/>
  <cp:lastModifiedBy>Andres Fernando Arias Cely</cp:lastModifiedBy>
  <cp:revision/>
  <cp:lastPrinted>2023-06-03T18:19:05Z</cp:lastPrinted>
  <dcterms:created xsi:type="dcterms:W3CDTF">2015-02-15T22:15:00Z</dcterms:created>
  <dcterms:modified xsi:type="dcterms:W3CDTF">2023-06-16T04:33:21Z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0x0101007AAB0E1BD036174B8606EF399E613002</vt:lpwstr>
  </property>
  <property fmtid="{D5CDD505-2E9C-101B-9397-08002B2CF9AE}" pid="3" name="1" linkTarget="Prop_1">
    <vt:lpwstr>#¡REF!</vt:lpwstr>
  </property>
  <property fmtid="{D5CDD505-2E9C-101B-9397-08002B2CF9AE}" pid="4" name="2" linkTarget="Prop_2">
    <vt:lpwstr>#¡REF!</vt:lpwstr>
  </property>
  <property fmtid="{D5CDD505-2E9C-101B-9397-08002B2CF9AE}" pid="5" name="3" linkTarget="Prop_3">
    <vt:lpwstr>#¡REF!</vt:lpwstr>
  </property>
  <property fmtid="{D5CDD505-2E9C-101B-9397-08002B2CF9AE}" pid="6" name="4" linkTarget="Prop_4">
    <vt:lpwstr>#¡REF!</vt:lpwstr>
  </property>
  <property fmtid="{D5CDD505-2E9C-101B-9397-08002B2CF9AE}" pid="7" name="5" linkTarget="Prop_5">
    <vt:lpwstr>#¡REF!</vt:lpwstr>
  </property>
  <property fmtid="{D5CDD505-2E9C-101B-9397-08002B2CF9AE}" pid="8" name="6" linkTarget="Prop_6">
    <vt:lpwstr>#¡REF!</vt:lpwstr>
  </property>
  <property fmtid="{D5CDD505-2E9C-101B-9397-08002B2CF9AE}" pid="9" name="7" linkTarget="Prop_7">
    <vt:lpwstr>#¡REF!</vt:lpwstr>
  </property>
  <property fmtid="{D5CDD505-2E9C-101B-9397-08002B2CF9AE}" pid="10" name="8" linkTarget="Prop_8">
    <vt:lpwstr>#¡REF!</vt:lpwstr>
  </property>
  <property fmtid="{D5CDD505-2E9C-101B-9397-08002B2CF9AE}" pid="11" name="9" linkTarget="Prop_9">
    <vt:lpwstr>#¡REF!</vt:lpwstr>
  </property>
</Properties>
</file>